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ml.chartshapes+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drawings/drawing15.xml" ContentType="application/vnd.openxmlformats-officedocument.drawingml.chartshapes+xml"/>
  <Override PartName="/xl/drawings/drawing26.xml" ContentType="application/vnd.openxmlformats-officedocument.drawingml.chartshapes+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ml.chartshapes+xml"/>
  <Override PartName="/xl/drawings/drawing22.xml" ContentType="application/vnd.openxmlformats-officedocument.drawing+xml"/>
  <Override PartName="/xl/drawings/drawing24.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20.xml" ContentType="application/vnd.openxmlformats-officedocument.drawing+xml"/>
  <Override PartName="/xl/charts/chart16.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ml.chartshapes+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drawings/drawing21.xml" ContentType="application/vnd.openxmlformats-officedocument.drawingml.chartshapes+xml"/>
  <Default Extension="vml" ContentType="application/vnd.openxmlformats-officedocument.vmlDrawing"/>
  <Override PartName="/xl/charts/chart17.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60" windowWidth="9075" windowHeight="5265" tabRatio="921"/>
  </bookViews>
  <sheets>
    <sheet name="Tabla 1" sheetId="1" r:id="rId1"/>
    <sheet name="Tabla 2 y 3-Figura 1 y 2" sheetId="34" r:id="rId2"/>
    <sheet name="Figuras 3 y 4 - Tabla 4 " sheetId="42" r:id="rId3"/>
    <sheet name="Figura 5 " sheetId="4" r:id="rId4"/>
    <sheet name="Tabla 5" sheetId="5" r:id="rId5"/>
    <sheet name="Tabla 6" sheetId="6" r:id="rId6"/>
    <sheet name="Figura 6" sheetId="7" r:id="rId7"/>
    <sheet name="Figura 7 y Tabla 7" sheetId="8" r:id="rId8"/>
    <sheet name="Figura 8 y Tabla 8" sheetId="9" r:id="rId9"/>
    <sheet name="Tabla 9 " sheetId="10" r:id="rId10"/>
    <sheet name="Figura 9 " sheetId="36" r:id="rId11"/>
    <sheet name="Tabla 10" sheetId="37" r:id="rId12"/>
    <sheet name="Tabla 11  y Figura 10" sheetId="17" r:id="rId13"/>
    <sheet name="Tabla 12  y Figura 11" sheetId="20" r:id="rId14"/>
    <sheet name="Tabla 13  y Figura 12" sheetId="21" r:id="rId15"/>
    <sheet name="Figura 13" sheetId="72" r:id="rId16"/>
    <sheet name="Figura 14" sheetId="73" r:id="rId17"/>
    <sheet name="Figura 15" sheetId="70" r:id="rId18"/>
    <sheet name="Tabla 14 y Figura 16" sheetId="71" r:id="rId19"/>
    <sheet name="Tabla 15" sheetId="74" r:id="rId20"/>
    <sheet name="Tabla 16" sheetId="75" r:id="rId21"/>
    <sheet name="Tabla 17 y Figura 17" sheetId="82" r:id="rId22"/>
    <sheet name="Figura 18, Tabla 18 y 19" sheetId="80" r:id="rId23"/>
    <sheet name="Tabla 20" sheetId="43" r:id="rId24"/>
    <sheet name="Figura 19 y Figura 20" sheetId="46" r:id="rId25"/>
    <sheet name="Tabla 21" sheetId="83" r:id="rId26"/>
    <sheet name="Tablas 22, 23 y 24 " sheetId="47" r:id="rId27"/>
    <sheet name="Tabla 25" sheetId="76" r:id="rId28"/>
    <sheet name="Tabla 26" sheetId="77" r:id="rId29"/>
    <sheet name="Tabla 27" sheetId="78" r:id="rId30"/>
    <sheet name="Tabla 28" sheetId="63" r:id="rId31"/>
  </sheets>
  <externalReferences>
    <externalReference r:id="rId32"/>
    <externalReference r:id="rId33"/>
    <externalReference r:id="rId34"/>
  </externalReferences>
  <definedNames>
    <definedName name="_xlnm._FilterDatabase" localSheetId="7" hidden="1">'Figura 7 y Tabla 7'!$B$3:$G$2211</definedName>
    <definedName name="_xlnm._FilterDatabase" localSheetId="0" hidden="1">'Tabla 1'!#REF!</definedName>
    <definedName name="_xlnm._FilterDatabase" localSheetId="1" hidden="1">'Tabla 2 y 3-Figura 1 y 2'!$A$3:$K$4</definedName>
    <definedName name="_xlnm._FilterDatabase" localSheetId="27" hidden="1">'Tabla 25'!$B$4:$J$30</definedName>
    <definedName name="_xlnm._FilterDatabase" localSheetId="28" hidden="1">'Tabla 26'!$B$3:$G$3</definedName>
    <definedName name="_xlnm.Print_Area" localSheetId="24">'Figura 19 y Figura 20'!#REF!</definedName>
    <definedName name="_xlnm.Print_Area" localSheetId="25">'Tabla 21'!$A$1:$AI$190</definedName>
    <definedName name="Dur_per">'[1]val-pf-95'!$E$74:$I$74</definedName>
    <definedName name="P_Cru_220">'[1]val-pf-95'!$E$77:$I$77</definedName>
    <definedName name="P_Mej_110">'[1]val-pf-95'!$E$81:$I$81</definedName>
    <definedName name="P_Mej_220">'[1]val-pf-95'!$E$80:$I$80</definedName>
    <definedName name="P_Toc_110">'[1]val-pf-95'!$E$79:$I$79</definedName>
    <definedName name="P_Toc_220">'[1]val-pf-95'!$E$78:$I$78</definedName>
  </definedNames>
  <calcPr calcId="125725"/>
</workbook>
</file>

<file path=xl/calcChain.xml><?xml version="1.0" encoding="utf-8"?>
<calcChain xmlns="http://schemas.openxmlformats.org/spreadsheetml/2006/main">
  <c r="C109" i="82"/>
  <c r="B109"/>
  <c r="C108"/>
  <c r="B108"/>
  <c r="C107"/>
  <c r="B107"/>
  <c r="AW24" i="42" l="1"/>
  <c r="H9" i="70" l="1"/>
  <c r="G9"/>
  <c r="F9"/>
  <c r="E9"/>
  <c r="D9"/>
  <c r="C9"/>
  <c r="H8"/>
  <c r="G8"/>
  <c r="F8"/>
  <c r="E8"/>
  <c r="D8"/>
  <c r="C8"/>
  <c r="H7"/>
  <c r="G7"/>
  <c r="F7"/>
  <c r="E7"/>
  <c r="D7"/>
  <c r="C7"/>
  <c r="H6"/>
  <c r="G6"/>
  <c r="F6"/>
  <c r="E6"/>
  <c r="D6"/>
  <c r="C6"/>
  <c r="H5"/>
  <c r="G5"/>
  <c r="F5"/>
  <c r="E5"/>
  <c r="D5"/>
  <c r="C5"/>
  <c r="AH175" i="83" l="1"/>
  <c r="O175"/>
  <c r="AH171"/>
  <c r="O171"/>
  <c r="O170"/>
  <c r="AH169"/>
  <c r="O169"/>
  <c r="AH168"/>
  <c r="AH167"/>
  <c r="M167"/>
  <c r="L167"/>
  <c r="K167"/>
  <c r="J167"/>
  <c r="I167"/>
  <c r="H167"/>
  <c r="G167"/>
  <c r="F167"/>
  <c r="E167"/>
  <c r="D167"/>
  <c r="C167"/>
  <c r="B167"/>
  <c r="O167" s="1"/>
  <c r="AH166"/>
  <c r="O165"/>
  <c r="AH163"/>
  <c r="AH162"/>
  <c r="O162"/>
  <c r="AH161"/>
  <c r="M161"/>
  <c r="M163" s="1"/>
  <c r="L161"/>
  <c r="L163" s="1"/>
  <c r="AH160"/>
  <c r="O160"/>
  <c r="AH157"/>
  <c r="M157"/>
  <c r="K157"/>
  <c r="I157"/>
  <c r="O157" s="1"/>
  <c r="AH156"/>
  <c r="O156"/>
  <c r="AH155"/>
  <c r="M155"/>
  <c r="L155"/>
  <c r="L157" s="1"/>
  <c r="K155"/>
  <c r="J155"/>
  <c r="J157" s="1"/>
  <c r="I155"/>
  <c r="AH154"/>
  <c r="O154"/>
  <c r="AH151"/>
  <c r="M151"/>
  <c r="L151"/>
  <c r="I151"/>
  <c r="H151"/>
  <c r="E151"/>
  <c r="D151"/>
  <c r="AH150"/>
  <c r="O150"/>
  <c r="AH149"/>
  <c r="M149"/>
  <c r="L149"/>
  <c r="K149"/>
  <c r="K151" s="1"/>
  <c r="J149"/>
  <c r="J151" s="1"/>
  <c r="I149"/>
  <c r="H149"/>
  <c r="G149"/>
  <c r="G151" s="1"/>
  <c r="F149"/>
  <c r="F151" s="1"/>
  <c r="E149"/>
  <c r="O149" s="1"/>
  <c r="D149"/>
  <c r="AH148"/>
  <c r="O148"/>
  <c r="AH145"/>
  <c r="M145"/>
  <c r="L145"/>
  <c r="I145"/>
  <c r="H145"/>
  <c r="E145"/>
  <c r="D145"/>
  <c r="AH144"/>
  <c r="O144"/>
  <c r="AH143"/>
  <c r="M143"/>
  <c r="L143"/>
  <c r="K143"/>
  <c r="K145" s="1"/>
  <c r="J143"/>
  <c r="J145" s="1"/>
  <c r="I143"/>
  <c r="H143"/>
  <c r="G143"/>
  <c r="G145" s="1"/>
  <c r="F143"/>
  <c r="F145" s="1"/>
  <c r="E143"/>
  <c r="O143" s="1"/>
  <c r="D143"/>
  <c r="AH142"/>
  <c r="O142"/>
  <c r="AH139"/>
  <c r="M139"/>
  <c r="K139"/>
  <c r="I139"/>
  <c r="G139"/>
  <c r="E139"/>
  <c r="C139"/>
  <c r="AH138"/>
  <c r="O138"/>
  <c r="AH137"/>
  <c r="M137"/>
  <c r="L137"/>
  <c r="L139" s="1"/>
  <c r="K137"/>
  <c r="J137"/>
  <c r="J139" s="1"/>
  <c r="I137"/>
  <c r="H137"/>
  <c r="H139" s="1"/>
  <c r="G137"/>
  <c r="F137"/>
  <c r="F139" s="1"/>
  <c r="E137"/>
  <c r="D137"/>
  <c r="D139" s="1"/>
  <c r="C137"/>
  <c r="AH136"/>
  <c r="O136"/>
  <c r="AH133"/>
  <c r="AH132"/>
  <c r="O132"/>
  <c r="AH131"/>
  <c r="M131"/>
  <c r="M133" s="1"/>
  <c r="L131"/>
  <c r="L133" s="1"/>
  <c r="K131"/>
  <c r="K133" s="1"/>
  <c r="J131"/>
  <c r="J133" s="1"/>
  <c r="I131"/>
  <c r="I133" s="1"/>
  <c r="H131"/>
  <c r="H133" s="1"/>
  <c r="G131"/>
  <c r="G133" s="1"/>
  <c r="F131"/>
  <c r="F133" s="1"/>
  <c r="E131"/>
  <c r="E133" s="1"/>
  <c r="D131"/>
  <c r="D133" s="1"/>
  <c r="C131"/>
  <c r="C133" s="1"/>
  <c r="B131"/>
  <c r="B133" s="1"/>
  <c r="AH130"/>
  <c r="O130"/>
  <c r="AH127"/>
  <c r="AH126"/>
  <c r="O126"/>
  <c r="AH125"/>
  <c r="M125"/>
  <c r="M127" s="1"/>
  <c r="L125"/>
  <c r="L127" s="1"/>
  <c r="K125"/>
  <c r="K127" s="1"/>
  <c r="J125"/>
  <c r="J127" s="1"/>
  <c r="I125"/>
  <c r="I127" s="1"/>
  <c r="H125"/>
  <c r="H127" s="1"/>
  <c r="G125"/>
  <c r="G127" s="1"/>
  <c r="F125"/>
  <c r="F127" s="1"/>
  <c r="E125"/>
  <c r="E127" s="1"/>
  <c r="D125"/>
  <c r="D127" s="1"/>
  <c r="C125"/>
  <c r="C127" s="1"/>
  <c r="B125"/>
  <c r="B127" s="1"/>
  <c r="AH124"/>
  <c r="O124"/>
  <c r="O123"/>
  <c r="O121"/>
  <c r="O120"/>
  <c r="AH119"/>
  <c r="AH118"/>
  <c r="O118"/>
  <c r="AH117"/>
  <c r="M117"/>
  <c r="M119" s="1"/>
  <c r="L117"/>
  <c r="L119" s="1"/>
  <c r="K117"/>
  <c r="K119" s="1"/>
  <c r="J117"/>
  <c r="J119" s="1"/>
  <c r="I117"/>
  <c r="I119" s="1"/>
  <c r="H117"/>
  <c r="H119" s="1"/>
  <c r="G117"/>
  <c r="G119" s="1"/>
  <c r="F117"/>
  <c r="F119" s="1"/>
  <c r="E117"/>
  <c r="E119" s="1"/>
  <c r="D117"/>
  <c r="D119" s="1"/>
  <c r="C117"/>
  <c r="C119" s="1"/>
  <c r="B117"/>
  <c r="B119" s="1"/>
  <c r="O119" s="1"/>
  <c r="AH116"/>
  <c r="O116"/>
  <c r="O115"/>
  <c r="O114"/>
  <c r="AH113"/>
  <c r="AH112"/>
  <c r="O112"/>
  <c r="AH111"/>
  <c r="M111"/>
  <c r="M113" s="1"/>
  <c r="L111"/>
  <c r="L113" s="1"/>
  <c r="K111"/>
  <c r="K113" s="1"/>
  <c r="J111"/>
  <c r="J113" s="1"/>
  <c r="I111"/>
  <c r="I113" s="1"/>
  <c r="H111"/>
  <c r="H113" s="1"/>
  <c r="G111"/>
  <c r="G113" s="1"/>
  <c r="F111"/>
  <c r="F113" s="1"/>
  <c r="E111"/>
  <c r="E113" s="1"/>
  <c r="D111"/>
  <c r="D113" s="1"/>
  <c r="C111"/>
  <c r="C113" s="1"/>
  <c r="B111"/>
  <c r="B113" s="1"/>
  <c r="O113" s="1"/>
  <c r="AH110"/>
  <c r="O110"/>
  <c r="O109"/>
  <c r="O108"/>
  <c r="AH107"/>
  <c r="AH106"/>
  <c r="O106"/>
  <c r="AH105"/>
  <c r="M105"/>
  <c r="M107" s="1"/>
  <c r="L105"/>
  <c r="L107" s="1"/>
  <c r="K105"/>
  <c r="K107" s="1"/>
  <c r="J105"/>
  <c r="J107" s="1"/>
  <c r="I105"/>
  <c r="I107" s="1"/>
  <c r="H105"/>
  <c r="H107" s="1"/>
  <c r="G105"/>
  <c r="G107" s="1"/>
  <c r="F105"/>
  <c r="F107" s="1"/>
  <c r="E105"/>
  <c r="E107" s="1"/>
  <c r="D105"/>
  <c r="D107" s="1"/>
  <c r="C105"/>
  <c r="C107" s="1"/>
  <c r="B105"/>
  <c r="B107" s="1"/>
  <c r="O107" s="1"/>
  <c r="AH104"/>
  <c r="O104"/>
  <c r="AH103"/>
  <c r="O103"/>
  <c r="O102"/>
  <c r="O101"/>
  <c r="AH100"/>
  <c r="AH99"/>
  <c r="O99"/>
  <c r="AH98"/>
  <c r="M98"/>
  <c r="M100" s="1"/>
  <c r="L98"/>
  <c r="L100" s="1"/>
  <c r="K98"/>
  <c r="K100" s="1"/>
  <c r="J98"/>
  <c r="J100" s="1"/>
  <c r="I98"/>
  <c r="I100" s="1"/>
  <c r="H98"/>
  <c r="H100" s="1"/>
  <c r="G98"/>
  <c r="G100" s="1"/>
  <c r="F98"/>
  <c r="F100" s="1"/>
  <c r="E98"/>
  <c r="E100" s="1"/>
  <c r="D98"/>
  <c r="D100" s="1"/>
  <c r="C98"/>
  <c r="C100" s="1"/>
  <c r="B98"/>
  <c r="B100" s="1"/>
  <c r="AH97"/>
  <c r="O97"/>
  <c r="O96"/>
  <c r="O95"/>
  <c r="AH94"/>
  <c r="AH93"/>
  <c r="O93"/>
  <c r="AH92"/>
  <c r="M92"/>
  <c r="M94" s="1"/>
  <c r="L92"/>
  <c r="L166" s="1"/>
  <c r="K92"/>
  <c r="K94" s="1"/>
  <c r="J92"/>
  <c r="J94" s="1"/>
  <c r="I92"/>
  <c r="I94" s="1"/>
  <c r="H92"/>
  <c r="H166" s="1"/>
  <c r="G92"/>
  <c r="G94" s="1"/>
  <c r="F92"/>
  <c r="F94" s="1"/>
  <c r="E92"/>
  <c r="E94" s="1"/>
  <c r="D92"/>
  <c r="D166" s="1"/>
  <c r="C92"/>
  <c r="C94" s="1"/>
  <c r="B92"/>
  <c r="B94" s="1"/>
  <c r="AH91"/>
  <c r="O91"/>
  <c r="O90"/>
  <c r="O89"/>
  <c r="AH88"/>
  <c r="L88"/>
  <c r="J88"/>
  <c r="H88"/>
  <c r="AH87"/>
  <c r="O87"/>
  <c r="AH86"/>
  <c r="M86"/>
  <c r="M88" s="1"/>
  <c r="L86"/>
  <c r="K86"/>
  <c r="K88" s="1"/>
  <c r="J86"/>
  <c r="I86"/>
  <c r="I88" s="1"/>
  <c r="H86"/>
  <c r="G86"/>
  <c r="G88" s="1"/>
  <c r="O88" s="1"/>
  <c r="B86"/>
  <c r="O86" s="1"/>
  <c r="AH85"/>
  <c r="O85"/>
  <c r="AH84"/>
  <c r="O84"/>
  <c r="AH83"/>
  <c r="O83"/>
  <c r="AH82"/>
  <c r="O82"/>
  <c r="O81"/>
  <c r="O80"/>
  <c r="AH79"/>
  <c r="AH78"/>
  <c r="O78"/>
  <c r="AH77"/>
  <c r="M77"/>
  <c r="M79" s="1"/>
  <c r="L77"/>
  <c r="L79" s="1"/>
  <c r="K77"/>
  <c r="K79" s="1"/>
  <c r="J77"/>
  <c r="J79" s="1"/>
  <c r="I77"/>
  <c r="I79" s="1"/>
  <c r="H77"/>
  <c r="H79" s="1"/>
  <c r="G77"/>
  <c r="G79" s="1"/>
  <c r="F77"/>
  <c r="F79" s="1"/>
  <c r="E77"/>
  <c r="E79" s="1"/>
  <c r="D77"/>
  <c r="D79" s="1"/>
  <c r="C77"/>
  <c r="C79" s="1"/>
  <c r="B77"/>
  <c r="B79" s="1"/>
  <c r="AH76"/>
  <c r="O76"/>
  <c r="AH75"/>
  <c r="O75"/>
  <c r="AH74"/>
  <c r="O74"/>
  <c r="AH73"/>
  <c r="O73"/>
  <c r="AH72"/>
  <c r="O72"/>
  <c r="AH71"/>
  <c r="O71"/>
  <c r="O70"/>
  <c r="O69"/>
  <c r="AH68"/>
  <c r="AH67"/>
  <c r="O67"/>
  <c r="AH66"/>
  <c r="M66"/>
  <c r="M68" s="1"/>
  <c r="L66"/>
  <c r="L68" s="1"/>
  <c r="K66"/>
  <c r="K68" s="1"/>
  <c r="J66"/>
  <c r="J68" s="1"/>
  <c r="I66"/>
  <c r="I68" s="1"/>
  <c r="H66"/>
  <c r="H68" s="1"/>
  <c r="G66"/>
  <c r="G68" s="1"/>
  <c r="F66"/>
  <c r="F68" s="1"/>
  <c r="E66"/>
  <c r="E68" s="1"/>
  <c r="D66"/>
  <c r="D68" s="1"/>
  <c r="C66"/>
  <c r="C68" s="1"/>
  <c r="B66"/>
  <c r="B68" s="1"/>
  <c r="AH65"/>
  <c r="O65"/>
  <c r="O64"/>
  <c r="AH63"/>
  <c r="O63"/>
  <c r="O62"/>
  <c r="O61"/>
  <c r="AH60"/>
  <c r="D60"/>
  <c r="AH59"/>
  <c r="O59"/>
  <c r="AH58"/>
  <c r="G58"/>
  <c r="G60" s="1"/>
  <c r="F58"/>
  <c r="F60" s="1"/>
  <c r="E58"/>
  <c r="E60" s="1"/>
  <c r="D58"/>
  <c r="C58"/>
  <c r="C60" s="1"/>
  <c r="B58"/>
  <c r="B60" s="1"/>
  <c r="AH57"/>
  <c r="O57"/>
  <c r="AH56"/>
  <c r="O56"/>
  <c r="AH55"/>
  <c r="O55"/>
  <c r="O54"/>
  <c r="AH50"/>
  <c r="J50"/>
  <c r="AH49"/>
  <c r="O49"/>
  <c r="AH48"/>
  <c r="M48"/>
  <c r="M50" s="1"/>
  <c r="L48"/>
  <c r="L50" s="1"/>
  <c r="K48"/>
  <c r="K50" s="1"/>
  <c r="J48"/>
  <c r="I48"/>
  <c r="I50" s="1"/>
  <c r="H48"/>
  <c r="H50" s="1"/>
  <c r="G48"/>
  <c r="G50" s="1"/>
  <c r="F48"/>
  <c r="F50" s="1"/>
  <c r="E48"/>
  <c r="E50" s="1"/>
  <c r="D48"/>
  <c r="D50" s="1"/>
  <c r="C48"/>
  <c r="C50" s="1"/>
  <c r="B48"/>
  <c r="B50" s="1"/>
  <c r="AH47"/>
  <c r="O47"/>
  <c r="AH46"/>
  <c r="O46"/>
  <c r="O45"/>
  <c r="O44"/>
  <c r="AH43"/>
  <c r="AH42"/>
  <c r="O42"/>
  <c r="AH41"/>
  <c r="M41"/>
  <c r="M43" s="1"/>
  <c r="L41"/>
  <c r="L43" s="1"/>
  <c r="K41"/>
  <c r="K43" s="1"/>
  <c r="J41"/>
  <c r="J43" s="1"/>
  <c r="I41"/>
  <c r="I43" s="1"/>
  <c r="H41"/>
  <c r="H43" s="1"/>
  <c r="G41"/>
  <c r="G43" s="1"/>
  <c r="F41"/>
  <c r="F43" s="1"/>
  <c r="E41"/>
  <c r="E43" s="1"/>
  <c r="D41"/>
  <c r="D43" s="1"/>
  <c r="C41"/>
  <c r="C43" s="1"/>
  <c r="B41"/>
  <c r="B43" s="1"/>
  <c r="AH40"/>
  <c r="O40"/>
  <c r="AH39"/>
  <c r="O39"/>
  <c r="AH38"/>
  <c r="O38"/>
  <c r="AH37"/>
  <c r="O37"/>
  <c r="AH36"/>
  <c r="O36"/>
  <c r="AH35"/>
  <c r="O35"/>
  <c r="AH34"/>
  <c r="O34"/>
  <c r="AH33"/>
  <c r="O33"/>
  <c r="AH32"/>
  <c r="O32"/>
  <c r="AH31"/>
  <c r="O31"/>
  <c r="AH30"/>
  <c r="O30"/>
  <c r="AH29"/>
  <c r="O29"/>
  <c r="AH28"/>
  <c r="O28"/>
  <c r="AH27"/>
  <c r="O27"/>
  <c r="AH26"/>
  <c r="O26"/>
  <c r="AH25"/>
  <c r="O25"/>
  <c r="O24"/>
  <c r="O23"/>
  <c r="AH22"/>
  <c r="AH21"/>
  <c r="O21"/>
  <c r="AH20"/>
  <c r="M20"/>
  <c r="M22" s="1"/>
  <c r="L20"/>
  <c r="L22" s="1"/>
  <c r="K20"/>
  <c r="K22" s="1"/>
  <c r="J20"/>
  <c r="J22" s="1"/>
  <c r="I20"/>
  <c r="I22" s="1"/>
  <c r="H20"/>
  <c r="H22" s="1"/>
  <c r="G20"/>
  <c r="G22" s="1"/>
  <c r="F20"/>
  <c r="F22" s="1"/>
  <c r="E20"/>
  <c r="E22" s="1"/>
  <c r="D20"/>
  <c r="D22" s="1"/>
  <c r="C20"/>
  <c r="C22" s="1"/>
  <c r="B20"/>
  <c r="B22" s="1"/>
  <c r="AH19"/>
  <c r="O19"/>
  <c r="O18"/>
  <c r="O17"/>
  <c r="AH16"/>
  <c r="AH15"/>
  <c r="O15"/>
  <c r="AH14"/>
  <c r="M14"/>
  <c r="M16" s="1"/>
  <c r="L14"/>
  <c r="L16" s="1"/>
  <c r="K14"/>
  <c r="K16" s="1"/>
  <c r="J14"/>
  <c r="J16" s="1"/>
  <c r="I14"/>
  <c r="I16" s="1"/>
  <c r="H14"/>
  <c r="H16" s="1"/>
  <c r="G14"/>
  <c r="G16" s="1"/>
  <c r="F14"/>
  <c r="F16" s="1"/>
  <c r="E14"/>
  <c r="E16" s="1"/>
  <c r="D14"/>
  <c r="D16" s="1"/>
  <c r="C14"/>
  <c r="C16" s="1"/>
  <c r="B14"/>
  <c r="B16" s="1"/>
  <c r="AH13"/>
  <c r="O13"/>
  <c r="O12"/>
  <c r="O11"/>
  <c r="AH10"/>
  <c r="AH9"/>
  <c r="O9"/>
  <c r="AH8"/>
  <c r="M8"/>
  <c r="M166" s="1"/>
  <c r="L8"/>
  <c r="L10" s="1"/>
  <c r="K8"/>
  <c r="K166" s="1"/>
  <c r="J8"/>
  <c r="J166" s="1"/>
  <c r="I8"/>
  <c r="I166" s="1"/>
  <c r="H8"/>
  <c r="H10" s="1"/>
  <c r="G8"/>
  <c r="G166" s="1"/>
  <c r="F8"/>
  <c r="F166" s="1"/>
  <c r="E8"/>
  <c r="E166" s="1"/>
  <c r="D8"/>
  <c r="D10" s="1"/>
  <c r="C8"/>
  <c r="C166" s="1"/>
  <c r="B8"/>
  <c r="B166" s="1"/>
  <c r="AH7"/>
  <c r="O7"/>
  <c r="O127" l="1"/>
  <c r="E168"/>
  <c r="I168"/>
  <c r="O43"/>
  <c r="O68"/>
  <c r="O133"/>
  <c r="O139"/>
  <c r="O151"/>
  <c r="O100"/>
  <c r="C168"/>
  <c r="G168"/>
  <c r="O163"/>
  <c r="O166"/>
  <c r="O16"/>
  <c r="O22"/>
  <c r="O50"/>
  <c r="O60"/>
  <c r="O79"/>
  <c r="J168"/>
  <c r="O145"/>
  <c r="C10"/>
  <c r="G10"/>
  <c r="K10"/>
  <c r="K168" s="1"/>
  <c r="D94"/>
  <c r="O94" s="1"/>
  <c r="H94"/>
  <c r="H168" s="1"/>
  <c r="L94"/>
  <c r="L168" s="1"/>
  <c r="O98"/>
  <c r="O105"/>
  <c r="O117"/>
  <c r="O8"/>
  <c r="B10"/>
  <c r="F10"/>
  <c r="F168" s="1"/>
  <c r="J10"/>
  <c r="O20"/>
  <c r="O41"/>
  <c r="O48"/>
  <c r="E10"/>
  <c r="I10"/>
  <c r="M10"/>
  <c r="M168" s="1"/>
  <c r="O58"/>
  <c r="O92"/>
  <c r="O111"/>
  <c r="O137"/>
  <c r="O155"/>
  <c r="O14"/>
  <c r="O66"/>
  <c r="O77"/>
  <c r="O161"/>
  <c r="O125"/>
  <c r="O131"/>
  <c r="O10" l="1"/>
  <c r="D168"/>
  <c r="B168"/>
  <c r="O168" s="1"/>
  <c r="D15" i="75" l="1"/>
  <c r="D14"/>
  <c r="D13"/>
  <c r="D12"/>
  <c r="D11"/>
  <c r="D10"/>
  <c r="D9"/>
  <c r="D8"/>
  <c r="D7"/>
  <c r="D6"/>
  <c r="D5"/>
  <c r="D4"/>
  <c r="G16" i="74"/>
  <c r="G15"/>
  <c r="G14"/>
  <c r="G13"/>
  <c r="G12"/>
  <c r="G11"/>
  <c r="G10"/>
  <c r="G9"/>
  <c r="G8"/>
  <c r="G7"/>
  <c r="G6"/>
  <c r="G5"/>
  <c r="D212" i="71"/>
  <c r="C212"/>
  <c r="D211"/>
  <c r="C211"/>
  <c r="D210"/>
  <c r="C210"/>
  <c r="D209"/>
  <c r="C209"/>
  <c r="D208"/>
  <c r="C208"/>
  <c r="D207"/>
  <c r="C207"/>
  <c r="D206"/>
  <c r="C206"/>
  <c r="D205"/>
  <c r="C205"/>
  <c r="D204"/>
  <c r="C204"/>
  <c r="D203"/>
  <c r="C203"/>
  <c r="D202"/>
  <c r="C202"/>
  <c r="D201"/>
  <c r="C201"/>
  <c r="D200"/>
  <c r="C200"/>
  <c r="D199"/>
  <c r="C199"/>
  <c r="D198"/>
  <c r="C198"/>
  <c r="D197"/>
  <c r="C197"/>
  <c r="D196"/>
  <c r="C196"/>
  <c r="D195"/>
  <c r="C195"/>
  <c r="D194"/>
  <c r="C194"/>
  <c r="D193"/>
  <c r="C193"/>
  <c r="D192"/>
  <c r="C192"/>
  <c r="D191"/>
  <c r="C191"/>
  <c r="D190"/>
  <c r="C190"/>
  <c r="D189"/>
  <c r="C189"/>
  <c r="D188"/>
  <c r="C188"/>
  <c r="D187"/>
  <c r="C187"/>
  <c r="D186"/>
  <c r="C186"/>
  <c r="D185"/>
  <c r="C185"/>
  <c r="D184"/>
  <c r="C184"/>
  <c r="D183"/>
  <c r="C183"/>
  <c r="D182"/>
  <c r="C182"/>
  <c r="B153"/>
  <c r="C153" s="1"/>
  <c r="D152"/>
  <c r="C152"/>
  <c r="B122"/>
  <c r="C122" s="1"/>
  <c r="D121"/>
  <c r="C121"/>
  <c r="B123" l="1"/>
  <c r="B154"/>
  <c r="D122"/>
  <c r="D153"/>
  <c r="D123" l="1"/>
  <c r="C123"/>
  <c r="B124"/>
  <c r="D154"/>
  <c r="C154"/>
  <c r="B155"/>
  <c r="B156" l="1"/>
  <c r="C155"/>
  <c r="D155"/>
  <c r="B125"/>
  <c r="C124"/>
  <c r="D124"/>
  <c r="C156" l="1"/>
  <c r="B157"/>
  <c r="D156"/>
  <c r="C125"/>
  <c r="B126"/>
  <c r="D125"/>
  <c r="C157" l="1"/>
  <c r="D157"/>
  <c r="B158"/>
  <c r="C126"/>
  <c r="D126"/>
  <c r="B127"/>
  <c r="D127" l="1"/>
  <c r="C127"/>
  <c r="B128"/>
  <c r="D158"/>
  <c r="C158"/>
  <c r="B159"/>
  <c r="B160" l="1"/>
  <c r="C159"/>
  <c r="D159"/>
  <c r="B129"/>
  <c r="C128"/>
  <c r="D128"/>
  <c r="C160" l="1"/>
  <c r="B161"/>
  <c r="D160"/>
  <c r="C129"/>
  <c r="B130"/>
  <c r="D129"/>
  <c r="C161" l="1"/>
  <c r="D161"/>
  <c r="B162"/>
  <c r="C130"/>
  <c r="D130"/>
  <c r="B131"/>
  <c r="D131" l="1"/>
  <c r="C131"/>
  <c r="B132"/>
  <c r="D162"/>
  <c r="B163"/>
  <c r="C162"/>
  <c r="B164" l="1"/>
  <c r="D163"/>
  <c r="C163"/>
  <c r="B133"/>
  <c r="C132"/>
  <c r="D132"/>
  <c r="C133" l="1"/>
  <c r="D133"/>
  <c r="B134"/>
  <c r="C164"/>
  <c r="D164"/>
  <c r="B165"/>
  <c r="C165" l="1"/>
  <c r="D165"/>
  <c r="B166"/>
  <c r="C134"/>
  <c r="D134"/>
  <c r="B135"/>
  <c r="D135" l="1"/>
  <c r="C135"/>
  <c r="B136"/>
  <c r="D166"/>
  <c r="B167"/>
  <c r="C166"/>
  <c r="B168" l="1"/>
  <c r="D167"/>
  <c r="C167"/>
  <c r="B137"/>
  <c r="D136"/>
  <c r="C136"/>
  <c r="C168" l="1"/>
  <c r="B169"/>
  <c r="D168"/>
  <c r="C137"/>
  <c r="D137"/>
  <c r="B138"/>
  <c r="C138" l="1"/>
  <c r="D138"/>
  <c r="B139"/>
  <c r="C169"/>
  <c r="D169"/>
  <c r="B170"/>
  <c r="D170" l="1"/>
  <c r="B171"/>
  <c r="C170"/>
  <c r="D139"/>
  <c r="B140"/>
  <c r="C139"/>
  <c r="B172" l="1"/>
  <c r="D171"/>
  <c r="C171"/>
  <c r="B141"/>
  <c r="D140"/>
  <c r="C140"/>
  <c r="C172" l="1"/>
  <c r="B173"/>
  <c r="D172"/>
  <c r="C141"/>
  <c r="D141"/>
  <c r="B142"/>
  <c r="C142" l="1"/>
  <c r="D142"/>
  <c r="B143"/>
  <c r="C173"/>
  <c r="D173"/>
  <c r="B174"/>
  <c r="D174" l="1"/>
  <c r="C174"/>
  <c r="B175"/>
  <c r="D143"/>
  <c r="B144"/>
  <c r="C143"/>
  <c r="B145" l="1"/>
  <c r="D144"/>
  <c r="C144"/>
  <c r="B176"/>
  <c r="C175"/>
  <c r="D175"/>
  <c r="C176" l="1"/>
  <c r="B177"/>
  <c r="D176"/>
  <c r="C145"/>
  <c r="D145"/>
  <c r="B146"/>
  <c r="C146" l="1"/>
  <c r="D146"/>
  <c r="B147"/>
  <c r="C177"/>
  <c r="D177"/>
  <c r="B178"/>
  <c r="D178" l="1"/>
  <c r="C178"/>
  <c r="B179"/>
  <c r="D147"/>
  <c r="B148"/>
  <c r="C147"/>
  <c r="B149" l="1"/>
  <c r="D148"/>
  <c r="C148"/>
  <c r="B180"/>
  <c r="D179"/>
  <c r="C179"/>
  <c r="C180" l="1"/>
  <c r="B181"/>
  <c r="D180"/>
  <c r="C149"/>
  <c r="D149"/>
  <c r="B150"/>
  <c r="C150" l="1"/>
  <c r="D150"/>
  <c r="B151"/>
  <c r="C181"/>
  <c r="D181"/>
  <c r="D151" l="1"/>
  <c r="C151"/>
  <c r="D9" i="73" l="1"/>
  <c r="C9"/>
  <c r="B9"/>
  <c r="E8"/>
  <c r="E7"/>
  <c r="E6"/>
  <c r="E5"/>
  <c r="E4"/>
  <c r="E9" s="1"/>
  <c r="E3"/>
  <c r="D31" i="10" l="1"/>
  <c r="D35"/>
  <c r="G33"/>
  <c r="G34"/>
  <c r="F34"/>
  <c r="F33"/>
  <c r="E34"/>
  <c r="E33"/>
  <c r="D34"/>
  <c r="D33"/>
  <c r="K19" i="36" l="1"/>
  <c r="I19"/>
  <c r="O19" s="1"/>
  <c r="M19"/>
  <c r="D18"/>
  <c r="L19" s="1"/>
  <c r="C18"/>
  <c r="E18"/>
  <c r="N19" s="1"/>
  <c r="F42"/>
  <c r="C4" i="5"/>
  <c r="AU24" i="42"/>
  <c r="AV24" s="1"/>
  <c r="AU23"/>
  <c r="AD6"/>
  <c r="F18" i="36" l="1"/>
  <c r="J19"/>
  <c r="P19" s="1"/>
  <c r="C366" i="46" l="1"/>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l="1"/>
  <c r="C31"/>
  <c r="C30"/>
  <c r="C29"/>
  <c r="C28"/>
  <c r="C27"/>
  <c r="C26"/>
  <c r="C25"/>
  <c r="C24"/>
  <c r="C23"/>
  <c r="C22"/>
  <c r="C21"/>
  <c r="C20"/>
  <c r="C19"/>
  <c r="C18"/>
  <c r="C17"/>
  <c r="C16"/>
  <c r="C15"/>
  <c r="C14"/>
  <c r="C13"/>
  <c r="C12"/>
  <c r="C11"/>
  <c r="C10"/>
  <c r="C9"/>
  <c r="C8"/>
  <c r="C7"/>
  <c r="C6"/>
  <c r="C5"/>
  <c r="C4"/>
  <c r="C3"/>
  <c r="C2"/>
  <c r="C106" i="82"/>
  <c r="B106"/>
  <c r="C105" s="1"/>
  <c r="B105" s="1"/>
  <c r="C104" s="1"/>
  <c r="B104" s="1"/>
  <c r="C103" s="1"/>
  <c r="B103" s="1"/>
  <c r="C102" s="1"/>
  <c r="B102" s="1"/>
  <c r="C101" s="1"/>
  <c r="B101" s="1"/>
  <c r="C100" s="1"/>
  <c r="B100" s="1"/>
  <c r="C98" s="1"/>
  <c r="B98" s="1"/>
  <c r="C97" s="1"/>
  <c r="B97" s="1"/>
  <c r="C95" s="1"/>
  <c r="B95" s="1"/>
  <c r="C93" s="1"/>
  <c r="B93" s="1"/>
  <c r="C92" s="1"/>
  <c r="B92" s="1"/>
  <c r="C91" s="1"/>
  <c r="B91" s="1"/>
  <c r="C90" s="1"/>
  <c r="B90" s="1"/>
  <c r="C89" s="1"/>
  <c r="B89" s="1"/>
  <c r="C88" s="1"/>
  <c r="B88" s="1"/>
  <c r="C87" s="1"/>
  <c r="B87" s="1"/>
  <c r="C86" s="1"/>
  <c r="B86" s="1"/>
  <c r="C85" s="1"/>
  <c r="B85" s="1"/>
  <c r="C84" s="1"/>
  <c r="B84" s="1"/>
  <c r="C83" s="1"/>
  <c r="B83" s="1"/>
  <c r="C82" s="1"/>
  <c r="B82" s="1"/>
  <c r="C81" s="1"/>
  <c r="B81" s="1"/>
  <c r="C80" s="1"/>
  <c r="B80" s="1"/>
  <c r="C79" s="1"/>
  <c r="B79" s="1"/>
  <c r="C78" s="1"/>
  <c r="B78" s="1"/>
  <c r="C77" s="1"/>
  <c r="B77" s="1"/>
  <c r="C76" s="1"/>
  <c r="B76" s="1"/>
  <c r="C75" s="1"/>
  <c r="B75" s="1"/>
  <c r="C74" s="1"/>
  <c r="B74" s="1"/>
  <c r="C73" s="1"/>
  <c r="B73" s="1"/>
  <c r="C72" s="1"/>
  <c r="B72" s="1"/>
  <c r="C71" s="1"/>
  <c r="B71" s="1"/>
  <c r="C70" s="1"/>
  <c r="B70" s="1"/>
  <c r="C69" s="1"/>
  <c r="B69" s="1"/>
  <c r="C68" s="1"/>
  <c r="B68" s="1"/>
  <c r="C67" s="1"/>
  <c r="B67" s="1"/>
  <c r="C66" s="1"/>
  <c r="B66" s="1"/>
  <c r="C65" s="1"/>
  <c r="B65" s="1"/>
  <c r="C64" s="1"/>
  <c r="B64" s="1"/>
  <c r="C63" s="1"/>
  <c r="B63" s="1"/>
  <c r="C62" s="1"/>
  <c r="B62" s="1"/>
  <c r="C61" s="1"/>
  <c r="B61" s="1"/>
  <c r="C60" s="1"/>
  <c r="B60" s="1"/>
  <c r="C59" s="1"/>
  <c r="B59" s="1"/>
  <c r="C58" s="1"/>
  <c r="B58" s="1"/>
  <c r="C57" s="1"/>
  <c r="B57" s="1"/>
  <c r="C56" s="1"/>
  <c r="B56" s="1"/>
  <c r="C55" s="1"/>
  <c r="B55" s="1"/>
  <c r="C54" s="1"/>
  <c r="B54" s="1"/>
  <c r="C53" s="1"/>
  <c r="B53" s="1"/>
  <c r="C52" s="1"/>
  <c r="B52" s="1"/>
  <c r="C51" s="1"/>
  <c r="B51" s="1"/>
  <c r="C50" s="1"/>
  <c r="B50" s="1"/>
  <c r="C49" s="1"/>
  <c r="B49" s="1"/>
  <c r="C48" s="1"/>
  <c r="B48" s="1"/>
  <c r="C47" s="1"/>
  <c r="B47" s="1"/>
  <c r="C46" s="1"/>
  <c r="B46" s="1"/>
  <c r="C45" s="1"/>
  <c r="B45" s="1"/>
  <c r="C44" s="1"/>
  <c r="B44" s="1"/>
  <c r="C43" s="1"/>
  <c r="B43" s="1"/>
  <c r="C42" s="1"/>
  <c r="B42" s="1"/>
  <c r="C41" s="1"/>
  <c r="B41" s="1"/>
  <c r="C40" s="1"/>
  <c r="B40" s="1"/>
  <c r="C39" s="1"/>
  <c r="B39" s="1"/>
  <c r="C38" s="1"/>
  <c r="B38" s="1"/>
  <c r="C37" s="1"/>
  <c r="B37" s="1"/>
  <c r="C36" s="1"/>
  <c r="B36" s="1"/>
  <c r="C35" s="1"/>
  <c r="B35" s="1"/>
  <c r="C34" s="1"/>
  <c r="B34" s="1"/>
  <c r="C33" s="1"/>
  <c r="B33"/>
  <c r="C32" s="1"/>
  <c r="B32" s="1"/>
  <c r="C31" s="1"/>
  <c r="B31" s="1"/>
  <c r="C30" s="1"/>
  <c r="B30" s="1"/>
  <c r="C29" s="1"/>
  <c r="B29" s="1"/>
  <c r="C28" s="1"/>
  <c r="B28" s="1"/>
  <c r="C27" s="1"/>
  <c r="B27" s="1"/>
  <c r="C26" s="1"/>
  <c r="B26" s="1"/>
  <c r="C25"/>
  <c r="B25"/>
  <c r="C24"/>
  <c r="B24"/>
  <c r="C23"/>
  <c r="B23"/>
  <c r="C22"/>
  <c r="B22"/>
  <c r="C21" l="1"/>
  <c r="B21"/>
  <c r="C20"/>
  <c r="B20"/>
  <c r="C19"/>
  <c r="B19"/>
  <c r="C18"/>
  <c r="B18"/>
  <c r="C17"/>
  <c r="B17"/>
  <c r="C16"/>
  <c r="B16"/>
  <c r="C15"/>
  <c r="B15"/>
  <c r="C14"/>
  <c r="B14"/>
  <c r="P8"/>
  <c r="N8"/>
  <c r="M8"/>
  <c r="L8"/>
  <c r="M5"/>
  <c r="N17"/>
  <c r="T16"/>
  <c r="Q18"/>
  <c r="O17"/>
  <c r="R10"/>
  <c r="P19"/>
  <c r="U15"/>
  <c r="R18"/>
  <c r="S12"/>
  <c r="R20"/>
  <c r="Q16"/>
  <c r="P13"/>
  <c r="N11"/>
  <c r="S16"/>
  <c r="S13"/>
  <c r="N9"/>
  <c r="K20"/>
  <c r="P9"/>
  <c r="N14"/>
  <c r="M10"/>
  <c r="M11"/>
  <c r="S11"/>
  <c r="P15"/>
  <c r="O11"/>
  <c r="L10"/>
  <c r="T18"/>
  <c r="R17"/>
  <c r="T10"/>
  <c r="N19"/>
  <c r="K13"/>
  <c r="M14"/>
  <c r="O16"/>
  <c r="T17"/>
  <c r="T19"/>
  <c r="P20"/>
  <c r="Q14"/>
  <c r="T11"/>
  <c r="S17"/>
  <c r="U10"/>
  <c r="S10"/>
  <c r="O19"/>
  <c r="L17"/>
  <c r="P18"/>
  <c r="Q15"/>
  <c r="Q12"/>
  <c r="U12"/>
  <c r="L11"/>
  <c r="U17"/>
  <c r="N20"/>
  <c r="K12"/>
  <c r="M15"/>
  <c r="K15"/>
  <c r="L16"/>
  <c r="P16"/>
  <c r="S19"/>
  <c r="N15"/>
  <c r="T14"/>
  <c r="T13"/>
  <c r="K18"/>
  <c r="M12"/>
  <c r="T12"/>
  <c r="R11"/>
  <c r="O14"/>
  <c r="S20"/>
  <c r="U19"/>
  <c r="R19"/>
  <c r="M18"/>
  <c r="L9"/>
  <c r="O15"/>
  <c r="K17"/>
  <c r="R15"/>
  <c r="P10"/>
  <c r="U11"/>
  <c r="M17"/>
  <c r="T15"/>
  <c r="L20"/>
  <c r="K19"/>
  <c r="L15"/>
  <c r="T9"/>
  <c r="Q13"/>
  <c r="S18"/>
  <c r="N10"/>
  <c r="O13"/>
  <c r="Q20"/>
  <c r="O10"/>
  <c r="L19"/>
  <c r="U14"/>
  <c r="L18"/>
  <c r="M19"/>
  <c r="R12"/>
  <c r="K16"/>
  <c r="K11"/>
  <c r="U13"/>
  <c r="Q17"/>
  <c r="O12"/>
  <c r="L12"/>
  <c r="K9"/>
  <c r="P11"/>
  <c r="Q11"/>
  <c r="R14"/>
  <c r="U18"/>
  <c r="S14"/>
  <c r="O9"/>
  <c r="R9"/>
  <c r="Q9"/>
  <c r="M13"/>
  <c r="Q19"/>
  <c r="Q10"/>
  <c r="M9"/>
  <c r="L13"/>
  <c r="K14"/>
  <c r="R16"/>
  <c r="N18"/>
  <c r="M16"/>
  <c r="M20"/>
  <c r="P14"/>
  <c r="U16"/>
  <c r="N16"/>
  <c r="O20"/>
  <c r="O18"/>
  <c r="K10"/>
  <c r="T20"/>
  <c r="U20"/>
  <c r="L14"/>
  <c r="U9"/>
  <c r="R13"/>
  <c r="P12"/>
  <c r="S9"/>
  <c r="P17"/>
  <c r="S15"/>
  <c r="N13"/>
  <c r="N12"/>
  <c r="R21" l="1"/>
  <c r="S21"/>
  <c r="N21"/>
  <c r="O21"/>
  <c r="M21"/>
  <c r="Q21"/>
  <c r="L21"/>
  <c r="T21"/>
  <c r="U21" s="1"/>
  <c r="P21" l="1"/>
  <c r="B92" i="71" l="1"/>
  <c r="D91"/>
  <c r="C91"/>
  <c r="C92" l="1"/>
  <c r="D92"/>
  <c r="C61" l="1"/>
  <c r="B61"/>
  <c r="D61" s="1"/>
  <c r="D60"/>
  <c r="C60"/>
  <c r="D30" l="1"/>
  <c r="C30"/>
  <c r="B30"/>
  <c r="D29"/>
  <c r="C29"/>
  <c r="E45" i="36" l="1"/>
  <c r="D45"/>
  <c r="C45"/>
  <c r="F44"/>
  <c r="F43"/>
  <c r="F41"/>
  <c r="F40"/>
  <c r="F39"/>
  <c r="F38"/>
  <c r="F37"/>
  <c r="F36"/>
  <c r="F35"/>
  <c r="F34" l="1"/>
  <c r="F33"/>
  <c r="F32"/>
  <c r="F31"/>
  <c r="F30"/>
  <c r="F29"/>
  <c r="F28"/>
  <c r="F27"/>
  <c r="F45" l="1"/>
  <c r="M21"/>
  <c r="K21"/>
  <c r="I21" l="1"/>
  <c r="O21" s="1"/>
  <c r="M20" l="1"/>
  <c r="K20"/>
  <c r="I20"/>
  <c r="M18"/>
  <c r="K18"/>
  <c r="I18"/>
  <c r="M17"/>
  <c r="K17"/>
  <c r="I17"/>
  <c r="M16"/>
  <c r="K16"/>
  <c r="I16"/>
  <c r="M15"/>
  <c r="K15"/>
  <c r="I15"/>
  <c r="H15"/>
  <c r="O17" l="1"/>
  <c r="O15"/>
  <c r="O16"/>
  <c r="M14"/>
  <c r="K14"/>
  <c r="I14"/>
  <c r="H14"/>
  <c r="M13"/>
  <c r="K13"/>
  <c r="I13"/>
  <c r="H13"/>
  <c r="M12"/>
  <c r="K12"/>
  <c r="I12"/>
  <c r="H12"/>
  <c r="M11"/>
  <c r="K11"/>
  <c r="I11"/>
  <c r="O14" l="1"/>
  <c r="O13"/>
  <c r="O11"/>
  <c r="O12"/>
  <c r="M10"/>
  <c r="K10"/>
  <c r="I10"/>
  <c r="H10"/>
  <c r="M9"/>
  <c r="K9"/>
  <c r="I9"/>
  <c r="M8"/>
  <c r="K8"/>
  <c r="I8"/>
  <c r="O8" s="1"/>
  <c r="H8"/>
  <c r="M7"/>
  <c r="K7"/>
  <c r="I7"/>
  <c r="H7"/>
  <c r="M6"/>
  <c r="K6"/>
  <c r="I6"/>
  <c r="H6"/>
  <c r="M5"/>
  <c r="K5"/>
  <c r="I5"/>
  <c r="H5"/>
  <c r="O5" l="1"/>
  <c r="O9"/>
  <c r="O7"/>
  <c r="O10"/>
  <c r="O6"/>
  <c r="M4"/>
  <c r="M22" s="1"/>
  <c r="K4"/>
  <c r="K22" s="1"/>
  <c r="I4"/>
  <c r="I22" s="1"/>
  <c r="O4" l="1"/>
  <c r="I65" i="10"/>
  <c r="I64"/>
  <c r="I63"/>
  <c r="I62"/>
  <c r="I61"/>
  <c r="I60"/>
  <c r="I59"/>
  <c r="I58"/>
  <c r="I56"/>
  <c r="I55"/>
  <c r="I54"/>
  <c r="I53"/>
  <c r="I52"/>
  <c r="I51"/>
  <c r="I50"/>
  <c r="I49"/>
  <c r="I66" s="1"/>
  <c r="I48"/>
  <c r="F40"/>
  <c r="E40"/>
  <c r="D40"/>
  <c r="F39"/>
  <c r="E39"/>
  <c r="D39"/>
  <c r="F38"/>
  <c r="E38"/>
  <c r="D38"/>
  <c r="F37"/>
  <c r="E20" i="36" s="1"/>
  <c r="E37" i="10"/>
  <c r="D37"/>
  <c r="D20" i="36" l="1"/>
  <c r="L21" s="1"/>
  <c r="C20"/>
  <c r="J21" s="1"/>
  <c r="G38" i="10"/>
  <c r="G37"/>
  <c r="F36"/>
  <c r="E36"/>
  <c r="D36"/>
  <c r="G36" s="1"/>
  <c r="F35"/>
  <c r="E35"/>
  <c r="F32"/>
  <c r="E32"/>
  <c r="D32"/>
  <c r="F31"/>
  <c r="E31"/>
  <c r="D17" i="36" s="1"/>
  <c r="F30" i="10"/>
  <c r="E30"/>
  <c r="D30"/>
  <c r="G30" s="1"/>
  <c r="F29"/>
  <c r="E16" i="36" s="1"/>
  <c r="E29" i="10"/>
  <c r="D29"/>
  <c r="F28"/>
  <c r="E28"/>
  <c r="D28"/>
  <c r="F27"/>
  <c r="E27"/>
  <c r="D15" i="36" s="1"/>
  <c r="D27" i="10"/>
  <c r="F26"/>
  <c r="E26"/>
  <c r="D26"/>
  <c r="G26" s="1"/>
  <c r="F25"/>
  <c r="E14" i="36" s="1"/>
  <c r="E25" i="10"/>
  <c r="D25"/>
  <c r="F24"/>
  <c r="E24"/>
  <c r="D24"/>
  <c r="F23"/>
  <c r="E23"/>
  <c r="D13" i="36" s="1"/>
  <c r="D23" i="10"/>
  <c r="F22"/>
  <c r="E22"/>
  <c r="D22"/>
  <c r="G22" s="1"/>
  <c r="F21"/>
  <c r="E12" i="36" s="1"/>
  <c r="E21" i="10"/>
  <c r="D21"/>
  <c r="F20"/>
  <c r="E20"/>
  <c r="D20"/>
  <c r="F19"/>
  <c r="E19"/>
  <c r="D11" i="36" s="1"/>
  <c r="D19" i="10"/>
  <c r="G23" l="1"/>
  <c r="C13" i="36"/>
  <c r="G27" i="10"/>
  <c r="C15" i="36"/>
  <c r="G31" i="10"/>
  <c r="C17" i="36"/>
  <c r="E19"/>
  <c r="G20" i="10"/>
  <c r="D12" i="36"/>
  <c r="G24" i="10"/>
  <c r="D14" i="36"/>
  <c r="G28" i="10"/>
  <c r="D16" i="36"/>
  <c r="G32" i="10"/>
  <c r="D19" i="36"/>
  <c r="L20" s="1"/>
  <c r="G19" i="10"/>
  <c r="C11" i="36"/>
  <c r="G21" i="10"/>
  <c r="C12" i="36"/>
  <c r="G25" i="10"/>
  <c r="C14" i="36"/>
  <c r="G29" i="10"/>
  <c r="C16" i="36"/>
  <c r="E11"/>
  <c r="E13"/>
  <c r="E15"/>
  <c r="E17"/>
  <c r="C19"/>
  <c r="G35" i="10"/>
  <c r="N17" i="36"/>
  <c r="J16"/>
  <c r="L16"/>
  <c r="F18" i="10"/>
  <c r="E18"/>
  <c r="D18"/>
  <c r="G18" s="1"/>
  <c r="F17"/>
  <c r="E10" i="36" s="1"/>
  <c r="E17" i="10"/>
  <c r="D10" i="36" s="1"/>
  <c r="D17" i="10"/>
  <c r="F16"/>
  <c r="E16"/>
  <c r="D16"/>
  <c r="F15"/>
  <c r="E15"/>
  <c r="D9" i="36" s="1"/>
  <c r="D15" i="10"/>
  <c r="F14"/>
  <c r="E14"/>
  <c r="D14"/>
  <c r="G14" s="1"/>
  <c r="F13"/>
  <c r="E8" i="36" s="1"/>
  <c r="E13" i="10"/>
  <c r="D8" i="36" s="1"/>
  <c r="D13" i="10"/>
  <c r="F12"/>
  <c r="E12"/>
  <c r="F19" i="36" l="1"/>
  <c r="J20"/>
  <c r="G13" i="10"/>
  <c r="C8" i="36"/>
  <c r="G17" i="10"/>
  <c r="C10" i="36"/>
  <c r="G16" i="10"/>
  <c r="E9" i="36"/>
  <c r="G15" i="10"/>
  <c r="C9" i="36"/>
  <c r="L17"/>
  <c r="D12" i="10"/>
  <c r="G12" s="1"/>
  <c r="F11"/>
  <c r="E7" i="36" s="1"/>
  <c r="E11" i="10"/>
  <c r="D7" i="36" s="1"/>
  <c r="D11" i="10"/>
  <c r="C7" i="36" s="1"/>
  <c r="F10" i="10"/>
  <c r="E10"/>
  <c r="D10"/>
  <c r="G10" s="1"/>
  <c r="F9"/>
  <c r="E6" i="36" s="1"/>
  <c r="E9" i="10"/>
  <c r="D9"/>
  <c r="G9" s="1"/>
  <c r="F8"/>
  <c r="E8"/>
  <c r="D8"/>
  <c r="G8" s="1"/>
  <c r="F7"/>
  <c r="E7"/>
  <c r="D5" i="36" s="1"/>
  <c r="D7" i="10"/>
  <c r="C5" i="36" s="1"/>
  <c r="F6" i="10"/>
  <c r="E6"/>
  <c r="D6"/>
  <c r="G6" s="1"/>
  <c r="F5"/>
  <c r="E4" i="36" s="1"/>
  <c r="E5" i="10"/>
  <c r="D5"/>
  <c r="F4"/>
  <c r="E4"/>
  <c r="D4"/>
  <c r="G4" s="1"/>
  <c r="F3"/>
  <c r="E3"/>
  <c r="D3"/>
  <c r="C3" i="36" s="1"/>
  <c r="H8" i="9"/>
  <c r="G8"/>
  <c r="H7"/>
  <c r="G7"/>
  <c r="H5"/>
  <c r="G5"/>
  <c r="H4"/>
  <c r="G4"/>
  <c r="C4" i="36" l="1"/>
  <c r="J5" s="1"/>
  <c r="E3"/>
  <c r="N4" s="1"/>
  <c r="D3"/>
  <c r="D4"/>
  <c r="L5" s="1"/>
  <c r="D6"/>
  <c r="L7" s="1"/>
  <c r="G3" i="10"/>
  <c r="G5"/>
  <c r="G7"/>
  <c r="G11"/>
  <c r="C6" i="36"/>
  <c r="J7" s="1"/>
  <c r="E5"/>
  <c r="N6" s="1"/>
  <c r="N8"/>
  <c r="L6"/>
  <c r="F16"/>
  <c r="J17"/>
  <c r="P17" s="1"/>
  <c r="J4"/>
  <c r="H6" i="9"/>
  <c r="G6"/>
  <c r="I4"/>
  <c r="M7" i="8"/>
  <c r="M6"/>
  <c r="N6" s="1"/>
  <c r="M5"/>
  <c r="M9" s="1"/>
  <c r="M4"/>
  <c r="G1" i="7"/>
  <c r="F1"/>
  <c r="E1"/>
  <c r="C6" i="6" s="1"/>
  <c r="F3" i="36" l="1"/>
  <c r="L4"/>
  <c r="P4" s="1"/>
  <c r="G39" i="10"/>
  <c r="L8" i="36"/>
  <c r="J6"/>
  <c r="P6" s="1"/>
  <c r="F5"/>
  <c r="M8" i="8"/>
  <c r="N7"/>
  <c r="O7"/>
  <c r="P7"/>
  <c r="P6"/>
  <c r="O6"/>
  <c r="E16" i="5"/>
  <c r="D16"/>
  <c r="C16"/>
  <c r="E15"/>
  <c r="D15"/>
  <c r="C15"/>
  <c r="J8" i="36" l="1"/>
  <c r="F7"/>
  <c r="J15" i="5"/>
  <c r="K15"/>
  <c r="F15"/>
  <c r="I15"/>
  <c r="E14"/>
  <c r="K14" s="1"/>
  <c r="D14"/>
  <c r="J14" s="1"/>
  <c r="C14"/>
  <c r="E13"/>
  <c r="D13"/>
  <c r="C13"/>
  <c r="I13" s="1"/>
  <c r="E12"/>
  <c r="K12" s="1"/>
  <c r="D12"/>
  <c r="C12"/>
  <c r="I12" s="1"/>
  <c r="E11"/>
  <c r="K11" s="1"/>
  <c r="D11"/>
  <c r="J11" s="1"/>
  <c r="C11"/>
  <c r="I11" s="1"/>
  <c r="E10"/>
  <c r="K10" s="1"/>
  <c r="D10"/>
  <c r="J10" s="1"/>
  <c r="C10"/>
  <c r="I10" s="1"/>
  <c r="E9"/>
  <c r="K9" s="1"/>
  <c r="D9"/>
  <c r="J9" s="1"/>
  <c r="C9"/>
  <c r="E8"/>
  <c r="K8" s="1"/>
  <c r="D8"/>
  <c r="C8"/>
  <c r="I8" s="1"/>
  <c r="E7"/>
  <c r="K7" s="1"/>
  <c r="D7"/>
  <c r="J7" s="1"/>
  <c r="C7"/>
  <c r="I7" s="1"/>
  <c r="F11" l="1"/>
  <c r="F9"/>
  <c r="F7"/>
  <c r="F13"/>
  <c r="L15"/>
  <c r="F12"/>
  <c r="K13"/>
  <c r="F8"/>
  <c r="F10"/>
  <c r="F14"/>
  <c r="J8"/>
  <c r="L8" s="1"/>
  <c r="L10"/>
  <c r="J12"/>
  <c r="L12" s="1"/>
  <c r="L7"/>
  <c r="L11"/>
  <c r="J13"/>
  <c r="I14"/>
  <c r="L14" s="1"/>
  <c r="I9"/>
  <c r="L9" s="1"/>
  <c r="E6"/>
  <c r="K6" s="1"/>
  <c r="D6"/>
  <c r="J6" s="1"/>
  <c r="C6"/>
  <c r="I6" s="1"/>
  <c r="E5"/>
  <c r="K5" s="1"/>
  <c r="D5"/>
  <c r="J5" s="1"/>
  <c r="C5"/>
  <c r="I4"/>
  <c r="E4"/>
  <c r="K4" s="1"/>
  <c r="D4"/>
  <c r="J4" s="1"/>
  <c r="O32" i="42"/>
  <c r="O31"/>
  <c r="O30"/>
  <c r="O29"/>
  <c r="L13" i="5" l="1"/>
  <c r="L4"/>
  <c r="F4"/>
  <c r="F5"/>
  <c r="L6"/>
  <c r="I5"/>
  <c r="L5" s="1"/>
  <c r="F6"/>
  <c r="O28" i="42"/>
  <c r="O27"/>
  <c r="F16" i="5" l="1"/>
  <c r="K16" s="1"/>
  <c r="J16" l="1"/>
  <c r="I16" s="1"/>
  <c r="O26" i="42"/>
  <c r="O25"/>
  <c r="AP24" l="1"/>
  <c r="AO24"/>
  <c r="O24"/>
  <c r="AW23" s="1"/>
  <c r="AO23" l="1"/>
  <c r="O23"/>
  <c r="AW22"/>
  <c r="AU22"/>
  <c r="AV23" s="1"/>
  <c r="O22"/>
  <c r="AU21"/>
  <c r="AV21" s="1"/>
  <c r="AO21"/>
  <c r="O21"/>
  <c r="AW20"/>
  <c r="AV20"/>
  <c r="AU20"/>
  <c r="AP20"/>
  <c r="AO20"/>
  <c r="O20"/>
  <c r="AW19"/>
  <c r="AV19" s="1"/>
  <c r="AU19"/>
  <c r="AP19"/>
  <c r="AO19"/>
  <c r="AV18"/>
  <c r="AU18"/>
  <c r="AV17"/>
  <c r="AU17"/>
  <c r="AV16"/>
  <c r="AU16"/>
  <c r="AW21" l="1"/>
  <c r="AV22"/>
  <c r="AD16"/>
  <c r="AR16" s="1"/>
  <c r="AR25" s="1"/>
  <c r="AB16" l="1"/>
  <c r="O16"/>
  <c r="AU15"/>
  <c r="AP15"/>
  <c r="AD15"/>
  <c r="AR15" s="1"/>
  <c r="O15"/>
  <c r="AP14"/>
  <c r="AO14"/>
  <c r="AD14"/>
  <c r="AR14" s="1"/>
  <c r="AC14"/>
  <c r="AB14" s="1"/>
  <c r="O14"/>
  <c r="AP13"/>
  <c r="AO13"/>
  <c r="AD13"/>
  <c r="AR13" s="1"/>
  <c r="AR23" s="1"/>
  <c r="AB13"/>
  <c r="O13"/>
  <c r="AP12" l="1"/>
  <c r="AO12"/>
  <c r="AD12"/>
  <c r="AR12" s="1"/>
  <c r="AR24" s="1"/>
  <c r="AC12"/>
  <c r="AB12" s="1"/>
  <c r="O12"/>
  <c r="AC6" s="1"/>
  <c r="AP11"/>
  <c r="AO11"/>
  <c r="AD11"/>
  <c r="AR11" s="1"/>
  <c r="AC11"/>
  <c r="AB11" s="1"/>
  <c r="O11"/>
  <c r="AP10"/>
  <c r="AO10"/>
  <c r="AD10"/>
  <c r="AR10" s="1"/>
  <c r="AB10"/>
  <c r="O10"/>
  <c r="AC4" s="1"/>
  <c r="AP9"/>
  <c r="AO9"/>
  <c r="AD9"/>
  <c r="AR9" s="1"/>
  <c r="AR21" s="1"/>
  <c r="AC9"/>
  <c r="AB9" s="1"/>
  <c r="O9"/>
  <c r="AC15" s="1"/>
  <c r="AP8"/>
  <c r="AO8"/>
  <c r="AD8"/>
  <c r="AR8" s="1"/>
  <c r="AC8"/>
  <c r="AB8"/>
  <c r="O8"/>
  <c r="AP7"/>
  <c r="AO7"/>
  <c r="AD7"/>
  <c r="AR7" s="1"/>
  <c r="AC7"/>
  <c r="AB7" s="1"/>
  <c r="O7"/>
  <c r="AC10" s="1"/>
  <c r="AR6"/>
  <c r="AR22" s="1"/>
  <c r="AP6"/>
  <c r="AO6"/>
  <c r="AB6"/>
  <c r="O6"/>
  <c r="AC13" s="1"/>
  <c r="AP5"/>
  <c r="AO5"/>
  <c r="AD5"/>
  <c r="AR5" s="1"/>
  <c r="AB5"/>
  <c r="O5"/>
  <c r="AP4"/>
  <c r="AO4"/>
  <c r="AD4"/>
  <c r="AR4" s="1"/>
  <c r="O4"/>
  <c r="AC5" s="1"/>
  <c r="K96" i="34"/>
  <c r="H96"/>
  <c r="K95"/>
  <c r="H95"/>
  <c r="K94"/>
  <c r="H94"/>
  <c r="K93"/>
  <c r="H93"/>
  <c r="K92"/>
  <c r="H92"/>
  <c r="K91"/>
  <c r="H91"/>
  <c r="K90"/>
  <c r="H90"/>
  <c r="K89"/>
  <c r="H89"/>
  <c r="K88"/>
  <c r="H88"/>
  <c r="K87"/>
  <c r="H87"/>
  <c r="K86"/>
  <c r="H86"/>
  <c r="K85"/>
  <c r="H85"/>
  <c r="K84"/>
  <c r="H84"/>
  <c r="K83"/>
  <c r="H83"/>
  <c r="K82"/>
  <c r="H82"/>
  <c r="K81"/>
  <c r="H81"/>
  <c r="K80"/>
  <c r="H80"/>
  <c r="K79"/>
  <c r="H79"/>
  <c r="K78"/>
  <c r="H78"/>
  <c r="K77"/>
  <c r="H77"/>
  <c r="K76"/>
  <c r="H76"/>
  <c r="K75"/>
  <c r="H75"/>
  <c r="K74"/>
  <c r="H74"/>
  <c r="K73"/>
  <c r="H73"/>
  <c r="K72"/>
  <c r="H72"/>
  <c r="K71"/>
  <c r="H71"/>
  <c r="K70"/>
  <c r="H70"/>
  <c r="K69"/>
  <c r="H69"/>
  <c r="K68"/>
  <c r="H68"/>
  <c r="K67"/>
  <c r="H67"/>
  <c r="K66"/>
  <c r="H66"/>
  <c r="K65"/>
  <c r="H65"/>
  <c r="K64"/>
  <c r="H64"/>
  <c r="K63"/>
  <c r="H63"/>
  <c r="K62"/>
  <c r="H62"/>
  <c r="K61"/>
  <c r="H61"/>
  <c r="K60"/>
  <c r="H60"/>
  <c r="K59"/>
  <c r="H59"/>
  <c r="K58"/>
  <c r="H58"/>
  <c r="K57"/>
  <c r="H57"/>
  <c r="K56"/>
  <c r="H56"/>
  <c r="K55"/>
  <c r="H55"/>
  <c r="K54"/>
  <c r="H54"/>
  <c r="K53"/>
  <c r="H53"/>
  <c r="K52"/>
  <c r="H52"/>
  <c r="K51"/>
  <c r="H51"/>
  <c r="K50"/>
  <c r="H50"/>
  <c r="K49"/>
  <c r="H49"/>
  <c r="K48"/>
  <c r="H48"/>
  <c r="K47"/>
  <c r="H47"/>
  <c r="K46"/>
  <c r="H46"/>
  <c r="K45"/>
  <c r="H45"/>
  <c r="K44"/>
  <c r="H44"/>
  <c r="K43"/>
  <c r="H43"/>
  <c r="K42"/>
  <c r="H42"/>
  <c r="K41"/>
  <c r="H41"/>
  <c r="K40"/>
  <c r="H40"/>
  <c r="K39"/>
  <c r="H39"/>
  <c r="K38"/>
  <c r="H38"/>
  <c r="K37"/>
  <c r="H37"/>
  <c r="K36"/>
  <c r="H36"/>
  <c r="K35"/>
  <c r="H35"/>
  <c r="K34"/>
  <c r="H34"/>
  <c r="K33"/>
  <c r="H33"/>
  <c r="K32"/>
  <c r="H32"/>
  <c r="K31"/>
  <c r="H31"/>
  <c r="K30"/>
  <c r="H30"/>
  <c r="K29"/>
  <c r="H29"/>
  <c r="K28"/>
  <c r="H28"/>
  <c r="K27"/>
  <c r="H27"/>
  <c r="K26"/>
  <c r="H26"/>
  <c r="K25"/>
  <c r="H25"/>
  <c r="K24"/>
  <c r="H24"/>
  <c r="K23"/>
  <c r="H23"/>
  <c r="K22"/>
  <c r="H22"/>
  <c r="K21"/>
  <c r="H21"/>
  <c r="K20"/>
  <c r="H20"/>
  <c r="K19"/>
  <c r="H19"/>
  <c r="K18"/>
  <c r="H18"/>
  <c r="K17"/>
  <c r="H17"/>
  <c r="K16"/>
  <c r="H16"/>
  <c r="K15"/>
  <c r="H15"/>
  <c r="K14"/>
  <c r="H14"/>
  <c r="K13"/>
  <c r="H13"/>
  <c r="K12"/>
  <c r="H12"/>
  <c r="K11"/>
  <c r="H11"/>
  <c r="K10"/>
  <c r="H10"/>
  <c r="K9"/>
  <c r="H9"/>
  <c r="K8"/>
  <c r="H8"/>
  <c r="K7"/>
  <c r="H7"/>
  <c r="P9" s="1"/>
  <c r="AD6"/>
  <c r="AC6"/>
  <c r="P6"/>
  <c r="K6"/>
  <c r="H6"/>
  <c r="AD5"/>
  <c r="AC5"/>
  <c r="K5"/>
  <c r="H5"/>
  <c r="AD4"/>
  <c r="AC4"/>
  <c r="Y4"/>
  <c r="X4"/>
  <c r="X5"/>
  <c r="Y5"/>
  <c r="X6"/>
  <c r="Z6" s="1"/>
  <c r="Y6"/>
  <c r="AR20" i="42" l="1"/>
  <c r="AR19"/>
  <c r="AB4"/>
  <c r="AC16"/>
  <c r="AQ5" s="1"/>
  <c r="AB15"/>
  <c r="Q7" i="34"/>
  <c r="R7" s="1"/>
  <c r="Q9"/>
  <c r="R9" s="1"/>
  <c r="Q6"/>
  <c r="Q8"/>
  <c r="P7"/>
  <c r="T7" s="1"/>
  <c r="P10"/>
  <c r="P8"/>
  <c r="T8" s="1"/>
  <c r="R6"/>
  <c r="Z5"/>
  <c r="AE5"/>
  <c r="AE6"/>
  <c r="Z4"/>
  <c r="AE4"/>
  <c r="AQ9" i="42" l="1"/>
  <c r="AQ21" s="1"/>
  <c r="AP21" s="1"/>
  <c r="AQ4"/>
  <c r="AQ6"/>
  <c r="AQ22" s="1"/>
  <c r="AQ11"/>
  <c r="AQ15"/>
  <c r="AQ8"/>
  <c r="AQ19" s="1"/>
  <c r="AQ16"/>
  <c r="AQ14"/>
  <c r="AQ12"/>
  <c r="AQ10"/>
  <c r="AQ7"/>
  <c r="AQ13"/>
  <c r="AQ23" s="1"/>
  <c r="AP23" s="1"/>
  <c r="AR26"/>
  <c r="Q10" i="34"/>
  <c r="R10" s="1"/>
  <c r="S7"/>
  <c r="U7"/>
  <c r="S8"/>
  <c r="R8"/>
  <c r="U8"/>
  <c r="C4" i="6"/>
  <c r="C5"/>
  <c r="N7" i="36"/>
  <c r="P7" s="1"/>
  <c r="P8"/>
  <c r="J9"/>
  <c r="L9"/>
  <c r="N9"/>
  <c r="J10"/>
  <c r="N10"/>
  <c r="J11"/>
  <c r="L11"/>
  <c r="N11"/>
  <c r="J12"/>
  <c r="L12"/>
  <c r="N12"/>
  <c r="J13"/>
  <c r="L13"/>
  <c r="N13"/>
  <c r="J14"/>
  <c r="N14"/>
  <c r="J15"/>
  <c r="L15"/>
  <c r="N15"/>
  <c r="F15"/>
  <c r="L18"/>
  <c r="N18"/>
  <c r="N20"/>
  <c r="P20" s="1"/>
  <c r="F20"/>
  <c r="O20"/>
  <c r="O18"/>
  <c r="F10" l="1"/>
  <c r="F9"/>
  <c r="F6"/>
  <c r="O22"/>
  <c r="E21"/>
  <c r="F4"/>
  <c r="F13"/>
  <c r="F14"/>
  <c r="P15"/>
  <c r="F17"/>
  <c r="J18"/>
  <c r="J22" s="1"/>
  <c r="AP16" i="42"/>
  <c r="AQ25"/>
  <c r="AP25" s="1"/>
  <c r="AP22"/>
  <c r="AO22" s="1"/>
  <c r="AQ20"/>
  <c r="AQ26" s="1"/>
  <c r="AQ24"/>
  <c r="AQ28" s="1"/>
  <c r="P12" i="36"/>
  <c r="P11"/>
  <c r="P13"/>
  <c r="N16"/>
  <c r="P16" s="1"/>
  <c r="L14"/>
  <c r="P14" s="1"/>
  <c r="L10"/>
  <c r="P10" s="1"/>
  <c r="P9"/>
  <c r="N5"/>
  <c r="C21"/>
  <c r="F12"/>
  <c r="F8"/>
  <c r="F11"/>
  <c r="N21"/>
  <c r="P21" s="1"/>
  <c r="D21"/>
  <c r="C7" i="6"/>
  <c r="D4" s="1"/>
  <c r="P18" i="36" l="1"/>
  <c r="P5"/>
  <c r="N22"/>
  <c r="F21"/>
  <c r="L22"/>
  <c r="D6" i="6"/>
  <c r="D5"/>
  <c r="P22" i="36" l="1"/>
  <c r="D7" i="6"/>
  <c r="G40" i="10"/>
  <c r="G41" s="1"/>
  <c r="H39" s="1"/>
  <c r="H40" l="1"/>
  <c r="B31" i="71"/>
  <c r="D31" s="1"/>
  <c r="B62"/>
  <c r="C62" s="1"/>
  <c r="B93"/>
  <c r="B94" s="1"/>
  <c r="C93"/>
  <c r="B32" l="1"/>
  <c r="C31"/>
  <c r="D62"/>
  <c r="B63"/>
  <c r="D63" s="1"/>
  <c r="D94"/>
  <c r="B95"/>
  <c r="C94"/>
  <c r="D93"/>
  <c r="B33" l="1"/>
  <c r="D32"/>
  <c r="C32"/>
  <c r="B64"/>
  <c r="C63"/>
  <c r="B96"/>
  <c r="D95"/>
  <c r="C95"/>
  <c r="B34" l="1"/>
  <c r="C33"/>
  <c r="D33"/>
  <c r="B65"/>
  <c r="D64"/>
  <c r="C64"/>
  <c r="C96"/>
  <c r="D96"/>
  <c r="B97"/>
  <c r="C34" l="1"/>
  <c r="B35"/>
  <c r="D34"/>
  <c r="D65"/>
  <c r="C65"/>
  <c r="B66"/>
  <c r="B98"/>
  <c r="C97"/>
  <c r="D97"/>
  <c r="D35" l="1"/>
  <c r="C35"/>
  <c r="B36"/>
  <c r="D66"/>
  <c r="B67"/>
  <c r="C66"/>
  <c r="B99"/>
  <c r="C98"/>
  <c r="D98"/>
  <c r="D36" l="1"/>
  <c r="C36"/>
  <c r="B37"/>
  <c r="C67"/>
  <c r="B68"/>
  <c r="D67"/>
  <c r="B100"/>
  <c r="D99"/>
  <c r="C99"/>
  <c r="D37" l="1"/>
  <c r="B38"/>
  <c r="C37"/>
  <c r="B69"/>
  <c r="C68"/>
  <c r="D68"/>
  <c r="C100"/>
  <c r="D100"/>
  <c r="B101"/>
  <c r="D38" l="1"/>
  <c r="B39"/>
  <c r="C38"/>
  <c r="C69"/>
  <c r="D69"/>
  <c r="B70"/>
  <c r="B102"/>
  <c r="D101"/>
  <c r="C101"/>
  <c r="C39" l="1"/>
  <c r="B40"/>
  <c r="D39"/>
  <c r="B71"/>
  <c r="C70"/>
  <c r="D70"/>
  <c r="D102"/>
  <c r="B103"/>
  <c r="C102"/>
  <c r="D40" l="1"/>
  <c r="B41"/>
  <c r="C40"/>
  <c r="B72"/>
  <c r="D71"/>
  <c r="C71"/>
  <c r="B104"/>
  <c r="D103"/>
  <c r="C103"/>
  <c r="C41" l="1"/>
  <c r="D41"/>
  <c r="B42"/>
  <c r="D72"/>
  <c r="B73"/>
  <c r="C72"/>
  <c r="C104"/>
  <c r="B105"/>
  <c r="D104"/>
  <c r="B43" l="1"/>
  <c r="D42"/>
  <c r="C42"/>
  <c r="D73"/>
  <c r="C73"/>
  <c r="B74"/>
  <c r="B106"/>
  <c r="C105"/>
  <c r="D105"/>
  <c r="D43" l="1"/>
  <c r="C43"/>
  <c r="B44"/>
  <c r="B75"/>
  <c r="C74"/>
  <c r="D74"/>
  <c r="D106"/>
  <c r="B107"/>
  <c r="C106"/>
  <c r="D44" l="1"/>
  <c r="C44"/>
  <c r="B45"/>
  <c r="C75"/>
  <c r="B76"/>
  <c r="D75"/>
  <c r="B108"/>
  <c r="D107"/>
  <c r="C107"/>
  <c r="C45" l="1"/>
  <c r="D45"/>
  <c r="B46"/>
  <c r="C76"/>
  <c r="D76"/>
  <c r="B77"/>
  <c r="C108"/>
  <c r="D108"/>
  <c r="B109"/>
  <c r="D46" l="1"/>
  <c r="B47"/>
  <c r="C46"/>
  <c r="C77"/>
  <c r="D77"/>
  <c r="B78"/>
  <c r="B110"/>
  <c r="C109"/>
  <c r="D109"/>
  <c r="C47" l="1"/>
  <c r="B48"/>
  <c r="D47"/>
  <c r="B79"/>
  <c r="C78"/>
  <c r="D78"/>
  <c r="B111"/>
  <c r="C110"/>
  <c r="D110"/>
  <c r="C48" l="1"/>
  <c r="B49"/>
  <c r="D48"/>
  <c r="D79"/>
  <c r="B80"/>
  <c r="C79"/>
  <c r="B112"/>
  <c r="D111"/>
  <c r="C111"/>
  <c r="C49" l="1"/>
  <c r="D49"/>
  <c r="B50"/>
  <c r="D80"/>
  <c r="B81"/>
  <c r="C80"/>
  <c r="C112"/>
  <c r="B113"/>
  <c r="D112"/>
  <c r="D50" l="1"/>
  <c r="B51"/>
  <c r="C50"/>
  <c r="B82"/>
  <c r="C81"/>
  <c r="D81"/>
  <c r="B114"/>
  <c r="D113"/>
  <c r="C113"/>
  <c r="D51" l="1"/>
  <c r="B52"/>
  <c r="C51"/>
  <c r="B83"/>
  <c r="D82"/>
  <c r="C82"/>
  <c r="D114"/>
  <c r="B115"/>
  <c r="C114"/>
  <c r="B53" l="1"/>
  <c r="D52"/>
  <c r="C52"/>
  <c r="B84"/>
  <c r="D83"/>
  <c r="C83"/>
  <c r="B116"/>
  <c r="D115"/>
  <c r="C115"/>
  <c r="B54" l="1"/>
  <c r="C53"/>
  <c r="D53"/>
  <c r="C84"/>
  <c r="B85"/>
  <c r="D84"/>
  <c r="C116"/>
  <c r="D116"/>
  <c r="B117"/>
  <c r="B55" l="1"/>
  <c r="C54"/>
  <c r="D54"/>
  <c r="B86"/>
  <c r="C85"/>
  <c r="D85"/>
  <c r="B118"/>
  <c r="C117"/>
  <c r="D117"/>
  <c r="B56" l="1"/>
  <c r="D55"/>
  <c r="C55"/>
  <c r="B87"/>
  <c r="D86"/>
  <c r="C86"/>
  <c r="D118"/>
  <c r="B119"/>
  <c r="C118"/>
  <c r="D56" l="1"/>
  <c r="C56"/>
  <c r="B57"/>
  <c r="B88"/>
  <c r="D87"/>
  <c r="C87"/>
  <c r="B120"/>
  <c r="D119"/>
  <c r="C119"/>
  <c r="B58" l="1"/>
  <c r="C57"/>
  <c r="D57"/>
  <c r="B89"/>
  <c r="C88"/>
  <c r="D88"/>
  <c r="C120"/>
  <c r="D120"/>
  <c r="C58" l="1"/>
  <c r="B59"/>
  <c r="D58"/>
  <c r="B90"/>
  <c r="C89"/>
  <c r="D89"/>
  <c r="V9" l="1"/>
  <c r="V6"/>
  <c r="U7"/>
  <c r="S5"/>
  <c r="C59"/>
  <c r="V4" s="1"/>
  <c r="D59"/>
  <c r="C90"/>
  <c r="D90"/>
  <c r="W6" l="1"/>
  <c r="S6"/>
  <c r="U6"/>
  <c r="T4"/>
  <c r="V7"/>
  <c r="U4"/>
  <c r="U9"/>
  <c r="W8"/>
  <c r="W9"/>
  <c r="S8"/>
  <c r="W4"/>
  <c r="T9"/>
  <c r="T5"/>
  <c r="T7"/>
  <c r="S4"/>
  <c r="T6"/>
  <c r="T8"/>
  <c r="V8"/>
  <c r="U8"/>
  <c r="W5"/>
  <c r="W7"/>
  <c r="S9"/>
  <c r="S10" s="1"/>
  <c r="U5"/>
  <c r="S7"/>
  <c r="V5"/>
  <c r="W10" l="1"/>
  <c r="V10"/>
  <c r="T10"/>
  <c r="U10"/>
</calcChain>
</file>

<file path=xl/sharedStrings.xml><?xml version="1.0" encoding="utf-8"?>
<sst xmlns="http://schemas.openxmlformats.org/spreadsheetml/2006/main" count="2614" uniqueCount="696">
  <si>
    <t>Enero</t>
  </si>
  <si>
    <t>Sábado</t>
  </si>
  <si>
    <t>Domingo</t>
  </si>
  <si>
    <t>Lunes</t>
  </si>
  <si>
    <t>Martes</t>
  </si>
  <si>
    <t>Miércoles</t>
  </si>
  <si>
    <t>Jueves</t>
  </si>
  <si>
    <t>Viernes</t>
  </si>
  <si>
    <t>Febrero</t>
  </si>
  <si>
    <t>Marzo</t>
  </si>
  <si>
    <t>Abril</t>
  </si>
  <si>
    <t>Mayo</t>
  </si>
  <si>
    <t>Junio</t>
  </si>
  <si>
    <t>US$/MWh</t>
  </si>
  <si>
    <t>Mes</t>
  </si>
  <si>
    <t>NºDía</t>
  </si>
  <si>
    <t>Día</t>
  </si>
  <si>
    <t>Crucero</t>
  </si>
  <si>
    <t>$/US$</t>
  </si>
  <si>
    <t>Tipo de Cambio</t>
  </si>
  <si>
    <t>$/kWh</t>
  </si>
  <si>
    <t>CMg promedio diario Crucero 220 kV</t>
  </si>
  <si>
    <t>Estadístico</t>
  </si>
  <si>
    <t>Variación</t>
  </si>
  <si>
    <t>Promedio</t>
  </si>
  <si>
    <t>Máximo</t>
  </si>
  <si>
    <t>Mínimo</t>
  </si>
  <si>
    <t>Ene</t>
  </si>
  <si>
    <t>Feb</t>
  </si>
  <si>
    <t>Mar</t>
  </si>
  <si>
    <t>Abr</t>
  </si>
  <si>
    <t>May</t>
  </si>
  <si>
    <t>Jun</t>
  </si>
  <si>
    <t>Desviación Estándar</t>
  </si>
  <si>
    <t>CMg promedio mensual Crucero 220 kV</t>
  </si>
  <si>
    <t>En pesos</t>
  </si>
  <si>
    <t>Como Fuente se utiliza la Base de Datos de Información del Boletín Semanal</t>
  </si>
  <si>
    <t>Tipo Combustible</t>
  </si>
  <si>
    <t>Jul</t>
  </si>
  <si>
    <t>Ago</t>
  </si>
  <si>
    <t>Sep</t>
  </si>
  <si>
    <t>Oct</t>
  </si>
  <si>
    <t>Nov</t>
  </si>
  <si>
    <t>Dic</t>
  </si>
  <si>
    <t>Fuel Oil Nro. 6</t>
  </si>
  <si>
    <t>Carbón</t>
  </si>
  <si>
    <t>Hidro + BESS</t>
  </si>
  <si>
    <t>Diesel + Fuel Oil</t>
  </si>
  <si>
    <t>Carbón + Petcoke</t>
  </si>
  <si>
    <t>Gas Natural</t>
  </si>
  <si>
    <t>Diesel</t>
  </si>
  <si>
    <t>Totales Mensuales</t>
  </si>
  <si>
    <t>Hidro</t>
  </si>
  <si>
    <t>Generación Bruta Anual Por Tipo Combustible [GWh] - Año 2010</t>
  </si>
  <si>
    <t>Generación Bruta Anual Por Tipo Combustible [GWh] - Año 2011</t>
  </si>
  <si>
    <t>Total</t>
  </si>
  <si>
    <t>GWh Anual</t>
  </si>
  <si>
    <t>AÑO 2009</t>
  </si>
  <si>
    <t>AÑO 2008</t>
  </si>
  <si>
    <t>AÑO 2007</t>
  </si>
  <si>
    <t>AÑO 2006</t>
  </si>
  <si>
    <t>AÑO 2005</t>
  </si>
  <si>
    <t>Generación Bruta Anual Por Tipo Combustible [GWh] - Año 2009</t>
  </si>
  <si>
    <t>Generación Bruta Anual Por Tipo Combustible [GWh] - Año 2008</t>
  </si>
  <si>
    <t>Generación Bruta Anual Por Tipo Combustible [GWh] - Año 2007</t>
  </si>
  <si>
    <t>Generación Bruta Anual Por Tipo Combustible [GWh] - Año 2006</t>
  </si>
  <si>
    <t>Generación Bruta Anual Por Tipo Combustible [GWh] - Año 2005</t>
  </si>
  <si>
    <t>Generación Bruta Anual Por Tipo Combustible [GWh] - Año 2004</t>
  </si>
  <si>
    <t>Generación Bruta Anual Por Tipo Combustible [GWh] - Año 2003</t>
  </si>
  <si>
    <t>Energía [GWh]</t>
  </si>
  <si>
    <t>Compara con Anterior</t>
  </si>
  <si>
    <t>Compara con Mismo periodo año pasado</t>
  </si>
  <si>
    <t>Generación Bruta Mensual por Tipo de Combustible (GWh)</t>
  </si>
  <si>
    <t>TOTAL</t>
  </si>
  <si>
    <t>E-CL</t>
  </si>
  <si>
    <t>GASATACAMA</t>
  </si>
  <si>
    <t>AES GENER</t>
  </si>
  <si>
    <t>Generador</t>
  </si>
  <si>
    <t>GWh</t>
  </si>
  <si>
    <t>Participación</t>
  </si>
  <si>
    <t>GAS ATACAMA</t>
  </si>
  <si>
    <t>Hora</t>
  </si>
  <si>
    <t>Año</t>
  </si>
  <si>
    <t>Potencia Media Horaria Activa Bruta[MW]</t>
  </si>
  <si>
    <t>Potencia Media Horaria</t>
  </si>
  <si>
    <t>Estadística</t>
  </si>
  <si>
    <t>MW</t>
  </si>
  <si>
    <t>Mínima</t>
  </si>
  <si>
    <t>Máxima</t>
  </si>
  <si>
    <t>Factor de Carga</t>
  </si>
  <si>
    <t>Coeficiente Variación</t>
  </si>
  <si>
    <t>Energía Bruta Diaria</t>
  </si>
  <si>
    <t>Empresa</t>
  </si>
  <si>
    <t>Regulado</t>
  </si>
  <si>
    <t>Libre</t>
  </si>
  <si>
    <t>ANDINA</t>
  </si>
  <si>
    <t>ANGAMOS</t>
  </si>
  <si>
    <t>CELTA</t>
  </si>
  <si>
    <t>ENORCHILE</t>
  </si>
  <si>
    <t>HORNITOS</t>
  </si>
  <si>
    <t>NORGENER</t>
  </si>
  <si>
    <t>VENTAS</t>
  </si>
  <si>
    <t>CAVANCHA</t>
  </si>
  <si>
    <t>Generación</t>
  </si>
  <si>
    <t>Ventas</t>
  </si>
  <si>
    <t>Desde</t>
  </si>
  <si>
    <t>Hasta</t>
  </si>
  <si>
    <t>CTM2</t>
  </si>
  <si>
    <t>U12</t>
  </si>
  <si>
    <t>U16-TG</t>
  </si>
  <si>
    <t>U16-TV</t>
  </si>
  <si>
    <t>Evento</t>
  </si>
  <si>
    <t>Fecha</t>
  </si>
  <si>
    <t>Causa</t>
  </si>
  <si>
    <t>Frecuencia [Hz]</t>
  </si>
  <si>
    <t>Nº Escalón</t>
  </si>
  <si>
    <t>Desconexión Consumos [MW]</t>
  </si>
  <si>
    <t>Carbón [US$/Ton]</t>
  </si>
  <si>
    <t>MEJILLONES</t>
  </si>
  <si>
    <t>TOCOPILLA</t>
  </si>
  <si>
    <t>TARAPACÁ</t>
  </si>
  <si>
    <t>Diesel [US$/m3]</t>
  </si>
  <si>
    <t>ATACAMA</t>
  </si>
  <si>
    <t>TGTAR</t>
  </si>
  <si>
    <t>CTM3-TG</t>
  </si>
  <si>
    <t>CTM3-TV</t>
  </si>
  <si>
    <t>U13</t>
  </si>
  <si>
    <t>NTO1</t>
  </si>
  <si>
    <t>CDEC-SING</t>
  </si>
  <si>
    <t>PROGRAMA DE GENERACION BRUTA DE CENTRALES DEL SING :</t>
  </si>
  <si>
    <t>(GWh)</t>
  </si>
  <si>
    <t>Unidad 12 - 13</t>
  </si>
  <si>
    <t>Unidad 14 - 15</t>
  </si>
  <si>
    <t>Unidad 16 (CC)</t>
  </si>
  <si>
    <t>T.Gas  1</t>
  </si>
  <si>
    <t>T.Gas  2</t>
  </si>
  <si>
    <t>T.Gas 3</t>
  </si>
  <si>
    <t>SUTA</t>
  </si>
  <si>
    <t>Total Gen. Bruta</t>
  </si>
  <si>
    <t>Consumos Propios</t>
  </si>
  <si>
    <t>Total Gen. Neta</t>
  </si>
  <si>
    <t>CT ANGAMOS</t>
  </si>
  <si>
    <t>C.T. Angamos</t>
  </si>
  <si>
    <t>CT ANDINA SA</t>
  </si>
  <si>
    <t>C.T. Andina</t>
  </si>
  <si>
    <t>INVERSIONES HORNITOS</t>
  </si>
  <si>
    <t>C.T. Hornitos</t>
  </si>
  <si>
    <t>C.H. Chapiquiña</t>
  </si>
  <si>
    <t>C.D. Arica</t>
  </si>
  <si>
    <t>C.D. y T.G. Iquique</t>
  </si>
  <si>
    <t>C.D. M.Blancos</t>
  </si>
  <si>
    <t>C.T. Mejillones 3 (CC)</t>
  </si>
  <si>
    <t>C.T. Mejillones 1</t>
  </si>
  <si>
    <t>C.T. Mejillones 2</t>
  </si>
  <si>
    <t>D Enaex</t>
  </si>
  <si>
    <t>C Enaex</t>
  </si>
  <si>
    <t>C.T. Tarapacá</t>
  </si>
  <si>
    <t>Nueva Tocopilla 1</t>
  </si>
  <si>
    <t>Nueva Tocopilla 2</t>
  </si>
  <si>
    <t>Atacama TG1A</t>
  </si>
  <si>
    <t>Atacama TG1B</t>
  </si>
  <si>
    <t>Atacama TV1C</t>
  </si>
  <si>
    <t>Atacama TG2A</t>
  </si>
  <si>
    <t>Atacama TG2B</t>
  </si>
  <si>
    <t>Atacama TV2C</t>
  </si>
  <si>
    <t>Central Salta</t>
  </si>
  <si>
    <t>C.H. Cavancha</t>
  </si>
  <si>
    <t>CD Inacal</t>
  </si>
  <si>
    <t>Estandartes</t>
  </si>
  <si>
    <t>TOTAL SING</t>
  </si>
  <si>
    <t>Generación Bruta</t>
  </si>
  <si>
    <t>Generación Neta</t>
  </si>
  <si>
    <t>ENS</t>
  </si>
  <si>
    <t>Proyectos de Generación</t>
  </si>
  <si>
    <t>Potencia Neta MW</t>
  </si>
  <si>
    <t>Proyectos de Transmisión</t>
  </si>
  <si>
    <t>Proyectos de Consumo</t>
  </si>
  <si>
    <t>Demanda Media MVA</t>
  </si>
  <si>
    <t>Julio</t>
  </si>
  <si>
    <t>Agosto</t>
  </si>
  <si>
    <t>Septiembre</t>
  </si>
  <si>
    <t>Octubre</t>
  </si>
  <si>
    <t>Noviembre</t>
  </si>
  <si>
    <t>Diciembre</t>
  </si>
  <si>
    <t>Petcoke</t>
  </si>
  <si>
    <t>Otro</t>
  </si>
  <si>
    <t>AÑO 2012</t>
  </si>
  <si>
    <t>Cogeneración</t>
  </si>
  <si>
    <t>Solar</t>
  </si>
  <si>
    <t>Generación Bruta Anual Por Tipo Combustible [GWh] - Año 2012</t>
  </si>
  <si>
    <t xml:space="preserve">Hidro </t>
  </si>
  <si>
    <t>Tipo Combustible / Día</t>
  </si>
  <si>
    <t>NORACID</t>
  </si>
  <si>
    <t>Unidad</t>
  </si>
  <si>
    <t>CTA1</t>
  </si>
  <si>
    <t>ANG1</t>
  </si>
  <si>
    <t>CTTAR</t>
  </si>
  <si>
    <t>CTM1</t>
  </si>
  <si>
    <t>U14</t>
  </si>
  <si>
    <t>CTH1</t>
  </si>
  <si>
    <t>NTO2</t>
  </si>
  <si>
    <t>Prog. (1)</t>
  </si>
  <si>
    <t xml:space="preserve">ENERNUEVAS </t>
  </si>
  <si>
    <t>Mini Hidro Alto Hospicio</t>
  </si>
  <si>
    <t>Mini Hidro El Toro</t>
  </si>
  <si>
    <t>PAM</t>
  </si>
  <si>
    <t>Huayca1</t>
  </si>
  <si>
    <t>Tap Off Quiani</t>
  </si>
  <si>
    <t>Tap Off Uribe</t>
  </si>
  <si>
    <t>Año 2013</t>
  </si>
  <si>
    <t>ANG2</t>
  </si>
  <si>
    <t>N°</t>
  </si>
  <si>
    <t>Dirección</t>
  </si>
  <si>
    <t>Tipo</t>
  </si>
  <si>
    <t>Procedimiento</t>
  </si>
  <si>
    <t>Estado</t>
  </si>
  <si>
    <t>DO</t>
  </si>
  <si>
    <t>NT</t>
  </si>
  <si>
    <t>DS 291</t>
  </si>
  <si>
    <t>DS 97</t>
  </si>
  <si>
    <t>DS 130</t>
  </si>
  <si>
    <t>Cuantificación, Disponibilidad de Recursos y Necesidades de Instalación y/o Habilitación de Equipos para la prestación de Servicios Complementarios.</t>
  </si>
  <si>
    <t>DP</t>
  </si>
  <si>
    <t>Solicitado CNE</t>
  </si>
  <si>
    <t>DAP</t>
  </si>
  <si>
    <t>AÑO 2013</t>
  </si>
  <si>
    <t>Generación Bruta Anual Por Tipo Combustible [GWh] - Año 2013</t>
  </si>
  <si>
    <t>1-2013</t>
  </si>
  <si>
    <t xml:space="preserve">   ON GROUP</t>
  </si>
  <si>
    <t>Total.</t>
  </si>
  <si>
    <t>ON GROUP</t>
  </si>
  <si>
    <t>Día del Año</t>
  </si>
  <si>
    <t>Caso</t>
  </si>
  <si>
    <t>LOLP Máximo del Caso</t>
  </si>
  <si>
    <t>LOLE (hr/día)</t>
  </si>
  <si>
    <t>LOEE (MWhr/dia)</t>
  </si>
  <si>
    <t>Demanda MW</t>
  </si>
  <si>
    <t>Reserva Absoluta MW</t>
  </si>
  <si>
    <t>LOLP Medio Anual</t>
  </si>
  <si>
    <t>Reserva Esperada</t>
  </si>
  <si>
    <t>LOLP diario</t>
  </si>
  <si>
    <t>Caso1</t>
  </si>
  <si>
    <t>Caso2</t>
  </si>
  <si>
    <t>Caso3</t>
  </si>
  <si>
    <t>Caso4</t>
  </si>
  <si>
    <t>Caso5</t>
  </si>
  <si>
    <t>Caso6</t>
  </si>
  <si>
    <t>Caso7</t>
  </si>
  <si>
    <t>Caso8</t>
  </si>
  <si>
    <t>Caso9</t>
  </si>
  <si>
    <t>Caso10</t>
  </si>
  <si>
    <t>Caso11</t>
  </si>
  <si>
    <t>Caso12</t>
  </si>
  <si>
    <t>Caso13</t>
  </si>
  <si>
    <t>Caso14</t>
  </si>
  <si>
    <t>Caso15</t>
  </si>
  <si>
    <t>Caso16</t>
  </si>
  <si>
    <t>Caso17</t>
  </si>
  <si>
    <t>Caso18</t>
  </si>
  <si>
    <t>Caso19</t>
  </si>
  <si>
    <t>Caso20</t>
  </si>
  <si>
    <t>Caso21</t>
  </si>
  <si>
    <t>Caso22</t>
  </si>
  <si>
    <t>Caso23</t>
  </si>
  <si>
    <t>Caso24</t>
  </si>
  <si>
    <t>Caso25</t>
  </si>
  <si>
    <t>AGB</t>
  </si>
  <si>
    <t>Cmg Crucero 220 (USD /MWh)</t>
  </si>
  <si>
    <t xml:space="preserve">Arica Solar I </t>
  </si>
  <si>
    <t xml:space="preserve">Ampliación S/E Cerro Dragón y Alto Hospicio </t>
  </si>
  <si>
    <t>Descripción</t>
  </si>
  <si>
    <t>JUL</t>
  </si>
  <si>
    <t>AGO</t>
  </si>
  <si>
    <t>Trimestre - Año</t>
  </si>
  <si>
    <t>2-2013</t>
  </si>
  <si>
    <t>3-2013</t>
  </si>
  <si>
    <t>4-2012</t>
  </si>
  <si>
    <t>3-2012</t>
  </si>
  <si>
    <t>Dia</t>
  </si>
  <si>
    <t>Total Trimestre</t>
  </si>
  <si>
    <t>Duración [Días]</t>
  </si>
  <si>
    <t>Caso26</t>
  </si>
  <si>
    <t>Caso27</t>
  </si>
  <si>
    <t>Caso28</t>
  </si>
  <si>
    <t>Caso29</t>
  </si>
  <si>
    <t>Caso30</t>
  </si>
  <si>
    <t>Parque Solar el Águila</t>
  </si>
  <si>
    <t>Nota: El costo marginal presentado en la planilla de color rojo, que resulta de una optimización lineal para un horizonte de mediano y largo plazo, corresponde al multiplicador de Lagrange (variable dual) asociado a la restricción de balance de energía.  Esta  variable matemática, en ningun caso, representa una previsión de los costos marginales reales esperados dicho horizonte, dado que los costos marginales reales resultan del proceso de cálculo que realiza la DP, conforme a la normativa vigente para la valorización de las transferencias de energía del SING.</t>
  </si>
  <si>
    <t>Minera Pampa Camarones</t>
  </si>
  <si>
    <t>Antucoya Fase II</t>
  </si>
  <si>
    <t>María Elena FV</t>
  </si>
  <si>
    <t>Trimestre</t>
  </si>
  <si>
    <t>trimestre</t>
  </si>
  <si>
    <t>Total ambos</t>
  </si>
  <si>
    <t>Cálculo del Nivel Máximo de Cortocircuito.</t>
  </si>
  <si>
    <t>Definición de Parámetros Técnicos y Operativos para el envío de datos al SITR del CDC.</t>
  </si>
  <si>
    <t>Desarrollo de Auditorías Técnicas.</t>
  </si>
  <si>
    <t>Desempeño del Control de Frecuencia.</t>
  </si>
  <si>
    <t>Determinación de Pérdidas y Excedentes máximos en Sistemas de Subtransmisión y Adicional.</t>
  </si>
  <si>
    <t>Determinación del Margen de Seguridad para la Operación.</t>
  </si>
  <si>
    <t>Habilitación de Instalaciones Control de Frecuencia, Control de Tensión, EDAC y PRS.</t>
  </si>
  <si>
    <t>Informes de Falla de Coordinados.</t>
  </si>
  <si>
    <t>Programación del Perfil de Tensiones y Despacho de Potencia Reactiva.</t>
  </si>
  <si>
    <t>Requisitos Técnicos Mínimos de Instalaciones que se Interconectan al SING.</t>
  </si>
  <si>
    <t>Sistema de Monitoreo.</t>
  </si>
  <si>
    <t>Verificación de la Activación Óptima de los EDAC, EDAG y ERAG.</t>
  </si>
  <si>
    <t>Comunicaciones con las Direcciones del CDEC-SING.</t>
  </si>
  <si>
    <t>Coordinación de Trabajos en el SING.</t>
  </si>
  <si>
    <t>Con Informe Favorable de la CNE (11/09/2012).</t>
  </si>
  <si>
    <t>Costos de Combustibles de las Centrales Generadoras del SING.</t>
  </si>
  <si>
    <t>Desconexión Manual de Carga.</t>
  </si>
  <si>
    <t>Determinación de los Costos Variables de operación de las unidades generadoras.</t>
  </si>
  <si>
    <t>En desarrollo versión incluyendo observaciones Coordinados.</t>
  </si>
  <si>
    <t>Elaboración de Movimiento de Equipos para Instalaciones del SING.</t>
  </si>
  <si>
    <t>Información de Consumos Específicos.</t>
  </si>
  <si>
    <t>Información de Costos Variables No Combustibles.</t>
  </si>
  <si>
    <t>Información de Mínimo Técnico.</t>
  </si>
  <si>
    <t>Información de Parámetros para los Procesos de Partida y Detención.</t>
  </si>
  <si>
    <t>Interconexión, Modificación y Retiro de Instalaciones del SING.</t>
  </si>
  <si>
    <t>Con Informe Favorable de la CNE (22/08/2012).</t>
  </si>
  <si>
    <t>Mantenimiento Mayor de unidades de generación y transmisión.</t>
  </si>
  <si>
    <t>Programación de la Operación de Corto Plazo.</t>
  </si>
  <si>
    <t>Pruebas de Potencia Máxima en Unidades Generadoras.</t>
  </si>
  <si>
    <t>Tareas y Responsabilidades del Centro de Despacho y Control.</t>
  </si>
  <si>
    <t>Medidas Específicas ante Planes de Seguridad de Abastecimiento.</t>
  </si>
  <si>
    <t>Declaración de Costos de Equipos para la prestación de Servicios Complementarios.</t>
  </si>
  <si>
    <t>Instrucciones de Operación de Servicios Complementarios.</t>
  </si>
  <si>
    <t>Verificación y Seguimiento del Cumplimiento Efectivo de Servicios Complementarios.</t>
  </si>
  <si>
    <t>Información Técnica de Instalaciones y Equipamiento.</t>
  </si>
  <si>
    <t>Informe Calidad de Suministro y Calidad de Producto.</t>
  </si>
  <si>
    <t>Cálculo de costos marginales para transferencias de energía.</t>
  </si>
  <si>
    <t>Cálculo y determinación del Balance de Potencia Firme.</t>
  </si>
  <si>
    <t>Información para Estudios de Planificación, Expansión y Desarrollo del SING.</t>
  </si>
  <si>
    <t>Pagos por Reliquidación y Cálculo de Intereses.</t>
  </si>
  <si>
    <t>Sistemas de Medida de Energía.</t>
  </si>
  <si>
    <t>Transferencias de Potencia entre Empresas Generadoras.</t>
  </si>
  <si>
    <t>Tratamiento Dispositivos Tipo BESS.</t>
  </si>
  <si>
    <t>Valorización de Transferencias Económicas.</t>
  </si>
  <si>
    <t>Reliquidaciones por Implementación de un Plan de Seguridad de Abastecimiento.</t>
  </si>
  <si>
    <t>Contabilidad de Recaudación Cargo Único Troncal.</t>
  </si>
  <si>
    <t>Remuneración de Servicios Complementarios.</t>
  </si>
  <si>
    <t xml:space="preserve"> Financiamiento del CDEC-SING.</t>
  </si>
  <si>
    <t>Confección del Presupuesto del CDEC-SING.</t>
  </si>
  <si>
    <t>Fallas</t>
  </si>
  <si>
    <t>Transmisión</t>
  </si>
  <si>
    <t>Clientes</t>
  </si>
  <si>
    <t>-</t>
  </si>
  <si>
    <t>Enviado a la CNE para Informe Favorable.</t>
  </si>
  <si>
    <t>Frecuencia Mínima</t>
  </si>
  <si>
    <t>Desemp. Real / Nominal</t>
  </si>
  <si>
    <t>[MW]</t>
  </si>
  <si>
    <t>N° Evento</t>
  </si>
  <si>
    <t>MES</t>
  </si>
  <si>
    <t>AÑO</t>
  </si>
  <si>
    <t>PDAD</t>
  </si>
  <si>
    <t>DDAD</t>
  </si>
  <si>
    <t>DSVAD</t>
  </si>
  <si>
    <t>Ponderado
FINAL</t>
  </si>
  <si>
    <t>Calificación</t>
  </si>
  <si>
    <t>ENE</t>
  </si>
  <si>
    <t>N/A</t>
  </si>
  <si>
    <t>FEB</t>
  </si>
  <si>
    <t>MAR</t>
  </si>
  <si>
    <t>ABR</t>
  </si>
  <si>
    <t>Deficiente</t>
  </si>
  <si>
    <t>MAY</t>
  </si>
  <si>
    <t>Bueno</t>
  </si>
  <si>
    <t>JUN</t>
  </si>
  <si>
    <t>Informado por los clientes</t>
  </si>
  <si>
    <t>Ajustes realizados por la DO</t>
  </si>
  <si>
    <t xml:space="preserve">Ponderado 
FINAL </t>
  </si>
  <si>
    <t>Aceptable</t>
  </si>
  <si>
    <t>SEPT</t>
  </si>
  <si>
    <t>OCT</t>
  </si>
  <si>
    <t>NOV</t>
  </si>
  <si>
    <t>DIC</t>
  </si>
  <si>
    <t>Malo</t>
  </si>
  <si>
    <t>Ajustado por la DO</t>
  </si>
  <si>
    <t>Eólico</t>
  </si>
  <si>
    <t>4-2013</t>
  </si>
  <si>
    <t>desde</t>
  </si>
  <si>
    <t>hasta</t>
  </si>
  <si>
    <t>duración (días)</t>
  </si>
  <si>
    <t>U15</t>
  </si>
  <si>
    <t>GASATACAMA CHILE</t>
  </si>
  <si>
    <t>EQUIPOS DE GENERACIÓN</t>
  </si>
  <si>
    <t>Valle de los vientos</t>
  </si>
  <si>
    <t>VALLE DE LOS VIENTOS</t>
  </si>
  <si>
    <t>SPS LA HUAYCA</t>
  </si>
  <si>
    <t>Gas Natural 
[US$/MMBTU]</t>
  </si>
  <si>
    <t>Tarapacá</t>
  </si>
  <si>
    <t>Atacama</t>
  </si>
  <si>
    <t>Lagunas</t>
  </si>
  <si>
    <t>Encuentro</t>
  </si>
  <si>
    <t>Nota</t>
  </si>
  <si>
    <t>Base de datos SCADA.</t>
  </si>
  <si>
    <t>La tasa de muestro corresponde a dos muestras por minuto.</t>
  </si>
  <si>
    <t>El análisis corresponde al número de datos centro de los rangos máximos y mínimos establecidos en la NT con respecto al total de la muestra por mes.</t>
  </si>
  <si>
    <t>Desempeño periodo mensual de control</t>
  </si>
  <si>
    <t>Rango</t>
  </si>
  <si>
    <t>[Hz] &lt; 49.3</t>
  </si>
  <si>
    <t>49.3&lt;= [Hz] &lt;49.8</t>
  </si>
  <si>
    <t>49.8 &lt;= [Hz] &lt;= 50.2</t>
  </si>
  <si>
    <t>50.2 &lt; [Hz] &lt;= 50.7</t>
  </si>
  <si>
    <t>[Hz] &lt; 50.7</t>
  </si>
  <si>
    <t>Exigencia</t>
  </si>
  <si>
    <t>Mínimo 97%</t>
  </si>
  <si>
    <t>Desempeño diario de control</t>
  </si>
  <si>
    <t>Desempeño periodo 7 días de control</t>
  </si>
  <si>
    <t>TOTAL DE REGISTROS</t>
  </si>
  <si>
    <t>Mes actual:</t>
  </si>
  <si>
    <t>Año:</t>
  </si>
  <si>
    <t>Fila:</t>
  </si>
  <si>
    <r>
      <t>[Hz</t>
    </r>
    <r>
      <rPr>
        <sz val="9"/>
        <color rgb="FF000000"/>
        <rFont val="Times New Roman"/>
        <family val="1"/>
      </rPr>
      <t> </t>
    </r>
    <r>
      <rPr>
        <b/>
        <sz val="9"/>
        <color rgb="FF000000"/>
        <rFont val="Arial"/>
        <family val="2"/>
      </rPr>
      <t>]</t>
    </r>
  </si>
  <si>
    <t>Tipo Cliente</t>
  </si>
  <si>
    <t>Desconexión Nominal</t>
  </si>
  <si>
    <t>Desconexión Real</t>
  </si>
  <si>
    <t>Reserva Observada respecto a Reserva Programada</t>
  </si>
  <si>
    <t>Año 2014</t>
  </si>
  <si>
    <t>2014</t>
  </si>
  <si>
    <t>2013</t>
  </si>
  <si>
    <t>Comparación 2014/2013</t>
  </si>
  <si>
    <t>AÑO 2014</t>
  </si>
  <si>
    <t>1-2014</t>
  </si>
  <si>
    <t>Ventas por Empresa [GWh]</t>
  </si>
  <si>
    <t>ENERNUEVAS</t>
  </si>
  <si>
    <t>EQUIPOS DE GENERACION</t>
  </si>
  <si>
    <t>POZO ALMONTE SOLAR 2</t>
  </si>
  <si>
    <t>POZO ALMONTE SOLAR 3</t>
  </si>
  <si>
    <t>PAS2</t>
  </si>
  <si>
    <t>PAS3</t>
  </si>
  <si>
    <t xml:space="preserve">GENERACIÓN </t>
  </si>
  <si>
    <t>CTM3-TG (Norgener)</t>
  </si>
  <si>
    <t>LOS PUQUIOS</t>
  </si>
  <si>
    <t>Los Puquios</t>
  </si>
  <si>
    <t>Pozo Almonte Solar 2</t>
  </si>
  <si>
    <t>Pozo Almonte Solar 3</t>
  </si>
  <si>
    <t>Línea 220 kV Cochrane - Encuentro</t>
  </si>
  <si>
    <t>3 S/E Tap Off Línea Muelle - Guayaques</t>
  </si>
  <si>
    <t>Rango exigido por la NTSyCS</t>
  </si>
  <si>
    <t>Con Informe Favorable de la CNE. (06/10/2011)</t>
  </si>
  <si>
    <t>Con Informe Favorable de la CNE. (18/10/2012).</t>
  </si>
  <si>
    <t>ERNC</t>
  </si>
  <si>
    <t>2-2014</t>
  </si>
  <si>
    <t>jun</t>
  </si>
  <si>
    <t>CTM3 (Norgener)</t>
  </si>
  <si>
    <t>30</t>
  </si>
  <si>
    <t>OGP1 Minera Escondida Etapa 1</t>
  </si>
  <si>
    <t>Desconexión Generación [MW]</t>
  </si>
  <si>
    <t>1</t>
  </si>
  <si>
    <t>sin pérdida</t>
  </si>
  <si>
    <t>Desconexión Consumos 
[MW]</t>
  </si>
  <si>
    <t>Hora Inicio</t>
  </si>
  <si>
    <t>Hora Fin</t>
  </si>
  <si>
    <t>Subestación Afectada</t>
  </si>
  <si>
    <t>Demanda Base [MW]</t>
  </si>
  <si>
    <t>DMC [%]</t>
  </si>
  <si>
    <t>Desconexión Clientes Libres [MW]</t>
  </si>
  <si>
    <t>Desconexión Clientes Regulados [MW]</t>
  </si>
  <si>
    <t>Kelar</t>
  </si>
  <si>
    <t>3-2014</t>
  </si>
  <si>
    <t>TECNET</t>
  </si>
  <si>
    <t>Generación Gas Natural</t>
  </si>
  <si>
    <t>Mantenimiento Mayor Realizado</t>
  </si>
  <si>
    <t>MEJILLONES (AES Gener)</t>
  </si>
  <si>
    <t>Programa de Mantenimiento Mayor</t>
  </si>
  <si>
    <t>CDEC-SING N° 38/2014</t>
  </si>
  <si>
    <t>Caso31</t>
  </si>
  <si>
    <t>Caso32</t>
  </si>
  <si>
    <t>Caso33</t>
  </si>
  <si>
    <t>Caso34</t>
  </si>
  <si>
    <t>Caso35</t>
  </si>
  <si>
    <t>Caso36</t>
  </si>
  <si>
    <t>Caso37</t>
  </si>
  <si>
    <t>Caso38</t>
  </si>
  <si>
    <t>Caso39</t>
  </si>
  <si>
    <t>Caso40</t>
  </si>
  <si>
    <t>Caso41</t>
  </si>
  <si>
    <t>Tecnet_1_6</t>
  </si>
  <si>
    <t>Pérdidas</t>
  </si>
  <si>
    <t>Uribe Solar</t>
  </si>
  <si>
    <t>Planta de Concentración Solar Cerro Dominador</t>
  </si>
  <si>
    <t>Interconexión Quillagua</t>
  </si>
  <si>
    <t>Tap Off Angamos - Laberinto</t>
  </si>
  <si>
    <t>EWS Minera Escondida</t>
  </si>
  <si>
    <t>S/E Miraje</t>
  </si>
  <si>
    <t>Nueva Línea 2x220 kV Encuentro - Lagunas</t>
  </si>
  <si>
    <t>Con Informe Favorable de la CNE. (08/08/2014).</t>
  </si>
  <si>
    <t>Con Informe Favorable de la CNE. (31/07/2014).</t>
  </si>
  <si>
    <t>Con Informe Favorable de la CNE. (03/09/2014).</t>
  </si>
  <si>
    <t>Máximo 1,5%</t>
  </si>
  <si>
    <t>E. DE GENERACION</t>
  </si>
  <si>
    <t>[Hz] &lt; 49,3</t>
  </si>
  <si>
    <t>49,3&lt;= [Hz] &lt;49,8</t>
  </si>
  <si>
    <t>49,8 &lt;= [Hz] &lt;= 50,2</t>
  </si>
  <si>
    <t>50,2 &lt; [Hz] &lt;= 50,7</t>
  </si>
  <si>
    <t>[Hz] &lt; 50,7</t>
  </si>
  <si>
    <t>[%]</t>
  </si>
  <si>
    <t>3621</t>
  </si>
  <si>
    <t>3639</t>
  </si>
  <si>
    <t>3642</t>
  </si>
  <si>
    <t>3651</t>
  </si>
  <si>
    <t>3655</t>
  </si>
  <si>
    <t>3659</t>
  </si>
  <si>
    <t>Andes Solar</t>
  </si>
  <si>
    <t>Ampliación S/E Salar 220 kV</t>
  </si>
  <si>
    <t>Ampliación S/E Calama</t>
  </si>
  <si>
    <t>no</t>
  </si>
  <si>
    <t>Se desconoce.</t>
  </si>
  <si>
    <t>Déficit de potencia.</t>
  </si>
  <si>
    <t xml:space="preserve">Número de Interrupciones </t>
  </si>
  <si>
    <t>Ciudad</t>
  </si>
  <si>
    <t>Total 2014</t>
  </si>
  <si>
    <t>Duración Desconexiones</t>
  </si>
  <si>
    <t>Arica</t>
  </si>
  <si>
    <t>Iquique</t>
  </si>
  <si>
    <t>Antofagasta</t>
  </si>
  <si>
    <t>[Horas]</t>
  </si>
  <si>
    <r>
      <t>Puesta en Servicio</t>
    </r>
    <r>
      <rPr>
        <b/>
        <vertAlign val="superscript"/>
        <sz val="9"/>
        <color rgb="FF000000"/>
        <rFont val="Arial"/>
        <family val="2"/>
      </rPr>
      <t>(1)</t>
    </r>
  </si>
  <si>
    <t xml:space="preserve">Interrupciones de suministro por ciudad </t>
  </si>
  <si>
    <t xml:space="preserve">Total de interrupciones de suministro por ciudad </t>
  </si>
  <si>
    <t>GENERACIÓN SOLAR</t>
  </si>
  <si>
    <t>GENERACIÓN SOLAR SpA.</t>
  </si>
  <si>
    <t>GMAR3</t>
  </si>
  <si>
    <t>M1AR1</t>
  </si>
  <si>
    <t>Nota (1): Durante el mes de Julio se produce Black Out en el SING, debido a la interrupción de la Barra 220 kV en S/E Crucero, el cual totaliza 8.708,5 MWh.</t>
  </si>
  <si>
    <t>Nota (1): Durante el mes de Agosto se registra 1 evento causado por sismo en la Zona Norte el cual no esta incorporado en el listado.</t>
  </si>
  <si>
    <t>Julio-Diciembre</t>
  </si>
  <si>
    <r>
      <t>Julio</t>
    </r>
    <r>
      <rPr>
        <vertAlign val="superscript"/>
        <sz val="9"/>
        <color rgb="FF000000"/>
        <rFont val="Arial"/>
        <family val="2"/>
      </rPr>
      <t>(1)</t>
    </r>
  </si>
  <si>
    <r>
      <t>3704</t>
    </r>
    <r>
      <rPr>
        <vertAlign val="superscript"/>
        <sz val="9"/>
        <color rgb="FF000000"/>
        <rFont val="Arial"/>
        <family val="2"/>
      </rPr>
      <t>(2)</t>
    </r>
  </si>
  <si>
    <t>Nota (1): Durante el mes de Julio se produce Black Out en el SING, el cual no esta incorporado en el listado.</t>
  </si>
  <si>
    <t xml:space="preserve">Octubre </t>
  </si>
  <si>
    <t>3700</t>
  </si>
  <si>
    <t>3704</t>
  </si>
  <si>
    <t>3722</t>
  </si>
  <si>
    <t>Nota (1): Durante el mes de Julio se produce Black Out en el SING, debido a la interrupción de la Barra 220 kV en S/E Crucero (Evento 3611). En dicho Evento no es posible evaluar la RP de las unidades.</t>
  </si>
  <si>
    <t>DMC_29/11/14 20:45</t>
  </si>
  <si>
    <t>DMC_29/11/14 22:04</t>
  </si>
  <si>
    <t>Antecedentes</t>
  </si>
  <si>
    <t>CTA/2014/020</t>
  </si>
  <si>
    <t>CDEC-SING N° 17/2014</t>
  </si>
  <si>
    <t>CDEC-SING N° 041/2014</t>
  </si>
  <si>
    <t>E-CL N° 071/2014</t>
  </si>
  <si>
    <t>E-CL N°071/2014</t>
  </si>
  <si>
    <t>TG3</t>
  </si>
  <si>
    <t>TG1A</t>
  </si>
  <si>
    <t>CDEC-SING-A N° 0053/2014</t>
  </si>
  <si>
    <t>TG1B</t>
  </si>
  <si>
    <t>TV1C</t>
  </si>
  <si>
    <t>CTH/2014/020</t>
  </si>
  <si>
    <t>Mini Hidro Santa Rosa</t>
  </si>
  <si>
    <t>RETIROS SING</t>
  </si>
  <si>
    <t>21</t>
  </si>
  <si>
    <t>Planta Solar Jama</t>
  </si>
  <si>
    <t>Planta Solar Paruma</t>
  </si>
  <si>
    <t>Planta Solar Lascar</t>
  </si>
  <si>
    <t>Planta Solar Salín</t>
  </si>
  <si>
    <t>Planta Solar Pular</t>
  </si>
  <si>
    <t>Cochrane (Unidad 2)</t>
  </si>
  <si>
    <t>Parque Eólico Quillagua III</t>
  </si>
  <si>
    <t>Laberinto</t>
  </si>
  <si>
    <t>Cochrane (Unidad 1)</t>
  </si>
  <si>
    <t>Parque Eólico Quillagua I</t>
  </si>
  <si>
    <t>Parque Eólico Quillagua II</t>
  </si>
  <si>
    <t>Ampliación de Planta FV La Huayca (Etapa II)</t>
  </si>
  <si>
    <t>1° Semestre 2015</t>
  </si>
  <si>
    <t>OGP1 Minera Escondida Etapa Final</t>
  </si>
  <si>
    <t>Ampliación S/E La Portada</t>
  </si>
  <si>
    <t>Ampliación Sistema de Transmisión de MEL</t>
  </si>
  <si>
    <t>Reemplazo de Transformadores 5 y 6 S/E 10</t>
  </si>
  <si>
    <t>Ampliación S/E Lagunas</t>
  </si>
  <si>
    <t>Tipo Tecnología</t>
  </si>
  <si>
    <t>Solar FV</t>
  </si>
  <si>
    <t>Termoeléctrica</t>
  </si>
  <si>
    <t>Ciclo Combinado</t>
  </si>
  <si>
    <t>Solar Térmica</t>
  </si>
  <si>
    <t>Desenganche de la Unidad PAM.</t>
  </si>
  <si>
    <t>Falla en quemadores de azufre de planta Noracid.</t>
  </si>
  <si>
    <t>Desenganche de la Unidad CTA.</t>
  </si>
  <si>
    <t>Falsa señal de alta temperatura en la turbina de alta presión.</t>
  </si>
  <si>
    <t>Desenganche de la Unidad NTO2.</t>
  </si>
  <si>
    <t>Pérdida de alimentación del VTI debido a la mala aislación del cable de la función de protección 87B.</t>
  </si>
  <si>
    <t>Desenganche de la Unidad TGTAR.</t>
  </si>
  <si>
    <t>Alta temperatura de escape diferencial.</t>
  </si>
  <si>
    <t>Falla de comunicación en el VTI.</t>
  </si>
  <si>
    <t>Alta presión en hogar causado por tubo de caldera roto.</t>
  </si>
  <si>
    <t>Falla en switch de comunicación de la unidad 1 que se mantenía unida vía fibra óptica con switch de la unidad.</t>
  </si>
  <si>
    <t>Desenganche de la Unidad U15.</t>
  </si>
  <si>
    <t>Bajo flujo de aire de combustión.</t>
  </si>
  <si>
    <t>Desenganche de la Unidad ANG2.</t>
  </si>
  <si>
    <t>Falla en el sensor de descanso de empuje de la Unidad.</t>
  </si>
  <si>
    <t>2</t>
  </si>
  <si>
    <t>Desenganche de la Componente TV1C.</t>
  </si>
  <si>
    <t>Cierre no hermético de válvula de acoplamiento de caldera 1A produce disparo de la turbina por gradiente negativo de temperatura.</t>
  </si>
  <si>
    <t>Desenganche de la Unidad U14.</t>
  </si>
  <si>
    <t>Desenganche de la Unidad CTM.</t>
  </si>
  <si>
    <t>Pérdida de molino produce descontrol de los parámetros de caldera.</t>
  </si>
  <si>
    <t>Desenganche de la Unidad ANG1.</t>
  </si>
  <si>
    <t>Falla en motor de bomba de aceite de control hidráulico de turbina y caldera.</t>
  </si>
  <si>
    <t>Desenganche de la Componente CTM3-TV.</t>
  </si>
  <si>
    <t>Pérdida de excitación de la Unidad.</t>
  </si>
  <si>
    <t>Desenganche de la Unidad CTM3.</t>
  </si>
  <si>
    <t>Falla en válvula de control de cambio de modo de combustión de premix a difusión.</t>
  </si>
  <si>
    <t>Error operacional por aplicación incorrecta del procedimiento de bloqueo por bajo nivel de aceite.</t>
  </si>
  <si>
    <t>Desenganche de la Unidad CTTAR.</t>
  </si>
  <si>
    <t>Bajo nivel de la Cántara N° 2 por acumulación de medusas.</t>
  </si>
  <si>
    <t>Desenganche de la Unidad CTM2.</t>
  </si>
  <si>
    <t>Alta presión del hogar por problemas en un soplador de hollín.</t>
  </si>
  <si>
    <t>Desenganche de la Unidad TG3.</t>
  </si>
  <si>
    <t>Alta temperatura en diferencial de gases de escape.</t>
  </si>
  <si>
    <t>Trip de caldera por falla en encendedores.</t>
  </si>
  <si>
    <t>Bajo vacío del condensador principal, debido a descontrol en la válvula de vapor auxiliar que alimenta a eyectores.</t>
  </si>
  <si>
    <t>Bajo nivel domo por trip bomba agua alimentación 11LAC 20 causado por cable de control dañado.</t>
  </si>
  <si>
    <t>Desenganche de la Unidad U13.</t>
  </si>
  <si>
    <t>Alto diferencial del filtro de mangas.</t>
  </si>
  <si>
    <t>Regresión de Carga de la Unidad NTO2 y posterior desconexión.</t>
  </si>
  <si>
    <t>Pérdida de vacío en el condensador provoca la regresión de carga y luego alto nivel del domo provoca el desenganche de la unidad.</t>
  </si>
  <si>
    <t>Falla en el proceso de partida por pérdida de vacío en el condensador.</t>
  </si>
  <si>
    <t>Desenganche de la Unidad Eólica Valle de los Vientos.</t>
  </si>
  <si>
    <t>Error operacional al ingresar set point.</t>
  </si>
  <si>
    <t>Interrupción de la Línea 13.8 kV PAS3 - Pozo Almonte.</t>
  </si>
  <si>
    <t xml:space="preserve">Operación de la protección de sobrecorriente (50) debido al paso de nubosidad. </t>
  </si>
  <si>
    <t>Interrupción de la línea 110 kV Chacaya - Muelle.</t>
  </si>
  <si>
    <t>Ave electrocutada en estructura N°185 de la línea.</t>
  </si>
  <si>
    <t>Interrupción de la Línea 66 kV Iquique - Pozo Almonte circuito N° 1.</t>
  </si>
  <si>
    <t xml:space="preserve">Interrupción ATR1 110/66/13.8 kV S/E Pozo Almonte. </t>
  </si>
  <si>
    <t xml:space="preserve">Interrupción de la Línea 110 kV Arica - Pozo Almonte. </t>
  </si>
  <si>
    <t>Ave electrocutada en estructura N°479 de la línea.</t>
  </si>
  <si>
    <t>Falla de aislación en 23 kV aguas abajo de S/E Tap Off Vitor.</t>
  </si>
  <si>
    <t>Interrupción de la Línea 110 kV Muelle - Guayaques.</t>
  </si>
  <si>
    <t>Ave electrocutada en estructura N°263 de la línea.</t>
  </si>
  <si>
    <t>Interrupción de la Línea 110 kV C.D. Tamaya - A.</t>
  </si>
  <si>
    <t>Conductor cortado entre por fatiga de estructura N°697.</t>
  </si>
  <si>
    <t>Interrupción del Transformador Tap Off Palestina 220/66 kV.</t>
  </si>
  <si>
    <t>Falsa detección de la protección 87T debido al punto de polaridad de los TT/CC del lado secundario del transformador.</t>
  </si>
  <si>
    <t>Interrupción de la línea 66 kV Iquique - Pozo Almonte. circuitos N°1 y N°2.</t>
  </si>
  <si>
    <t xml:space="preserve">Interrupción de la Línea 66 kV Tap Off Llanos - Aguas Blancas. </t>
  </si>
  <si>
    <t xml:space="preserve">Interrupción de la Línea 220 kV Chacaya - El Cobre. Circuito N°2. </t>
  </si>
  <si>
    <t>Señal errónea del sistema carrier.</t>
  </si>
  <si>
    <t>Interrupción de la Línea 220 kV Crucero-Lagunas N°1.</t>
  </si>
  <si>
    <t>Flashover en estructura N°436 de la línea.</t>
  </si>
  <si>
    <t>Interrupción de S/E Pozo Almonte (estando abierto 52J7 de S/E Pozo Almonte).</t>
  </si>
  <si>
    <t>Variación de tensión por apertura manual de la Línea 220 kV Lagunas - Pozo Almonte en S/E Lagunas por trabajos programados.</t>
  </si>
  <si>
    <t>Interrupción de interruptores 52J4 y 52J2 de S/E Atacama, desconectando CC1 (TG1B+0.5TV1C)</t>
  </si>
  <si>
    <t>Interrupción de la Línea 66 kV Tap Off Llanos-Aguas Blancas.</t>
  </si>
  <si>
    <t>Interrupción de la Línea 220 kV Mejillones-O'Higgins.</t>
  </si>
  <si>
    <t>Señal errónea del sistema carrier en S/E O'Higgins.</t>
  </si>
  <si>
    <t>Interrupción de la Línea 110 kV Muelle-Guayaques.</t>
  </si>
  <si>
    <t>Ave electrocutada en estructura N°182 de la línea.</t>
  </si>
  <si>
    <t>Interrupción de la Línea 110 kV Mejillones-Antofagasta.</t>
  </si>
  <si>
    <t>Presumible ave electrocutada.</t>
  </si>
  <si>
    <t>Interrupción de la Línea 110 kV Pozo Almonte-Cerro Colorado.</t>
  </si>
  <si>
    <t>Flashover por lavado de aislación.</t>
  </si>
  <si>
    <t>Interrupción del Transformador OGP1 220/33 kV N°3.</t>
  </si>
  <si>
    <t>Sobretensión durante pruebas de operación en cambiador de derivaciones.</t>
  </si>
  <si>
    <t>Interrupción de la Línea 66 kV Pozo Almonte - La Cascada HMC (Sagasca).</t>
  </si>
  <si>
    <t>Ave electrocutada en estructura N°43 de la línea.</t>
  </si>
  <si>
    <t>Línea 66 kV Iquique-Pozo Almonte. Circuito N°1.</t>
  </si>
  <si>
    <t>Línea 66 kV Iquique-Pozo Almonte. Circuito N°2.</t>
  </si>
  <si>
    <t>Ave electrocutada en estructura N°49 de la línea.</t>
  </si>
  <si>
    <t>Elemento extraño en aislador de la estructura N°61 de la línea.</t>
  </si>
  <si>
    <t>Interrupción del Transformador Alto Norte 115/13.2 kV N°1.</t>
  </si>
  <si>
    <t>Roedor provoca cortocircuito en barra asociada al Transformador Alto Norte 115/13,2 kV N°1.</t>
  </si>
  <si>
    <t>Interrupción de los Transformadores Central Diesel Tamaya 110/11 kV N°1 y Central Diesel Tamaya 110/11 kV N°3.</t>
  </si>
  <si>
    <t>Falla en cargador N°2 provoca pérdida de alimentación de corriente continua en barra de 11 kV.</t>
  </si>
  <si>
    <t>Interrupción del Paño J1 S/E Escondida. Línea 220 kV Domeyko-Escondida.</t>
  </si>
  <si>
    <t>Interrupción de Paño J1 en S/E Escondida correspondiente a la Línea 220 kV Domeyko - Escondida por recepción de TDD al realizar maniobras de transferencias en el paño J5 en S/E Domeyko.</t>
  </si>
  <si>
    <t>Interrupción del Transformador Booster 69/4.16 kV N°1.</t>
  </si>
  <si>
    <t>Interrupción del Transformador Pozo Almonte 110/66/13.8 kV N°1.</t>
  </si>
  <si>
    <t>Operación errónea de la protección diferencial (87T) del transformador.</t>
  </si>
  <si>
    <t>Rechazo de carga de Minera El Abra</t>
  </si>
  <si>
    <t>Falla en mufa de interruptor de 23 kV de S/E El Abra.</t>
  </si>
  <si>
    <t>Rechazo de carga de Minera Callhuasi</t>
  </si>
  <si>
    <t>Caída de rayo en líneas de 23 kV por tormenta eléctrica en la zona.</t>
  </si>
  <si>
    <t>SING</t>
  </si>
  <si>
    <t>4-2014</t>
  </si>
  <si>
    <t>Nota (2): Para el Evento de Falla N°3704 se produce la operación parcial del segundo escalón del EDAC.</t>
  </si>
  <si>
    <t>Caso42</t>
  </si>
  <si>
    <t>Caso43</t>
  </si>
  <si>
    <t>Caso44</t>
  </si>
  <si>
    <t>Nota (1): El evento 3670 además considera una desconexión de generación de 15,8 MW.</t>
  </si>
  <si>
    <t>Nota (2): El evento 3671 además considera una desconexión de generación de 14,1 MW.</t>
  </si>
  <si>
    <t>Nota (3): El evento 3676 además considera una desconexión de generación de 7,6 MW.</t>
  </si>
  <si>
    <t>Nota (4): El evento 3697 además considera una desconexión de generación de 152,0 MW.</t>
  </si>
  <si>
    <t>Con Informe Favorable de la CNE. (15/12/2014).</t>
  </si>
  <si>
    <t>DS 62</t>
  </si>
  <si>
    <t>Con Informe Favorable de la CNE (13/04/2011).</t>
  </si>
  <si>
    <t>Con Informe Favorable de la CNE. (27/02/2012).</t>
  </si>
  <si>
    <t>Con Informe Favorable de la CNE. (13/10/2011).</t>
  </si>
  <si>
    <t>Con Informe Favorable de la CNE. (30/10/2008).</t>
  </si>
  <si>
    <t>En desarrollo versión incluyendo observaciones CNE.</t>
  </si>
  <si>
    <t>Con Informe Favorable de la CNE. (13/09/2010).</t>
  </si>
  <si>
    <t>Con Informe Favorable de la CNE. (28/02/2012).</t>
  </si>
  <si>
    <t>V.2 Con informe favorable de la CNE (13/06/2014).
V.3 Enviado a la CNE para Informe Favorable.</t>
  </si>
  <si>
    <t>Con  informe desfavorable de la CNE (17/07/2014).</t>
  </si>
  <si>
    <t>Con informe desfavorable de la CNE (17/07/2014.</t>
  </si>
</sst>
</file>

<file path=xl/styles.xml><?xml version="1.0" encoding="utf-8"?>
<styleSheet xmlns="http://schemas.openxmlformats.org/spreadsheetml/2006/main">
  <numFmts count="23">
    <numFmt numFmtId="44" formatCode="_-&quot;$&quot;\ * #,##0.00_-;\-&quot;$&quot;\ * #,##0.00_-;_-&quot;$&quot;\ * &quot;-&quot;??_-;_-@_-"/>
    <numFmt numFmtId="43" formatCode="_-* #,##0.00_-;\-* #,##0.00_-;_-* &quot;-&quot;??_-;_-@_-"/>
    <numFmt numFmtId="164" formatCode="0.0"/>
    <numFmt numFmtId="165" formatCode="0.0%"/>
    <numFmt numFmtId="166" formatCode="0.0000000000000000"/>
    <numFmt numFmtId="167" formatCode="d\-mmm\-yy"/>
    <numFmt numFmtId="168" formatCode="mmm"/>
    <numFmt numFmtId="169" formatCode="#,##0.0"/>
    <numFmt numFmtId="170" formatCode="0.00000"/>
    <numFmt numFmtId="171" formatCode="0.0000"/>
    <numFmt numFmtId="172" formatCode="0.000%"/>
    <numFmt numFmtId="173" formatCode="0.000"/>
    <numFmt numFmtId="174" formatCode="_-* #,##0.00\ _P_t_a_-;\-* #,##0.00\ _P_t_a_-;_-* &quot;-&quot;??\ _P_t_a_-;_-@_-"/>
    <numFmt numFmtId="175" formatCode="[$-340A]d&quot; de &quot;mmmm&quot; de &quot;yyyy;@"/>
    <numFmt numFmtId="176" formatCode="mmmm\ yyyy"/>
    <numFmt numFmtId="177" formatCode="_-* #,##0.00\ [$€]_-;\-* #,##0.00\ [$€]_-;_-* &quot;-&quot;??\ [$€]_-;_-@_-"/>
    <numFmt numFmtId="178" formatCode="_-* #,##0.0_-;\-* #,##0.0_-;_-* &quot;-&quot;?_-;_-@_-"/>
    <numFmt numFmtId="179" formatCode="_([$€-2]\ * #,##0.00_);_([$€-2]\ * \(#,##0.00\);_([$€-2]\ * &quot;-&quot;??_)"/>
    <numFmt numFmtId="180" formatCode="[$-F400]h:mm:ss\ AM/PM"/>
    <numFmt numFmtId="181" formatCode="_([$€]* #,##0.00_);_([$€]* \(#,##0.00\);_([$€]* &quot;-&quot;??_);_(@_)"/>
    <numFmt numFmtId="182" formatCode="_(* #,##0.00_);_(* \(#,##0.00\);_(* &quot;-&quot;??_);_(@_)"/>
    <numFmt numFmtId="183" formatCode="_-* #.##0.00_-;\-* #.##0.00_-;_-* &quot;-&quot;??_-;_-@_-"/>
    <numFmt numFmtId="184" formatCode="_-* #,##0.00\ _€_-;\-* #,##0.00\ _€_-;_-* &quot;-&quot;??\ _€_-;_-@_-"/>
  </numFmts>
  <fonts count="11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sz val="9"/>
      <color theme="1"/>
      <name val="Arial"/>
      <family val="2"/>
    </font>
    <font>
      <sz val="9"/>
      <name val="Arial"/>
      <family val="2"/>
    </font>
    <font>
      <b/>
      <sz val="10"/>
      <color indexed="9"/>
      <name val="Arial"/>
      <family val="2"/>
    </font>
    <font>
      <b/>
      <sz val="9"/>
      <name val="Arial"/>
      <family val="2"/>
    </font>
    <font>
      <sz val="10"/>
      <color indexed="10"/>
      <name val="Arial"/>
      <family val="2"/>
    </font>
    <font>
      <b/>
      <sz val="9"/>
      <color theme="1"/>
      <name val="Arial"/>
      <family val="2"/>
    </font>
    <font>
      <b/>
      <sz val="8"/>
      <color rgb="FF000000"/>
      <name val="Arial"/>
      <family val="2"/>
    </font>
    <font>
      <sz val="8"/>
      <name val="Arial"/>
      <family val="2"/>
    </font>
    <font>
      <sz val="10"/>
      <color indexed="8"/>
      <name val="Arial"/>
      <family val="2"/>
    </font>
    <font>
      <b/>
      <sz val="10"/>
      <color rgb="FFFFFFFF"/>
      <name val="Arial"/>
      <family val="2"/>
    </font>
    <font>
      <sz val="10"/>
      <color rgb="FF000000"/>
      <name val="Arial"/>
      <family val="2"/>
    </font>
    <font>
      <sz val="20"/>
      <color indexed="8"/>
      <name val="Arial"/>
      <family val="2"/>
    </font>
    <font>
      <sz val="16"/>
      <color indexed="8"/>
      <name val="Arial"/>
      <family val="2"/>
    </font>
    <font>
      <b/>
      <sz val="16"/>
      <color indexed="8"/>
      <name val="Arial"/>
      <family val="2"/>
    </font>
    <font>
      <b/>
      <sz val="24"/>
      <color indexed="8"/>
      <name val="Arial"/>
      <family val="2"/>
    </font>
    <font>
      <b/>
      <sz val="20"/>
      <color indexed="8"/>
      <name val="Arial"/>
      <family val="2"/>
    </font>
    <font>
      <b/>
      <sz val="22"/>
      <color indexed="9"/>
      <name val="Arial"/>
      <family val="2"/>
    </font>
    <font>
      <b/>
      <sz val="18"/>
      <color indexed="9"/>
      <name val="Arial"/>
      <family val="2"/>
    </font>
    <font>
      <sz val="20"/>
      <name val="Arial"/>
      <family val="2"/>
    </font>
    <font>
      <b/>
      <sz val="20"/>
      <name val="Arial"/>
      <family val="2"/>
    </font>
    <font>
      <b/>
      <sz val="18"/>
      <color indexed="10"/>
      <name val="Arial"/>
      <family val="2"/>
    </font>
    <font>
      <sz val="20"/>
      <color indexed="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Arial"/>
      <family val="2"/>
    </font>
    <font>
      <b/>
      <sz val="14"/>
      <name val="Arial"/>
      <family val="2"/>
    </font>
    <font>
      <sz val="20"/>
      <color rgb="FF00B0F0"/>
      <name val="Arial"/>
      <family val="2"/>
    </font>
    <font>
      <sz val="10"/>
      <name val="Arial"/>
      <family val="2"/>
    </font>
    <font>
      <sz val="20"/>
      <color indexed="12"/>
      <name val="Arial"/>
      <family val="2"/>
    </font>
    <font>
      <sz val="16"/>
      <color rgb="FF00B0F0"/>
      <name val="Arial"/>
      <family val="2"/>
    </font>
    <font>
      <sz val="10"/>
      <color rgb="FF00B0F0"/>
      <name val="Arial"/>
      <family val="2"/>
    </font>
    <font>
      <sz val="9"/>
      <color rgb="FF000000"/>
      <name val="Arial"/>
      <family val="2"/>
    </font>
    <font>
      <b/>
      <sz val="8"/>
      <name val="Arial"/>
      <family val="2"/>
    </font>
    <font>
      <sz val="10"/>
      <name val="Arial"/>
      <family val="2"/>
    </font>
    <font>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6"/>
      <name val="Arial"/>
      <family val="2"/>
    </font>
    <font>
      <sz val="14"/>
      <color indexed="10"/>
      <name val="Arial"/>
      <family val="2"/>
    </font>
    <font>
      <b/>
      <sz val="16"/>
      <color rgb="FF0070C0"/>
      <name val="Arial"/>
      <family val="2"/>
    </font>
    <font>
      <sz val="10"/>
      <color rgb="FF0070C0"/>
      <name val="Arial"/>
      <family val="2"/>
    </font>
    <font>
      <b/>
      <sz val="9"/>
      <color rgb="FF000000"/>
      <name val="Arial"/>
      <family val="2"/>
    </font>
    <font>
      <vertAlign val="superscript"/>
      <sz val="9"/>
      <color rgb="FF000000"/>
      <name val="Arial"/>
      <family val="2"/>
    </font>
    <font>
      <sz val="11"/>
      <color theme="1"/>
      <name val="Arial"/>
      <family val="2"/>
    </font>
    <font>
      <sz val="8"/>
      <color indexed="23"/>
      <name val="Arial"/>
      <family val="2"/>
    </font>
    <font>
      <b/>
      <u/>
      <sz val="10"/>
      <color theme="1"/>
      <name val="Calibri"/>
      <family val="2"/>
      <scheme val="minor"/>
    </font>
    <font>
      <sz val="10"/>
      <color theme="1"/>
      <name val="Calibri"/>
      <family val="2"/>
      <scheme val="minor"/>
    </font>
    <font>
      <sz val="9"/>
      <color theme="0"/>
      <name val="Arial"/>
      <family val="2"/>
    </font>
    <font>
      <sz val="11"/>
      <name val="Calibri"/>
      <family val="2"/>
      <scheme val="minor"/>
    </font>
    <font>
      <b/>
      <sz val="10"/>
      <color indexed="12"/>
      <name val="Arial"/>
      <family val="2"/>
    </font>
    <font>
      <sz val="10"/>
      <color indexed="23"/>
      <name val="Arial"/>
      <family val="2"/>
    </font>
    <font>
      <sz val="9"/>
      <color rgb="FF000000"/>
      <name val="Times New Roman"/>
      <family val="1"/>
    </font>
    <font>
      <sz val="6"/>
      <name val="Arial"/>
      <family val="2"/>
    </font>
    <font>
      <sz val="6"/>
      <color rgb="FF000000"/>
      <name val="Arial"/>
      <family val="2"/>
    </font>
    <font>
      <b/>
      <sz val="9"/>
      <color rgb="FFFFFFFF"/>
      <name val="Arial"/>
      <family val="2"/>
    </font>
    <font>
      <b/>
      <sz val="11"/>
      <name val="Calibri"/>
      <family val="2"/>
      <scheme val="minor"/>
    </font>
    <font>
      <b/>
      <sz val="20"/>
      <color theme="1"/>
      <name val="Arial"/>
      <family val="2"/>
    </font>
    <font>
      <sz val="8"/>
      <color theme="1"/>
      <name val="Arial"/>
      <family val="2"/>
    </font>
    <font>
      <b/>
      <sz val="20"/>
      <color rgb="FF00B0F0"/>
      <name val="Arial"/>
      <family val="2"/>
    </font>
    <font>
      <u/>
      <sz val="7.5"/>
      <color indexed="12"/>
      <name val="Arial"/>
      <family val="2"/>
    </font>
    <font>
      <u/>
      <sz val="11"/>
      <color theme="10"/>
      <name val="Calibri"/>
      <family val="2"/>
    </font>
    <font>
      <b/>
      <vertAlign val="superscript"/>
      <sz val="9"/>
      <color rgb="FF000000"/>
      <name val="Arial"/>
      <family val="2"/>
    </font>
    <font>
      <sz val="12"/>
      <color theme="1"/>
      <name val="Arial"/>
      <family val="2"/>
    </font>
    <font>
      <sz val="11"/>
      <name val="Calibri"/>
      <family val="2"/>
    </font>
  </fonts>
  <fills count="8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4"/>
        <bgColor indexed="64"/>
      </patternFill>
    </fill>
    <fill>
      <patternFill patternType="solid">
        <fgColor rgb="FFFFFFFF"/>
        <bgColor indexed="64"/>
      </patternFill>
    </fill>
    <fill>
      <patternFill patternType="solid">
        <fgColor indexed="63"/>
        <bgColor indexed="64"/>
      </patternFill>
    </fill>
    <fill>
      <patternFill patternType="solid">
        <fgColor indexed="43"/>
        <bgColor indexed="64"/>
      </patternFill>
    </fill>
    <fill>
      <patternFill patternType="solid">
        <fgColor theme="0"/>
        <bgColor indexed="64"/>
      </patternFill>
    </fill>
    <fill>
      <patternFill patternType="solid">
        <fgColor rgb="FF4169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0070C0"/>
        <bgColor indexed="64"/>
      </patternFill>
    </fill>
    <fill>
      <patternFill patternType="solid">
        <fgColor theme="5" tint="0.59999389629810485"/>
        <bgColor indexed="64"/>
      </patternFill>
    </fill>
    <fill>
      <patternFill patternType="solid">
        <fgColor indexed="23"/>
        <bgColor indexed="64"/>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right/>
      <top style="medium">
        <color rgb="FF000000"/>
      </top>
      <bottom/>
      <diagonal/>
    </border>
    <border>
      <left style="thin">
        <color rgb="FF000000"/>
      </left>
      <right/>
      <top style="thin">
        <color rgb="FF000000"/>
      </top>
      <bottom/>
      <diagonal/>
    </border>
    <border>
      <left style="thin">
        <color rgb="FF000000"/>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rgb="FF000000"/>
      </left>
      <right/>
      <top/>
      <bottom/>
      <diagonal/>
    </border>
    <border>
      <left style="thin">
        <color indexed="8"/>
      </left>
      <right/>
      <top style="thin">
        <color indexed="8"/>
      </top>
      <bottom/>
      <diagonal/>
    </border>
    <border>
      <left style="double">
        <color indexed="64"/>
      </left>
      <right style="double">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65"/>
      </left>
      <right/>
      <top style="thin">
        <color indexed="8"/>
      </top>
      <bottom style="thin">
        <color indexed="8"/>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top style="double">
        <color indexed="64"/>
      </top>
      <bottom style="thin">
        <color indexed="64"/>
      </bottom>
      <diagonal/>
    </border>
    <border>
      <left/>
      <right/>
      <top style="thin">
        <color indexed="64"/>
      </top>
      <bottom style="thin">
        <color indexed="8"/>
      </bottom>
      <diagonal/>
    </border>
    <border>
      <left style="medium">
        <color indexed="64"/>
      </left>
      <right style="medium">
        <color indexed="64"/>
      </right>
      <top/>
      <bottom/>
      <diagonal/>
    </border>
    <border>
      <left/>
      <right style="medium">
        <color indexed="64"/>
      </right>
      <top/>
      <bottom style="medium">
        <color indexed="64"/>
      </bottom>
      <diagonal/>
    </border>
  </borders>
  <cellStyleXfs count="6344">
    <xf numFmtId="175" fontId="0" fillId="0" borderId="0"/>
    <xf numFmtId="9" fontId="13" fillId="0" borderId="0" applyFont="0" applyFill="0" applyBorder="0" applyAlignment="0" applyProtection="0"/>
    <xf numFmtId="175" fontId="16" fillId="0" borderId="0"/>
    <xf numFmtId="175" fontId="16" fillId="0" borderId="0" applyFont="0" applyFill="0" applyBorder="0" applyAlignment="0" applyProtection="0"/>
    <xf numFmtId="175" fontId="39" fillId="0" borderId="0"/>
    <xf numFmtId="175" fontId="40" fillId="0" borderId="0" applyNumberFormat="0" applyFill="0" applyBorder="0" applyAlignment="0" applyProtection="0"/>
    <xf numFmtId="175" fontId="41" fillId="0" borderId="34" applyNumberFormat="0" applyFill="0" applyAlignment="0" applyProtection="0"/>
    <xf numFmtId="175" fontId="42" fillId="0" borderId="35" applyNumberFormat="0" applyFill="0" applyAlignment="0" applyProtection="0"/>
    <xf numFmtId="175" fontId="43" fillId="0" borderId="36" applyNumberFormat="0" applyFill="0" applyAlignment="0" applyProtection="0"/>
    <xf numFmtId="175" fontId="43" fillId="0" borderId="0" applyNumberFormat="0" applyFill="0" applyBorder="0" applyAlignment="0" applyProtection="0"/>
    <xf numFmtId="175" fontId="44" fillId="10" borderId="0" applyNumberFormat="0" applyBorder="0" applyAlignment="0" applyProtection="0"/>
    <xf numFmtId="175" fontId="45" fillId="11" borderId="0" applyNumberFormat="0" applyBorder="0" applyAlignment="0" applyProtection="0"/>
    <xf numFmtId="175" fontId="46" fillId="12" borderId="0" applyNumberFormat="0" applyBorder="0" applyAlignment="0" applyProtection="0"/>
    <xf numFmtId="175" fontId="47" fillId="13" borderId="37" applyNumberFormat="0" applyAlignment="0" applyProtection="0"/>
    <xf numFmtId="175" fontId="48" fillId="14" borderId="38" applyNumberFormat="0" applyAlignment="0" applyProtection="0"/>
    <xf numFmtId="175" fontId="49" fillId="14" borderId="37" applyNumberFormat="0" applyAlignment="0" applyProtection="0"/>
    <xf numFmtId="175" fontId="50" fillId="0" borderId="39" applyNumberFormat="0" applyFill="0" applyAlignment="0" applyProtection="0"/>
    <xf numFmtId="175" fontId="51" fillId="15" borderId="40" applyNumberFormat="0" applyAlignment="0" applyProtection="0"/>
    <xf numFmtId="175" fontId="52" fillId="0" borderId="0" applyNumberFormat="0" applyFill="0" applyBorder="0" applyAlignment="0" applyProtection="0"/>
    <xf numFmtId="175" fontId="53" fillId="0" borderId="0" applyNumberFormat="0" applyFill="0" applyBorder="0" applyAlignment="0" applyProtection="0"/>
    <xf numFmtId="175" fontId="54" fillId="0" borderId="42" applyNumberFormat="0" applyFill="0" applyAlignment="0" applyProtection="0"/>
    <xf numFmtId="175" fontId="55" fillId="17" borderId="0" applyNumberFormat="0" applyBorder="0" applyAlignment="0" applyProtection="0"/>
    <xf numFmtId="175" fontId="12" fillId="18" borderId="0" applyNumberFormat="0" applyBorder="0" applyAlignment="0" applyProtection="0"/>
    <xf numFmtId="175" fontId="12" fillId="19" borderId="0" applyNumberFormat="0" applyBorder="0" applyAlignment="0" applyProtection="0"/>
    <xf numFmtId="175" fontId="55" fillId="20" borderId="0" applyNumberFormat="0" applyBorder="0" applyAlignment="0" applyProtection="0"/>
    <xf numFmtId="175" fontId="55" fillId="21" borderId="0" applyNumberFormat="0" applyBorder="0" applyAlignment="0" applyProtection="0"/>
    <xf numFmtId="175" fontId="12" fillId="22" borderId="0" applyNumberFormat="0" applyBorder="0" applyAlignment="0" applyProtection="0"/>
    <xf numFmtId="175" fontId="12" fillId="23" borderId="0" applyNumberFormat="0" applyBorder="0" applyAlignment="0" applyProtection="0"/>
    <xf numFmtId="175" fontId="55" fillId="24" borderId="0" applyNumberFormat="0" applyBorder="0" applyAlignment="0" applyProtection="0"/>
    <xf numFmtId="175" fontId="55" fillId="25" borderId="0" applyNumberFormat="0" applyBorder="0" applyAlignment="0" applyProtection="0"/>
    <xf numFmtId="175" fontId="12" fillId="26" borderId="0" applyNumberFormat="0" applyBorder="0" applyAlignment="0" applyProtection="0"/>
    <xf numFmtId="175" fontId="12" fillId="27" borderId="0" applyNumberFormat="0" applyBorder="0" applyAlignment="0" applyProtection="0"/>
    <xf numFmtId="175" fontId="55" fillId="28" borderId="0" applyNumberFormat="0" applyBorder="0" applyAlignment="0" applyProtection="0"/>
    <xf numFmtId="175" fontId="55" fillId="29" borderId="0" applyNumberFormat="0" applyBorder="0" applyAlignment="0" applyProtection="0"/>
    <xf numFmtId="175" fontId="12" fillId="30" borderId="0" applyNumberFormat="0" applyBorder="0" applyAlignment="0" applyProtection="0"/>
    <xf numFmtId="175" fontId="12" fillId="31" borderId="0" applyNumberFormat="0" applyBorder="0" applyAlignment="0" applyProtection="0"/>
    <xf numFmtId="175" fontId="55" fillId="32" borderId="0" applyNumberFormat="0" applyBorder="0" applyAlignment="0" applyProtection="0"/>
    <xf numFmtId="175" fontId="55" fillId="33" borderId="0" applyNumberFormat="0" applyBorder="0" applyAlignment="0" applyProtection="0"/>
    <xf numFmtId="175" fontId="12" fillId="34" borderId="0" applyNumberFormat="0" applyBorder="0" applyAlignment="0" applyProtection="0"/>
    <xf numFmtId="175" fontId="12" fillId="35" borderId="0" applyNumberFormat="0" applyBorder="0" applyAlignment="0" applyProtection="0"/>
    <xf numFmtId="175" fontId="55" fillId="36" borderId="0" applyNumberFormat="0" applyBorder="0" applyAlignment="0" applyProtection="0"/>
    <xf numFmtId="175" fontId="55" fillId="37" borderId="0" applyNumberFormat="0" applyBorder="0" applyAlignment="0" applyProtection="0"/>
    <xf numFmtId="175" fontId="12" fillId="38" borderId="0" applyNumberFormat="0" applyBorder="0" applyAlignment="0" applyProtection="0"/>
    <xf numFmtId="175" fontId="12" fillId="39" borderId="0" applyNumberFormat="0" applyBorder="0" applyAlignment="0" applyProtection="0"/>
    <xf numFmtId="175" fontId="55" fillId="40" borderId="0" applyNumberFormat="0" applyBorder="0" applyAlignment="0" applyProtection="0"/>
    <xf numFmtId="175" fontId="12" fillId="0" borderId="0"/>
    <xf numFmtId="175" fontId="12" fillId="16" borderId="41" applyNumberFormat="0" applyFont="0" applyAlignment="0" applyProtection="0"/>
    <xf numFmtId="9" fontId="59" fillId="0" borderId="0" applyFont="0" applyFill="0" applyBorder="0" applyAlignment="0" applyProtection="0"/>
    <xf numFmtId="175" fontId="11" fillId="0" borderId="0"/>
    <xf numFmtId="175" fontId="11" fillId="16" borderId="41" applyNumberFormat="0" applyFont="0" applyAlignment="0" applyProtection="0"/>
    <xf numFmtId="175" fontId="11" fillId="18" borderId="0" applyNumberFormat="0" applyBorder="0" applyAlignment="0" applyProtection="0"/>
    <xf numFmtId="175" fontId="11" fillId="19" borderId="0" applyNumberFormat="0" applyBorder="0" applyAlignment="0" applyProtection="0"/>
    <xf numFmtId="175" fontId="11" fillId="22" borderId="0" applyNumberFormat="0" applyBorder="0" applyAlignment="0" applyProtection="0"/>
    <xf numFmtId="175" fontId="11" fillId="23" borderId="0" applyNumberFormat="0" applyBorder="0" applyAlignment="0" applyProtection="0"/>
    <xf numFmtId="175" fontId="11" fillId="26" borderId="0" applyNumberFormat="0" applyBorder="0" applyAlignment="0" applyProtection="0"/>
    <xf numFmtId="175" fontId="11" fillId="27" borderId="0" applyNumberFormat="0" applyBorder="0" applyAlignment="0" applyProtection="0"/>
    <xf numFmtId="175" fontId="11" fillId="30" borderId="0" applyNumberFormat="0" applyBorder="0" applyAlignment="0" applyProtection="0"/>
    <xf numFmtId="175" fontId="11" fillId="31" borderId="0" applyNumberFormat="0" applyBorder="0" applyAlignment="0" applyProtection="0"/>
    <xf numFmtId="175" fontId="11" fillId="34" borderId="0" applyNumberFormat="0" applyBorder="0" applyAlignment="0" applyProtection="0"/>
    <xf numFmtId="175" fontId="11" fillId="35" borderId="0" applyNumberFormat="0" applyBorder="0" applyAlignment="0" applyProtection="0"/>
    <xf numFmtId="175" fontId="11" fillId="38" borderId="0" applyNumberFormat="0" applyBorder="0" applyAlignment="0" applyProtection="0"/>
    <xf numFmtId="175" fontId="11" fillId="39" borderId="0" applyNumberFormat="0" applyBorder="0" applyAlignment="0" applyProtection="0"/>
    <xf numFmtId="175" fontId="16" fillId="0" borderId="0"/>
    <xf numFmtId="175" fontId="10" fillId="18" borderId="0" applyNumberFormat="0" applyBorder="0" applyAlignment="0" applyProtection="0"/>
    <xf numFmtId="175" fontId="10" fillId="19" borderId="0" applyNumberFormat="0" applyBorder="0" applyAlignment="0" applyProtection="0"/>
    <xf numFmtId="175" fontId="10" fillId="22" borderId="0" applyNumberFormat="0" applyBorder="0" applyAlignment="0" applyProtection="0"/>
    <xf numFmtId="175" fontId="10" fillId="23" borderId="0" applyNumberFormat="0" applyBorder="0" applyAlignment="0" applyProtection="0"/>
    <xf numFmtId="175" fontId="10" fillId="26" borderId="0" applyNumberFormat="0" applyBorder="0" applyAlignment="0" applyProtection="0"/>
    <xf numFmtId="175" fontId="10" fillId="27" borderId="0" applyNumberFormat="0" applyBorder="0" applyAlignment="0" applyProtection="0"/>
    <xf numFmtId="175" fontId="10" fillId="30" borderId="0" applyNumberFormat="0" applyBorder="0" applyAlignment="0" applyProtection="0"/>
    <xf numFmtId="175" fontId="10" fillId="31" borderId="0" applyNumberFormat="0" applyBorder="0" applyAlignment="0" applyProtection="0"/>
    <xf numFmtId="175" fontId="10" fillId="34" borderId="0" applyNumberFormat="0" applyBorder="0" applyAlignment="0" applyProtection="0"/>
    <xf numFmtId="175" fontId="10" fillId="35" borderId="0" applyNumberFormat="0" applyBorder="0" applyAlignment="0" applyProtection="0"/>
    <xf numFmtId="175" fontId="10" fillId="38" borderId="0" applyNumberFormat="0" applyBorder="0" applyAlignment="0" applyProtection="0"/>
    <xf numFmtId="175" fontId="10" fillId="39" borderId="0" applyNumberFormat="0" applyBorder="0" applyAlignment="0" applyProtection="0"/>
    <xf numFmtId="175" fontId="10" fillId="0" borderId="0"/>
    <xf numFmtId="175" fontId="10" fillId="16" borderId="41" applyNumberFormat="0" applyFont="0" applyAlignment="0" applyProtection="0"/>
    <xf numFmtId="9" fontId="16" fillId="0" borderId="0" applyFont="0" applyFill="0" applyBorder="0" applyAlignment="0" applyProtection="0"/>
    <xf numFmtId="175" fontId="10" fillId="0" borderId="0"/>
    <xf numFmtId="175" fontId="10" fillId="16" borderId="41" applyNumberFormat="0" applyFont="0" applyAlignment="0" applyProtection="0"/>
    <xf numFmtId="175" fontId="10" fillId="18" borderId="0" applyNumberFormat="0" applyBorder="0" applyAlignment="0" applyProtection="0"/>
    <xf numFmtId="175" fontId="10" fillId="19" borderId="0" applyNumberFormat="0" applyBorder="0" applyAlignment="0" applyProtection="0"/>
    <xf numFmtId="175" fontId="10" fillId="22" borderId="0" applyNumberFormat="0" applyBorder="0" applyAlignment="0" applyProtection="0"/>
    <xf numFmtId="175" fontId="10" fillId="23" borderId="0" applyNumberFormat="0" applyBorder="0" applyAlignment="0" applyProtection="0"/>
    <xf numFmtId="175" fontId="10" fillId="26" borderId="0" applyNumberFormat="0" applyBorder="0" applyAlignment="0" applyProtection="0"/>
    <xf numFmtId="175" fontId="10" fillId="27" borderId="0" applyNumberFormat="0" applyBorder="0" applyAlignment="0" applyProtection="0"/>
    <xf numFmtId="175" fontId="10" fillId="30" borderId="0" applyNumberFormat="0" applyBorder="0" applyAlignment="0" applyProtection="0"/>
    <xf numFmtId="175" fontId="10" fillId="31" borderId="0" applyNumberFormat="0" applyBorder="0" applyAlignment="0" applyProtection="0"/>
    <xf numFmtId="175" fontId="10" fillId="34" borderId="0" applyNumberFormat="0" applyBorder="0" applyAlignment="0" applyProtection="0"/>
    <xf numFmtId="175" fontId="10" fillId="35" borderId="0" applyNumberFormat="0" applyBorder="0" applyAlignment="0" applyProtection="0"/>
    <xf numFmtId="175" fontId="10" fillId="38" borderId="0" applyNumberFormat="0" applyBorder="0" applyAlignment="0" applyProtection="0"/>
    <xf numFmtId="175" fontId="10" fillId="39" borderId="0" applyNumberFormat="0" applyBorder="0" applyAlignment="0" applyProtection="0"/>
    <xf numFmtId="175" fontId="10" fillId="0" borderId="0"/>
    <xf numFmtId="175" fontId="10" fillId="16" borderId="41" applyNumberFormat="0" applyFont="0" applyAlignment="0" applyProtection="0"/>
    <xf numFmtId="175" fontId="10" fillId="18" borderId="0" applyNumberFormat="0" applyBorder="0" applyAlignment="0" applyProtection="0"/>
    <xf numFmtId="175" fontId="10" fillId="19" borderId="0" applyNumberFormat="0" applyBorder="0" applyAlignment="0" applyProtection="0"/>
    <xf numFmtId="175" fontId="10" fillId="22" borderId="0" applyNumberFormat="0" applyBorder="0" applyAlignment="0" applyProtection="0"/>
    <xf numFmtId="175" fontId="10" fillId="23" borderId="0" applyNumberFormat="0" applyBorder="0" applyAlignment="0" applyProtection="0"/>
    <xf numFmtId="175" fontId="10" fillId="26" borderId="0" applyNumberFormat="0" applyBorder="0" applyAlignment="0" applyProtection="0"/>
    <xf numFmtId="175" fontId="10" fillId="27" borderId="0" applyNumberFormat="0" applyBorder="0" applyAlignment="0" applyProtection="0"/>
    <xf numFmtId="175" fontId="10" fillId="30" borderId="0" applyNumberFormat="0" applyBorder="0" applyAlignment="0" applyProtection="0"/>
    <xf numFmtId="175" fontId="10" fillId="31" borderId="0" applyNumberFormat="0" applyBorder="0" applyAlignment="0" applyProtection="0"/>
    <xf numFmtId="175" fontId="10" fillId="34" borderId="0" applyNumberFormat="0" applyBorder="0" applyAlignment="0" applyProtection="0"/>
    <xf numFmtId="175" fontId="10" fillId="35" borderId="0" applyNumberFormat="0" applyBorder="0" applyAlignment="0" applyProtection="0"/>
    <xf numFmtId="175" fontId="10" fillId="38" borderId="0" applyNumberFormat="0" applyBorder="0" applyAlignment="0" applyProtection="0"/>
    <xf numFmtId="175" fontId="10" fillId="39" borderId="0" applyNumberFormat="0" applyBorder="0" applyAlignment="0" applyProtection="0"/>
    <xf numFmtId="175" fontId="10" fillId="0" borderId="0"/>
    <xf numFmtId="175" fontId="10" fillId="0" borderId="0"/>
    <xf numFmtId="175" fontId="10" fillId="16" borderId="41" applyNumberFormat="0" applyFont="0" applyAlignment="0" applyProtection="0"/>
    <xf numFmtId="175" fontId="10" fillId="18" borderId="0" applyNumberFormat="0" applyBorder="0" applyAlignment="0" applyProtection="0"/>
    <xf numFmtId="175" fontId="10" fillId="19" borderId="0" applyNumberFormat="0" applyBorder="0" applyAlignment="0" applyProtection="0"/>
    <xf numFmtId="175" fontId="10" fillId="22" borderId="0" applyNumberFormat="0" applyBorder="0" applyAlignment="0" applyProtection="0"/>
    <xf numFmtId="175" fontId="10" fillId="23" borderId="0" applyNumberFormat="0" applyBorder="0" applyAlignment="0" applyProtection="0"/>
    <xf numFmtId="175" fontId="10" fillId="26" borderId="0" applyNumberFormat="0" applyBorder="0" applyAlignment="0" applyProtection="0"/>
    <xf numFmtId="175" fontId="10" fillId="27" borderId="0" applyNumberFormat="0" applyBorder="0" applyAlignment="0" applyProtection="0"/>
    <xf numFmtId="175" fontId="10" fillId="30" borderId="0" applyNumberFormat="0" applyBorder="0" applyAlignment="0" applyProtection="0"/>
    <xf numFmtId="175" fontId="10" fillId="31" borderId="0" applyNumberFormat="0" applyBorder="0" applyAlignment="0" applyProtection="0"/>
    <xf numFmtId="175" fontId="10" fillId="34" borderId="0" applyNumberFormat="0" applyBorder="0" applyAlignment="0" applyProtection="0"/>
    <xf numFmtId="175" fontId="10" fillId="35" borderId="0" applyNumberFormat="0" applyBorder="0" applyAlignment="0" applyProtection="0"/>
    <xf numFmtId="175" fontId="10" fillId="38" borderId="0" applyNumberFormat="0" applyBorder="0" applyAlignment="0" applyProtection="0"/>
    <xf numFmtId="175" fontId="10" fillId="39" borderId="0" applyNumberFormat="0" applyBorder="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9" fillId="0" borderId="0"/>
    <xf numFmtId="175" fontId="9" fillId="16" borderId="41" applyNumberFormat="0" applyFont="0" applyAlignment="0" applyProtection="0"/>
    <xf numFmtId="175" fontId="9" fillId="0" borderId="0"/>
    <xf numFmtId="175" fontId="9" fillId="16" borderId="41" applyNumberFormat="0" applyFont="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9" fillId="0" borderId="0"/>
    <xf numFmtId="175" fontId="9" fillId="16" borderId="41" applyNumberFormat="0" applyFont="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9" fillId="0" borderId="0"/>
    <xf numFmtId="175" fontId="9" fillId="0" borderId="0"/>
    <xf numFmtId="175" fontId="9" fillId="16" borderId="41" applyNumberFormat="0" applyFont="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8" fillId="0" borderId="0"/>
    <xf numFmtId="175" fontId="16" fillId="0" borderId="0" applyFont="0" applyFill="0" applyBorder="0" applyAlignment="0" applyProtection="0"/>
    <xf numFmtId="174" fontId="16" fillId="0" borderId="0" applyFont="0" applyFill="0" applyBorder="0" applyAlignment="0" applyProtection="0"/>
    <xf numFmtId="9" fontId="8" fillId="0" borderId="0" applyFont="0" applyFill="0" applyBorder="0" applyAlignment="0" applyProtection="0"/>
    <xf numFmtId="175" fontId="8" fillId="18" borderId="0" applyNumberFormat="0" applyBorder="0" applyAlignment="0" applyProtection="0"/>
    <xf numFmtId="175" fontId="8" fillId="19" borderId="0" applyNumberFormat="0" applyBorder="0" applyAlignment="0" applyProtection="0"/>
    <xf numFmtId="175" fontId="8" fillId="22" borderId="0" applyNumberFormat="0" applyBorder="0" applyAlignment="0" applyProtection="0"/>
    <xf numFmtId="175" fontId="8" fillId="23" borderId="0" applyNumberFormat="0" applyBorder="0" applyAlignment="0" applyProtection="0"/>
    <xf numFmtId="175" fontId="8" fillId="26" borderId="0" applyNumberFormat="0" applyBorder="0" applyAlignment="0" applyProtection="0"/>
    <xf numFmtId="175" fontId="8" fillId="27" borderId="0" applyNumberFormat="0" applyBorder="0" applyAlignment="0" applyProtection="0"/>
    <xf numFmtId="175" fontId="8" fillId="30" borderId="0" applyNumberFormat="0" applyBorder="0" applyAlignment="0" applyProtection="0"/>
    <xf numFmtId="175" fontId="8" fillId="31" borderId="0" applyNumberFormat="0" applyBorder="0" applyAlignment="0" applyProtection="0"/>
    <xf numFmtId="175" fontId="8" fillId="34" borderId="0" applyNumberFormat="0" applyBorder="0" applyAlignment="0" applyProtection="0"/>
    <xf numFmtId="175" fontId="8" fillId="35" borderId="0" applyNumberFormat="0" applyBorder="0" applyAlignment="0" applyProtection="0"/>
    <xf numFmtId="175" fontId="8" fillId="38" borderId="0" applyNumberFormat="0" applyBorder="0" applyAlignment="0" applyProtection="0"/>
    <xf numFmtId="175" fontId="8" fillId="39" borderId="0" applyNumberFormat="0" applyBorder="0" applyAlignment="0" applyProtection="0"/>
    <xf numFmtId="175" fontId="8" fillId="0" borderId="0"/>
    <xf numFmtId="175" fontId="8" fillId="16" borderId="41" applyNumberFormat="0" applyFont="0" applyAlignment="0" applyProtection="0"/>
    <xf numFmtId="9" fontId="65" fillId="0" borderId="0" applyFont="0" applyFill="0" applyBorder="0" applyAlignment="0" applyProtection="0"/>
    <xf numFmtId="175" fontId="8" fillId="0" borderId="0"/>
    <xf numFmtId="175" fontId="8" fillId="16" borderId="41" applyNumberFormat="0" applyFont="0" applyAlignment="0" applyProtection="0"/>
    <xf numFmtId="175" fontId="8" fillId="18" borderId="0" applyNumberFormat="0" applyBorder="0" applyAlignment="0" applyProtection="0"/>
    <xf numFmtId="175" fontId="8" fillId="19" borderId="0" applyNumberFormat="0" applyBorder="0" applyAlignment="0" applyProtection="0"/>
    <xf numFmtId="175" fontId="8" fillId="22" borderId="0" applyNumberFormat="0" applyBorder="0" applyAlignment="0" applyProtection="0"/>
    <xf numFmtId="175" fontId="8" fillId="23" borderId="0" applyNumberFormat="0" applyBorder="0" applyAlignment="0" applyProtection="0"/>
    <xf numFmtId="175" fontId="8" fillId="26" borderId="0" applyNumberFormat="0" applyBorder="0" applyAlignment="0" applyProtection="0"/>
    <xf numFmtId="175" fontId="8" fillId="27" borderId="0" applyNumberFormat="0" applyBorder="0" applyAlignment="0" applyProtection="0"/>
    <xf numFmtId="175" fontId="8" fillId="30" borderId="0" applyNumberFormat="0" applyBorder="0" applyAlignment="0" applyProtection="0"/>
    <xf numFmtId="175" fontId="8" fillId="31" borderId="0" applyNumberFormat="0" applyBorder="0" applyAlignment="0" applyProtection="0"/>
    <xf numFmtId="175" fontId="8" fillId="34" borderId="0" applyNumberFormat="0" applyBorder="0" applyAlignment="0" applyProtection="0"/>
    <xf numFmtId="175" fontId="8" fillId="35" borderId="0" applyNumberFormat="0" applyBorder="0" applyAlignment="0" applyProtection="0"/>
    <xf numFmtId="175" fontId="8" fillId="38" borderId="0" applyNumberFormat="0" applyBorder="0" applyAlignment="0" applyProtection="0"/>
    <xf numFmtId="175" fontId="8" fillId="39" borderId="0" applyNumberFormat="0" applyBorder="0" applyAlignment="0" applyProtection="0"/>
    <xf numFmtId="175" fontId="67" fillId="55" borderId="0" applyNumberFormat="0" applyBorder="0" applyAlignment="0" applyProtection="0"/>
    <xf numFmtId="175" fontId="67" fillId="56" borderId="0" applyNumberFormat="0" applyBorder="0" applyAlignment="0" applyProtection="0"/>
    <xf numFmtId="175" fontId="67" fillId="57" borderId="0" applyNumberFormat="0" applyBorder="0" applyAlignment="0" applyProtection="0"/>
    <xf numFmtId="175" fontId="7" fillId="26" borderId="0" applyNumberFormat="0" applyBorder="0" applyAlignment="0" applyProtection="0"/>
    <xf numFmtId="175" fontId="67" fillId="59" borderId="0" applyNumberFormat="0" applyBorder="0" applyAlignment="0" applyProtection="0"/>
    <xf numFmtId="175" fontId="67" fillId="60" borderId="0" applyNumberFormat="0" applyBorder="0" applyAlignment="0" applyProtection="0"/>
    <xf numFmtId="175" fontId="67" fillId="61" borderId="0" applyNumberFormat="0" applyBorder="0" applyAlignment="0" applyProtection="0"/>
    <xf numFmtId="175" fontId="67" fillId="62" borderId="0" applyNumberFormat="0" applyBorder="0" applyAlignment="0" applyProtection="0"/>
    <xf numFmtId="175" fontId="67" fillId="63" borderId="0" applyNumberFormat="0" applyBorder="0" applyAlignment="0" applyProtection="0"/>
    <xf numFmtId="175" fontId="67" fillId="64" borderId="0" applyNumberFormat="0" applyBorder="0" applyAlignment="0" applyProtection="0"/>
    <xf numFmtId="175" fontId="67" fillId="59" borderId="0" applyNumberFormat="0" applyBorder="0" applyAlignment="0" applyProtection="0"/>
    <xf numFmtId="175" fontId="67" fillId="62" borderId="0" applyNumberFormat="0" applyBorder="0" applyAlignment="0" applyProtection="0"/>
    <xf numFmtId="175" fontId="67" fillId="65" borderId="0" applyNumberFormat="0" applyBorder="0" applyAlignment="0" applyProtection="0"/>
    <xf numFmtId="175" fontId="68" fillId="66" borderId="0" applyNumberFormat="0" applyBorder="0" applyAlignment="0" applyProtection="0"/>
    <xf numFmtId="175" fontId="68" fillId="63" borderId="0" applyNumberFormat="0" applyBorder="0" applyAlignment="0" applyProtection="0"/>
    <xf numFmtId="175" fontId="68" fillId="64" borderId="0" applyNumberFormat="0" applyBorder="0" applyAlignment="0" applyProtection="0"/>
    <xf numFmtId="175" fontId="68" fillId="67" borderId="0" applyNumberFormat="0" applyBorder="0" applyAlignment="0" applyProtection="0"/>
    <xf numFmtId="175" fontId="68" fillId="68" borderId="0" applyNumberFormat="0" applyBorder="0" applyAlignment="0" applyProtection="0"/>
    <xf numFmtId="175" fontId="68" fillId="69" borderId="0" applyNumberFormat="0" applyBorder="0" applyAlignment="0" applyProtection="0"/>
    <xf numFmtId="175" fontId="69" fillId="57" borderId="0" applyNumberFormat="0" applyBorder="0" applyAlignment="0" applyProtection="0"/>
    <xf numFmtId="175" fontId="70" fillId="70" borderId="48" applyNumberFormat="0" applyAlignment="0" applyProtection="0"/>
    <xf numFmtId="175" fontId="71" fillId="71" borderId="49" applyNumberFormat="0" applyAlignment="0" applyProtection="0"/>
    <xf numFmtId="175" fontId="72" fillId="0" borderId="50" applyNumberFormat="0" applyFill="0" applyAlignment="0" applyProtection="0"/>
    <xf numFmtId="175" fontId="73" fillId="0" borderId="0" applyNumberFormat="0" applyFill="0" applyBorder="0" applyAlignment="0" applyProtection="0"/>
    <xf numFmtId="175" fontId="43" fillId="0" borderId="0" applyNumberFormat="0" applyFill="0" applyBorder="0" applyAlignment="0" applyProtection="0"/>
    <xf numFmtId="175" fontId="68" fillId="72" borderId="0" applyNumberFormat="0" applyBorder="0" applyAlignment="0" applyProtection="0"/>
    <xf numFmtId="175" fontId="68" fillId="73" borderId="0" applyNumberFormat="0" applyBorder="0" applyAlignment="0" applyProtection="0"/>
    <xf numFmtId="175" fontId="68" fillId="74" borderId="0" applyNumberFormat="0" applyBorder="0" applyAlignment="0" applyProtection="0"/>
    <xf numFmtId="175" fontId="68" fillId="67" borderId="0" applyNumberFormat="0" applyBorder="0" applyAlignment="0" applyProtection="0"/>
    <xf numFmtId="175" fontId="68" fillId="68" borderId="0" applyNumberFormat="0" applyBorder="0" applyAlignment="0" applyProtection="0"/>
    <xf numFmtId="175" fontId="68" fillId="75" borderId="0" applyNumberFormat="0" applyBorder="0" applyAlignment="0" applyProtection="0"/>
    <xf numFmtId="175" fontId="74" fillId="61" borderId="48" applyNumberFormat="0" applyAlignment="0" applyProtection="0"/>
    <xf numFmtId="175" fontId="75" fillId="56" borderId="0" applyNumberFormat="0" applyBorder="0" applyAlignment="0" applyProtection="0"/>
    <xf numFmtId="43" fontId="67" fillId="0" borderId="0" applyFont="0" applyFill="0" applyBorder="0" applyAlignment="0" applyProtection="0"/>
    <xf numFmtId="175" fontId="76" fillId="76" borderId="0" applyNumberFormat="0" applyBorder="0" applyAlignment="0" applyProtection="0"/>
    <xf numFmtId="175" fontId="7" fillId="0" borderId="0"/>
    <xf numFmtId="175" fontId="67" fillId="58" borderId="51" applyNumberFormat="0" applyFont="0" applyAlignment="0" applyProtection="0"/>
    <xf numFmtId="175" fontId="67" fillId="16" borderId="41" applyNumberFormat="0" applyFont="0" applyAlignment="0" applyProtection="0"/>
    <xf numFmtId="9" fontId="67" fillId="0" borderId="0" applyFont="0" applyFill="0" applyBorder="0" applyAlignment="0" applyProtection="0"/>
    <xf numFmtId="175" fontId="77" fillId="70" borderId="52" applyNumberFormat="0" applyAlignment="0" applyProtection="0"/>
    <xf numFmtId="175" fontId="78" fillId="0" borderId="0" applyNumberFormat="0" applyFill="0" applyBorder="0" applyAlignment="0" applyProtection="0"/>
    <xf numFmtId="175" fontId="79" fillId="0" borderId="0" applyNumberFormat="0" applyFill="0" applyBorder="0" applyAlignment="0" applyProtection="0"/>
    <xf numFmtId="175" fontId="53" fillId="0" borderId="0" applyNumberFormat="0" applyFill="0" applyBorder="0" applyAlignment="0" applyProtection="0"/>
    <xf numFmtId="175" fontId="80" fillId="0" borderId="0" applyNumberFormat="0" applyFill="0" applyBorder="0" applyAlignment="0" applyProtection="0"/>
    <xf numFmtId="175" fontId="81" fillId="0" borderId="53" applyNumberFormat="0" applyFill="0" applyAlignment="0" applyProtection="0"/>
    <xf numFmtId="175" fontId="41" fillId="0" borderId="34" applyNumberFormat="0" applyFill="0" applyAlignment="0" applyProtection="0"/>
    <xf numFmtId="175" fontId="82" fillId="0" borderId="54" applyNumberFormat="0" applyFill="0" applyAlignment="0" applyProtection="0"/>
    <xf numFmtId="175" fontId="42" fillId="0" borderId="35" applyNumberFormat="0" applyFill="0" applyAlignment="0" applyProtection="0"/>
    <xf numFmtId="175" fontId="73" fillId="0" borderId="55" applyNumberFormat="0" applyFill="0" applyAlignment="0" applyProtection="0"/>
    <xf numFmtId="175" fontId="43" fillId="0" borderId="36" applyNumberFormat="0" applyFill="0" applyAlignment="0" applyProtection="0"/>
    <xf numFmtId="175" fontId="40" fillId="0" borderId="0" applyNumberFormat="0" applyFill="0" applyBorder="0" applyAlignment="0" applyProtection="0"/>
    <xf numFmtId="175" fontId="83" fillId="0" borderId="56" applyNumberFormat="0" applyFill="0" applyAlignment="0" applyProtection="0"/>
    <xf numFmtId="175" fontId="54" fillId="0" borderId="42" applyNumberFormat="0" applyFill="0" applyAlignment="0" applyProtection="0"/>
    <xf numFmtId="175" fontId="7" fillId="26" borderId="0" applyNumberFormat="0" applyBorder="0" applyAlignment="0" applyProtection="0"/>
    <xf numFmtId="175" fontId="16" fillId="0" borderId="0" applyFont="0" applyFill="0" applyBorder="0" applyAlignment="0" applyProtection="0"/>
    <xf numFmtId="175" fontId="7" fillId="0" borderId="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175" fontId="5" fillId="0" borderId="0"/>
    <xf numFmtId="175" fontId="5" fillId="16" borderId="41" applyNumberFormat="0" applyFont="0" applyAlignment="0" applyProtection="0"/>
    <xf numFmtId="175" fontId="5" fillId="18" borderId="0" applyNumberFormat="0" applyBorder="0" applyAlignment="0" applyProtection="0"/>
    <xf numFmtId="175" fontId="5" fillId="19" borderId="0" applyNumberFormat="0" applyBorder="0" applyAlignment="0" applyProtection="0"/>
    <xf numFmtId="175" fontId="5" fillId="22" borderId="0" applyNumberFormat="0" applyBorder="0" applyAlignment="0" applyProtection="0"/>
    <xf numFmtId="175" fontId="5" fillId="23" borderId="0" applyNumberFormat="0" applyBorder="0" applyAlignment="0" applyProtection="0"/>
    <xf numFmtId="175" fontId="5" fillId="26" borderId="0" applyNumberFormat="0" applyBorder="0" applyAlignment="0" applyProtection="0"/>
    <xf numFmtId="175" fontId="5" fillId="27" borderId="0" applyNumberFormat="0" applyBorder="0" applyAlignment="0" applyProtection="0"/>
    <xf numFmtId="175" fontId="5" fillId="30" borderId="0" applyNumberFormat="0" applyBorder="0" applyAlignment="0" applyProtection="0"/>
    <xf numFmtId="175" fontId="5" fillId="31" borderId="0" applyNumberFormat="0" applyBorder="0" applyAlignment="0" applyProtection="0"/>
    <xf numFmtId="175" fontId="5" fillId="34" borderId="0" applyNumberFormat="0" applyBorder="0" applyAlignment="0" applyProtection="0"/>
    <xf numFmtId="175" fontId="5" fillId="35" borderId="0" applyNumberFormat="0" applyBorder="0" applyAlignment="0" applyProtection="0"/>
    <xf numFmtId="175" fontId="5" fillId="38" borderId="0" applyNumberFormat="0" applyBorder="0" applyAlignment="0" applyProtection="0"/>
    <xf numFmtId="175" fontId="5" fillId="39" borderId="0" applyNumberFormat="0" applyBorder="0" applyAlignment="0" applyProtection="0"/>
    <xf numFmtId="0" fontId="13" fillId="0" borderId="0"/>
    <xf numFmtId="0" fontId="13" fillId="0" borderId="0"/>
    <xf numFmtId="0" fontId="16" fillId="0" borderId="0"/>
    <xf numFmtId="0" fontId="4" fillId="0" borderId="0"/>
    <xf numFmtId="0" fontId="3" fillId="0" borderId="0"/>
    <xf numFmtId="0" fontId="16" fillId="0" borderId="0"/>
    <xf numFmtId="0" fontId="16" fillId="0" borderId="0"/>
    <xf numFmtId="0" fontId="16" fillId="0" borderId="0"/>
    <xf numFmtId="0" fontId="3"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175" fontId="67" fillId="55"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175" fontId="67" fillId="56"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175" fontId="67" fillId="57" borderId="0" applyNumberFormat="0" applyBorder="0" applyAlignment="0" applyProtection="0"/>
    <xf numFmtId="0" fontId="67" fillId="57"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0" fontId="67" fillId="59"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175" fontId="67" fillId="60" borderId="0" applyNumberFormat="0" applyBorder="0" applyAlignment="0" applyProtection="0"/>
    <xf numFmtId="0" fontId="67" fillId="60"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0"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175" fontId="67" fillId="61" borderId="0" applyNumberFormat="0" applyBorder="0" applyAlignment="0" applyProtection="0"/>
    <xf numFmtId="0" fontId="67" fillId="61"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0" fontId="67" fillId="62"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0" fontId="67" fillId="64"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175" fontId="67" fillId="59" borderId="0" applyNumberFormat="0" applyBorder="0" applyAlignment="0" applyProtection="0"/>
    <xf numFmtId="0" fontId="67" fillId="59"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175" fontId="67" fillId="62" borderId="0" applyNumberFormat="0" applyBorder="0" applyAlignment="0" applyProtection="0"/>
    <xf numFmtId="0" fontId="67" fillId="62"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175" fontId="67" fillId="65" borderId="0" applyNumberFormat="0" applyBorder="0" applyAlignment="0" applyProtection="0"/>
    <xf numFmtId="0" fontId="67" fillId="65"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175" fontId="68" fillId="66" borderId="0" applyNumberFormat="0" applyBorder="0" applyAlignment="0" applyProtection="0"/>
    <xf numFmtId="175"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175" fontId="68" fillId="66" borderId="0" applyNumberFormat="0" applyBorder="0" applyAlignment="0" applyProtection="0"/>
    <xf numFmtId="175" fontId="68" fillId="66" borderId="0" applyNumberFormat="0" applyBorder="0" applyAlignment="0" applyProtection="0"/>
    <xf numFmtId="0" fontId="68" fillId="66"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175" fontId="68" fillId="63" borderId="0" applyNumberFormat="0" applyBorder="0" applyAlignment="0" applyProtection="0"/>
    <xf numFmtId="175" fontId="68"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175" fontId="68" fillId="63" borderId="0" applyNumberFormat="0" applyBorder="0" applyAlignment="0" applyProtection="0"/>
    <xf numFmtId="175" fontId="68" fillId="63" borderId="0" applyNumberFormat="0" applyBorder="0" applyAlignment="0" applyProtection="0"/>
    <xf numFmtId="0" fontId="68" fillId="63"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175" fontId="68" fillId="64" borderId="0" applyNumberFormat="0" applyBorder="0" applyAlignment="0" applyProtection="0"/>
    <xf numFmtId="175"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175" fontId="68" fillId="64" borderId="0" applyNumberFormat="0" applyBorder="0" applyAlignment="0" applyProtection="0"/>
    <xf numFmtId="175" fontId="68" fillId="64" borderId="0" applyNumberFormat="0" applyBorder="0" applyAlignment="0" applyProtection="0"/>
    <xf numFmtId="0" fontId="68" fillId="64"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175" fontId="68" fillId="67" borderId="0" applyNumberFormat="0" applyBorder="0" applyAlignment="0" applyProtection="0"/>
    <xf numFmtId="175"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175" fontId="68" fillId="67" borderId="0" applyNumberFormat="0" applyBorder="0" applyAlignment="0" applyProtection="0"/>
    <xf numFmtId="175" fontId="68"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175" fontId="68" fillId="68" borderId="0" applyNumberFormat="0" applyBorder="0" applyAlignment="0" applyProtection="0"/>
    <xf numFmtId="175"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175" fontId="68" fillId="68" borderId="0" applyNumberFormat="0" applyBorder="0" applyAlignment="0" applyProtection="0"/>
    <xf numFmtId="175" fontId="68" fillId="68" borderId="0" applyNumberFormat="0" applyBorder="0" applyAlignment="0" applyProtection="0"/>
    <xf numFmtId="0" fontId="68" fillId="68"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175" fontId="68" fillId="69" borderId="0" applyNumberFormat="0" applyBorder="0" applyAlignment="0" applyProtection="0"/>
    <xf numFmtId="175"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175" fontId="68" fillId="69" borderId="0" applyNumberFormat="0" applyBorder="0" applyAlignment="0" applyProtection="0"/>
    <xf numFmtId="175" fontId="68" fillId="69" borderId="0" applyNumberFormat="0" applyBorder="0" applyAlignment="0" applyProtection="0"/>
    <xf numFmtId="0" fontId="68" fillId="69"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175" fontId="69" fillId="57" borderId="0" applyNumberFormat="0" applyBorder="0" applyAlignment="0" applyProtection="0"/>
    <xf numFmtId="175"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175" fontId="69" fillId="57" borderId="0" applyNumberFormat="0" applyBorder="0" applyAlignment="0" applyProtection="0"/>
    <xf numFmtId="175" fontId="69" fillId="57" borderId="0" applyNumberFormat="0" applyBorder="0" applyAlignment="0" applyProtection="0"/>
    <xf numFmtId="0" fontId="69" fillId="57" borderId="0" applyNumberFormat="0" applyBorder="0" applyAlignment="0" applyProtection="0"/>
    <xf numFmtId="0" fontId="70" fillId="70" borderId="48" applyNumberFormat="0" applyAlignment="0" applyProtection="0"/>
    <xf numFmtId="0" fontId="70" fillId="70" borderId="48" applyNumberFormat="0" applyAlignment="0" applyProtection="0"/>
    <xf numFmtId="175" fontId="70" fillId="70" borderId="48" applyNumberFormat="0" applyAlignment="0" applyProtection="0"/>
    <xf numFmtId="175" fontId="70" fillId="70" borderId="48" applyNumberFormat="0" applyAlignment="0" applyProtection="0"/>
    <xf numFmtId="0" fontId="70" fillId="70" borderId="48" applyNumberFormat="0" applyAlignment="0" applyProtection="0"/>
    <xf numFmtId="0" fontId="70" fillId="70" borderId="48" applyNumberFormat="0" applyAlignment="0" applyProtection="0"/>
    <xf numFmtId="0" fontId="70" fillId="70" borderId="48" applyNumberFormat="0" applyAlignment="0" applyProtection="0"/>
    <xf numFmtId="0" fontId="70" fillId="70" borderId="48" applyNumberFormat="0" applyAlignment="0" applyProtection="0"/>
    <xf numFmtId="175" fontId="70" fillId="70" borderId="48" applyNumberFormat="0" applyAlignment="0" applyProtection="0"/>
    <xf numFmtId="175" fontId="70" fillId="70" borderId="48" applyNumberFormat="0" applyAlignment="0" applyProtection="0"/>
    <xf numFmtId="0" fontId="70" fillId="70" borderId="48" applyNumberFormat="0" applyAlignment="0" applyProtection="0"/>
    <xf numFmtId="0" fontId="71" fillId="71" borderId="49" applyNumberFormat="0" applyAlignment="0" applyProtection="0"/>
    <xf numFmtId="0" fontId="71" fillId="71" borderId="49" applyNumberFormat="0" applyAlignment="0" applyProtection="0"/>
    <xf numFmtId="175" fontId="71" fillId="71" borderId="49" applyNumberFormat="0" applyAlignment="0" applyProtection="0"/>
    <xf numFmtId="175" fontId="71" fillId="71" borderId="49" applyNumberFormat="0" applyAlignment="0" applyProtection="0"/>
    <xf numFmtId="0" fontId="71" fillId="71" borderId="49" applyNumberFormat="0" applyAlignment="0" applyProtection="0"/>
    <xf numFmtId="0" fontId="71" fillId="71" borderId="49" applyNumberFormat="0" applyAlignment="0" applyProtection="0"/>
    <xf numFmtId="0" fontId="71" fillId="71" borderId="49" applyNumberFormat="0" applyAlignment="0" applyProtection="0"/>
    <xf numFmtId="0" fontId="71" fillId="71" borderId="49" applyNumberFormat="0" applyAlignment="0" applyProtection="0"/>
    <xf numFmtId="175" fontId="71" fillId="71" borderId="49" applyNumberFormat="0" applyAlignment="0" applyProtection="0"/>
    <xf numFmtId="175" fontId="71" fillId="71" borderId="49" applyNumberFormat="0" applyAlignment="0" applyProtection="0"/>
    <xf numFmtId="0" fontId="71" fillId="71" borderId="49" applyNumberFormat="0" applyAlignment="0" applyProtection="0"/>
    <xf numFmtId="0" fontId="72" fillId="0" borderId="50" applyNumberFormat="0" applyFill="0" applyAlignment="0" applyProtection="0"/>
    <xf numFmtId="0" fontId="72" fillId="0" borderId="50" applyNumberFormat="0" applyFill="0" applyAlignment="0" applyProtection="0"/>
    <xf numFmtId="175" fontId="72" fillId="0" borderId="50" applyNumberFormat="0" applyFill="0" applyAlignment="0" applyProtection="0"/>
    <xf numFmtId="175"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175" fontId="72" fillId="0" borderId="50" applyNumberFormat="0" applyFill="0" applyAlignment="0" applyProtection="0"/>
    <xf numFmtId="175" fontId="72" fillId="0" borderId="50" applyNumberFormat="0" applyFill="0" applyAlignment="0" applyProtection="0"/>
    <xf numFmtId="0" fontId="72" fillId="0" borderId="50"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5" fontId="73" fillId="0" borderId="0" applyNumberFormat="0" applyFill="0" applyBorder="0" applyAlignment="0" applyProtection="0"/>
    <xf numFmtId="175"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5" fontId="73" fillId="0" borderId="0" applyNumberFormat="0" applyFill="0" applyBorder="0" applyAlignment="0" applyProtection="0"/>
    <xf numFmtId="175" fontId="73" fillId="0" borderId="0" applyNumberFormat="0" applyFill="0" applyBorder="0" applyAlignment="0" applyProtection="0"/>
    <xf numFmtId="0" fontId="73" fillId="0" borderId="0" applyNumberFormat="0" applyFill="0" applyBorder="0" applyAlignment="0" applyProtection="0"/>
    <xf numFmtId="0" fontId="68" fillId="72" borderId="0" applyNumberFormat="0" applyBorder="0" applyAlignment="0" applyProtection="0"/>
    <xf numFmtId="0" fontId="68" fillId="72" borderId="0" applyNumberFormat="0" applyBorder="0" applyAlignment="0" applyProtection="0"/>
    <xf numFmtId="175" fontId="68" fillId="72" borderId="0" applyNumberFormat="0" applyBorder="0" applyAlignment="0" applyProtection="0"/>
    <xf numFmtId="175" fontId="68" fillId="72"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175" fontId="68" fillId="72" borderId="0" applyNumberFormat="0" applyBorder="0" applyAlignment="0" applyProtection="0"/>
    <xf numFmtId="175" fontId="68" fillId="72" borderId="0" applyNumberFormat="0" applyBorder="0" applyAlignment="0" applyProtection="0"/>
    <xf numFmtId="0" fontId="68" fillId="72"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175" fontId="68" fillId="73" borderId="0" applyNumberFormat="0" applyBorder="0" applyAlignment="0" applyProtection="0"/>
    <xf numFmtId="175" fontId="68" fillId="73"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175" fontId="68" fillId="73" borderId="0" applyNumberFormat="0" applyBorder="0" applyAlignment="0" applyProtection="0"/>
    <xf numFmtId="175" fontId="68" fillId="73"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175" fontId="68" fillId="74" borderId="0" applyNumberFormat="0" applyBorder="0" applyAlignment="0" applyProtection="0"/>
    <xf numFmtId="175"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175" fontId="68" fillId="74" borderId="0" applyNumberFormat="0" applyBorder="0" applyAlignment="0" applyProtection="0"/>
    <xf numFmtId="175" fontId="68" fillId="74" borderId="0" applyNumberFormat="0" applyBorder="0" applyAlignment="0" applyProtection="0"/>
    <xf numFmtId="0" fontId="68" fillId="74"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175" fontId="68" fillId="67" borderId="0" applyNumberFormat="0" applyBorder="0" applyAlignment="0" applyProtection="0"/>
    <xf numFmtId="175"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175" fontId="68" fillId="67" borderId="0" applyNumberFormat="0" applyBorder="0" applyAlignment="0" applyProtection="0"/>
    <xf numFmtId="175" fontId="68"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175" fontId="68" fillId="68" borderId="0" applyNumberFormat="0" applyBorder="0" applyAlignment="0" applyProtection="0"/>
    <xf numFmtId="175"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175" fontId="68" fillId="68" borderId="0" applyNumberFormat="0" applyBorder="0" applyAlignment="0" applyProtection="0"/>
    <xf numFmtId="175" fontId="68" fillId="68" borderId="0" applyNumberFormat="0" applyBorder="0" applyAlignment="0" applyProtection="0"/>
    <xf numFmtId="0" fontId="68" fillId="68"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175" fontId="68" fillId="75" borderId="0" applyNumberFormat="0" applyBorder="0" applyAlignment="0" applyProtection="0"/>
    <xf numFmtId="175" fontId="68" fillId="75"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175" fontId="68" fillId="75" borderId="0" applyNumberFormat="0" applyBorder="0" applyAlignment="0" applyProtection="0"/>
    <xf numFmtId="175" fontId="68" fillId="75" borderId="0" applyNumberFormat="0" applyBorder="0" applyAlignment="0" applyProtection="0"/>
    <xf numFmtId="0" fontId="68" fillId="75" borderId="0" applyNumberFormat="0" applyBorder="0" applyAlignment="0" applyProtection="0"/>
    <xf numFmtId="0" fontId="74" fillId="61" borderId="48" applyNumberFormat="0" applyAlignment="0" applyProtection="0"/>
    <xf numFmtId="0" fontId="74" fillId="61" borderId="48" applyNumberFormat="0" applyAlignment="0" applyProtection="0"/>
    <xf numFmtId="175" fontId="74" fillId="61" borderId="48" applyNumberFormat="0" applyAlignment="0" applyProtection="0"/>
    <xf numFmtId="175" fontId="74" fillId="61" borderId="48" applyNumberFormat="0" applyAlignment="0" applyProtection="0"/>
    <xf numFmtId="0" fontId="74" fillId="61" borderId="48" applyNumberFormat="0" applyAlignment="0" applyProtection="0"/>
    <xf numFmtId="0" fontId="74" fillId="61" borderId="48" applyNumberFormat="0" applyAlignment="0" applyProtection="0"/>
    <xf numFmtId="0" fontId="74" fillId="61" borderId="48" applyNumberFormat="0" applyAlignment="0" applyProtection="0"/>
    <xf numFmtId="0" fontId="74" fillId="61" borderId="48" applyNumberFormat="0" applyAlignment="0" applyProtection="0"/>
    <xf numFmtId="175" fontId="74" fillId="61" borderId="48" applyNumberFormat="0" applyAlignment="0" applyProtection="0"/>
    <xf numFmtId="175" fontId="74" fillId="61" borderId="48" applyNumberFormat="0" applyAlignment="0" applyProtection="0"/>
    <xf numFmtId="0" fontId="74" fillId="61" borderId="48" applyNumberFormat="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5" fontId="16" fillId="0" borderId="0" applyFont="0" applyFill="0" applyBorder="0" applyAlignment="0" applyProtection="0"/>
    <xf numFmtId="177" fontId="16" fillId="0" borderId="0" applyFont="0" applyFill="0" applyBorder="0" applyAlignment="0" applyProtection="0"/>
    <xf numFmtId="175" fontId="16" fillId="0" borderId="0" applyFont="0" applyFill="0" applyBorder="0" applyAlignment="0" applyProtection="0"/>
    <xf numFmtId="180" fontId="16" fillId="0" borderId="0" applyFont="0" applyFill="0" applyBorder="0" applyAlignment="0" applyProtection="0"/>
    <xf numFmtId="175" fontId="16" fillId="0" borderId="0" applyFont="0" applyFill="0" applyBorder="0" applyAlignment="0" applyProtection="0"/>
    <xf numFmtId="181" fontId="16" fillId="0" borderId="0" applyFont="0" applyFill="0" applyBorder="0" applyAlignment="0" applyProtection="0"/>
    <xf numFmtId="177"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9" fontId="16" fillId="0" borderId="0" applyFont="0" applyFill="0" applyBorder="0" applyAlignment="0" applyProtection="0"/>
    <xf numFmtId="175" fontId="16" fillId="0" borderId="0" applyFont="0" applyFill="0" applyBorder="0" applyAlignment="0" applyProtection="0"/>
    <xf numFmtId="177" fontId="16" fillId="0" borderId="0" applyFont="0" applyFill="0" applyBorder="0" applyAlignment="0" applyProtection="0"/>
    <xf numFmtId="0" fontId="106" fillId="0" borderId="0" applyNumberFormat="0" applyFill="0" applyBorder="0" applyAlignment="0" applyProtection="0">
      <alignment vertical="top"/>
      <protection locked="0"/>
    </xf>
    <xf numFmtId="0" fontId="75" fillId="56" borderId="0" applyNumberFormat="0" applyBorder="0" applyAlignment="0" applyProtection="0"/>
    <xf numFmtId="0" fontId="75" fillId="56" borderId="0" applyNumberFormat="0" applyBorder="0" applyAlignment="0" applyProtection="0"/>
    <xf numFmtId="175" fontId="75" fillId="56" borderId="0" applyNumberFormat="0" applyBorder="0" applyAlignment="0" applyProtection="0"/>
    <xf numFmtId="175"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5" fontId="75" fillId="56" borderId="0" applyNumberFormat="0" applyBorder="0" applyAlignment="0" applyProtection="0"/>
    <xf numFmtId="175" fontId="75" fillId="56" borderId="0" applyNumberFormat="0" applyBorder="0" applyAlignment="0" applyProtection="0"/>
    <xf numFmtId="0" fontId="75" fillId="5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2" fontId="16" fillId="0" borderId="0" applyFont="0" applyFill="0" applyBorder="0" applyAlignment="0" applyProtection="0"/>
    <xf numFmtId="43" fontId="16" fillId="0" borderId="0" applyFont="0" applyFill="0" applyBorder="0" applyAlignment="0" applyProtection="0"/>
    <xf numFmtId="18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2" fontId="16" fillId="0" borderId="0" applyFont="0" applyFill="0" applyBorder="0" applyAlignment="0" applyProtection="0"/>
    <xf numFmtId="182" fontId="16" fillId="0" borderId="0" applyFont="0" applyFill="0" applyBorder="0" applyAlignment="0" applyProtection="0"/>
    <xf numFmtId="43" fontId="16" fillId="0" borderId="0" applyFont="0" applyFill="0" applyBorder="0" applyAlignment="0" applyProtection="0"/>
    <xf numFmtId="182"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4" fontId="16" fillId="0" borderId="0" applyFont="0" applyFill="0" applyBorder="0" applyAlignment="0" applyProtection="0"/>
    <xf numFmtId="0" fontId="76" fillId="76" borderId="0" applyNumberFormat="0" applyBorder="0" applyAlignment="0" applyProtection="0"/>
    <xf numFmtId="0" fontId="76" fillId="76" borderId="0" applyNumberFormat="0" applyBorder="0" applyAlignment="0" applyProtection="0"/>
    <xf numFmtId="175" fontId="76" fillId="76" borderId="0" applyNumberFormat="0" applyBorder="0" applyAlignment="0" applyProtection="0"/>
    <xf numFmtId="175"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0" fontId="76" fillId="76" borderId="0" applyNumberFormat="0" applyBorder="0" applyAlignment="0" applyProtection="0"/>
    <xf numFmtId="175" fontId="76" fillId="76" borderId="0" applyNumberFormat="0" applyBorder="0" applyAlignment="0" applyProtection="0"/>
    <xf numFmtId="175" fontId="76" fillId="76" borderId="0" applyNumberFormat="0" applyBorder="0" applyAlignment="0" applyProtection="0"/>
    <xf numFmtId="0" fontId="76" fillId="76" borderId="0" applyNumberFormat="0" applyBorder="0" applyAlignment="0" applyProtection="0"/>
    <xf numFmtId="0" fontId="2" fillId="0" borderId="0"/>
    <xf numFmtId="0"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6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18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175" fontId="16" fillId="0" borderId="0"/>
    <xf numFmtId="0" fontId="16" fillId="0" borderId="0"/>
    <xf numFmtId="175" fontId="16" fillId="0" borderId="0"/>
    <xf numFmtId="180" fontId="16" fillId="0" borderId="0"/>
    <xf numFmtId="175"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175"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80" fontId="16"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0" fontId="16" fillId="0" borderId="0"/>
    <xf numFmtId="175" fontId="16"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67" fillId="0" borderId="0"/>
    <xf numFmtId="0" fontId="67" fillId="0" borderId="0"/>
    <xf numFmtId="0" fontId="67" fillId="0" borderId="0"/>
    <xf numFmtId="0" fontId="67" fillId="0" borderId="0"/>
    <xf numFmtId="0" fontId="67" fillId="0" borderId="0"/>
    <xf numFmtId="175" fontId="67" fillId="0" borderId="0"/>
    <xf numFmtId="175" fontId="67" fillId="0" borderId="0"/>
    <xf numFmtId="175" fontId="67" fillId="0" borderId="0"/>
    <xf numFmtId="175"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5" fontId="67" fillId="0" borderId="0"/>
    <xf numFmtId="175" fontId="67" fillId="0" borderId="0"/>
    <xf numFmtId="175" fontId="67" fillId="0" borderId="0"/>
    <xf numFmtId="175"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5" fontId="67" fillId="0" borderId="0"/>
    <xf numFmtId="175" fontId="67" fillId="0" borderId="0"/>
    <xf numFmtId="175" fontId="67" fillId="0" borderId="0"/>
    <xf numFmtId="175" fontId="67" fillId="0" borderId="0"/>
    <xf numFmtId="0" fontId="67"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6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58" borderId="51" applyNumberFormat="0" applyFont="0" applyAlignment="0" applyProtection="0"/>
    <xf numFmtId="175" fontId="16" fillId="58" borderId="51" applyNumberFormat="0" applyFont="0" applyAlignment="0" applyProtection="0"/>
    <xf numFmtId="0" fontId="16" fillId="58" borderId="51" applyNumberFormat="0" applyFont="0" applyAlignment="0" applyProtection="0"/>
    <xf numFmtId="175" fontId="16" fillId="58" borderId="51" applyNumberFormat="0" applyFont="0" applyAlignment="0" applyProtection="0"/>
    <xf numFmtId="175" fontId="16" fillId="58" borderId="51" applyNumberFormat="0" applyFont="0" applyAlignment="0" applyProtection="0"/>
    <xf numFmtId="0" fontId="67" fillId="16" borderId="41" applyNumberFormat="0" applyFont="0" applyAlignment="0" applyProtection="0"/>
    <xf numFmtId="0" fontId="67" fillId="16" borderId="4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7" fillId="70" borderId="52" applyNumberFormat="0" applyAlignment="0" applyProtection="0"/>
    <xf numFmtId="0" fontId="77" fillId="70" borderId="52" applyNumberFormat="0" applyAlignment="0" applyProtection="0"/>
    <xf numFmtId="175" fontId="77" fillId="70" borderId="52" applyNumberFormat="0" applyAlignment="0" applyProtection="0"/>
    <xf numFmtId="175" fontId="77" fillId="70" borderId="52" applyNumberFormat="0" applyAlignment="0" applyProtection="0"/>
    <xf numFmtId="0" fontId="77" fillId="70" borderId="52" applyNumberFormat="0" applyAlignment="0" applyProtection="0"/>
    <xf numFmtId="0" fontId="77" fillId="70" borderId="52" applyNumberFormat="0" applyAlignment="0" applyProtection="0"/>
    <xf numFmtId="0" fontId="77" fillId="70" borderId="52" applyNumberFormat="0" applyAlignment="0" applyProtection="0"/>
    <xf numFmtId="0" fontId="77" fillId="70" borderId="52" applyNumberFormat="0" applyAlignment="0" applyProtection="0"/>
    <xf numFmtId="175" fontId="77" fillId="70" borderId="52" applyNumberFormat="0" applyAlignment="0" applyProtection="0"/>
    <xf numFmtId="175" fontId="77" fillId="70" borderId="52" applyNumberFormat="0" applyAlignment="0" applyProtection="0"/>
    <xf numFmtId="0" fontId="77" fillId="70" borderId="52" applyNumberFormat="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5" fontId="78" fillId="0" borderId="0" applyNumberFormat="0" applyFill="0" applyBorder="0" applyAlignment="0" applyProtection="0"/>
    <xf numFmtId="175"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5" fontId="78" fillId="0" borderId="0" applyNumberFormat="0" applyFill="0" applyBorder="0" applyAlignment="0" applyProtection="0"/>
    <xf numFmtId="175"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5" fontId="79" fillId="0" borderId="0" applyNumberFormat="0" applyFill="0" applyBorder="0" applyAlignment="0" applyProtection="0"/>
    <xf numFmtId="175"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5" fontId="79" fillId="0" borderId="0" applyNumberFormat="0" applyFill="0" applyBorder="0" applyAlignment="0" applyProtection="0"/>
    <xf numFmtId="175" fontId="79" fillId="0" borderId="0" applyNumberFormat="0" applyFill="0" applyBorder="0" applyAlignment="0" applyProtection="0"/>
    <xf numFmtId="0" fontId="79" fillId="0" borderId="0" applyNumberFormat="0" applyFill="0" applyBorder="0" applyAlignment="0" applyProtection="0"/>
    <xf numFmtId="0" fontId="81" fillId="0" borderId="53" applyNumberFormat="0" applyFill="0" applyAlignment="0" applyProtection="0"/>
    <xf numFmtId="0" fontId="81" fillId="0" borderId="53" applyNumberFormat="0" applyFill="0" applyAlignment="0" applyProtection="0"/>
    <xf numFmtId="175" fontId="81" fillId="0" borderId="53" applyNumberFormat="0" applyFill="0" applyAlignment="0" applyProtection="0"/>
    <xf numFmtId="175"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175" fontId="81" fillId="0" borderId="53" applyNumberFormat="0" applyFill="0" applyAlignment="0" applyProtection="0"/>
    <xf numFmtId="175" fontId="81" fillId="0" borderId="53" applyNumberFormat="0" applyFill="0" applyAlignment="0" applyProtection="0"/>
    <xf numFmtId="0" fontId="81" fillId="0" borderId="53" applyNumberFormat="0" applyFill="0" applyAlignment="0" applyProtection="0"/>
    <xf numFmtId="0" fontId="82" fillId="0" borderId="54" applyNumberFormat="0" applyFill="0" applyAlignment="0" applyProtection="0"/>
    <xf numFmtId="0" fontId="82" fillId="0" borderId="54" applyNumberFormat="0" applyFill="0" applyAlignment="0" applyProtection="0"/>
    <xf numFmtId="175" fontId="82" fillId="0" borderId="54" applyNumberFormat="0" applyFill="0" applyAlignment="0" applyProtection="0"/>
    <xf numFmtId="175" fontId="82" fillId="0" borderId="54" applyNumberFormat="0" applyFill="0" applyAlignment="0" applyProtection="0"/>
    <xf numFmtId="0" fontId="82" fillId="0" borderId="54" applyNumberFormat="0" applyFill="0" applyAlignment="0" applyProtection="0"/>
    <xf numFmtId="0" fontId="82" fillId="0" borderId="54" applyNumberFormat="0" applyFill="0" applyAlignment="0" applyProtection="0"/>
    <xf numFmtId="0" fontId="82" fillId="0" borderId="54" applyNumberFormat="0" applyFill="0" applyAlignment="0" applyProtection="0"/>
    <xf numFmtId="175" fontId="82" fillId="0" borderId="54" applyNumberFormat="0" applyFill="0" applyAlignment="0" applyProtection="0"/>
    <xf numFmtId="175" fontId="82" fillId="0" borderId="54" applyNumberFormat="0" applyFill="0" applyAlignment="0" applyProtection="0"/>
    <xf numFmtId="0" fontId="82" fillId="0" borderId="54" applyNumberFormat="0" applyFill="0" applyAlignment="0" applyProtection="0"/>
    <xf numFmtId="0" fontId="73" fillId="0" borderId="55" applyNumberFormat="0" applyFill="0" applyAlignment="0" applyProtection="0"/>
    <xf numFmtId="0" fontId="73" fillId="0" borderId="55" applyNumberFormat="0" applyFill="0" applyAlignment="0" applyProtection="0"/>
    <xf numFmtId="175" fontId="73" fillId="0" borderId="55" applyNumberFormat="0" applyFill="0" applyAlignment="0" applyProtection="0"/>
    <xf numFmtId="175" fontId="73" fillId="0" borderId="55" applyNumberFormat="0" applyFill="0" applyAlignment="0" applyProtection="0"/>
    <xf numFmtId="0" fontId="73" fillId="0" borderId="55" applyNumberFormat="0" applyFill="0" applyAlignment="0" applyProtection="0"/>
    <xf numFmtId="0" fontId="73" fillId="0" borderId="55" applyNumberFormat="0" applyFill="0" applyAlignment="0" applyProtection="0"/>
    <xf numFmtId="0" fontId="73" fillId="0" borderId="55" applyNumberFormat="0" applyFill="0" applyAlignment="0" applyProtection="0"/>
    <xf numFmtId="175" fontId="73" fillId="0" borderId="55" applyNumberFormat="0" applyFill="0" applyAlignment="0" applyProtection="0"/>
    <xf numFmtId="175" fontId="73" fillId="0" borderId="55" applyNumberFormat="0" applyFill="0" applyAlignment="0" applyProtection="0"/>
    <xf numFmtId="0" fontId="73" fillId="0" borderId="55"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5" fontId="80" fillId="0" borderId="0" applyNumberFormat="0" applyFill="0" applyBorder="0" applyAlignment="0" applyProtection="0"/>
    <xf numFmtId="175"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5" fontId="80" fillId="0" borderId="0" applyNumberFormat="0" applyFill="0" applyBorder="0" applyAlignment="0" applyProtection="0"/>
    <xf numFmtId="175" fontId="80" fillId="0" borderId="0" applyNumberFormat="0" applyFill="0" applyBorder="0" applyAlignment="0" applyProtection="0"/>
    <xf numFmtId="0" fontId="80" fillId="0" borderId="0" applyNumberFormat="0" applyFill="0" applyBorder="0" applyAlignment="0" applyProtection="0"/>
    <xf numFmtId="0" fontId="83" fillId="0" borderId="56" applyNumberFormat="0" applyFill="0" applyAlignment="0" applyProtection="0"/>
    <xf numFmtId="0" fontId="83" fillId="0" borderId="56" applyNumberFormat="0" applyFill="0" applyAlignment="0" applyProtection="0"/>
    <xf numFmtId="175" fontId="83" fillId="0" borderId="56" applyNumberFormat="0" applyFill="0" applyAlignment="0" applyProtection="0"/>
    <xf numFmtId="175"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175" fontId="83" fillId="0" borderId="56" applyNumberFormat="0" applyFill="0" applyAlignment="0" applyProtection="0"/>
    <xf numFmtId="175" fontId="83" fillId="0" borderId="56" applyNumberFormat="0" applyFill="0" applyAlignment="0" applyProtection="0"/>
    <xf numFmtId="0" fontId="83" fillId="0" borderId="56" applyNumberFormat="0" applyFill="0" applyAlignment="0" applyProtection="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67" fillId="55"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67" fillId="5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175"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67" fillId="56"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67" fillId="5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175"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67" fillId="57"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67" fillId="5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175"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67" fillId="59"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67" fillId="5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175"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67" fillId="60"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67" fillId="6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175"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67" fillId="61"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67" fillId="6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175" fontId="2" fillId="3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67" fillId="62"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67" fillId="6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175"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67" fillId="6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67" fillId="6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175"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67" fillId="64"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67" fillId="6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175"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67" fillId="59"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67" fillId="5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175"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67" fillId="62"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67" fillId="62"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175"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67" fillId="65"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0" fontId="67" fillId="6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2" fillId="39" borderId="0" applyNumberFormat="0" applyBorder="0" applyAlignment="0" applyProtection="0"/>
    <xf numFmtId="175" fontId="55" fillId="20" borderId="0" applyNumberFormat="0" applyBorder="0" applyAlignment="0" applyProtection="0"/>
    <xf numFmtId="175" fontId="55" fillId="24" borderId="0" applyNumberFormat="0" applyBorder="0" applyAlignment="0" applyProtection="0"/>
    <xf numFmtId="175" fontId="55" fillId="28" borderId="0" applyNumberFormat="0" applyBorder="0" applyAlignment="0" applyProtection="0"/>
    <xf numFmtId="175" fontId="55" fillId="32" borderId="0" applyNumberFormat="0" applyBorder="0" applyAlignment="0" applyProtection="0"/>
    <xf numFmtId="175" fontId="55" fillId="36" borderId="0" applyNumberFormat="0" applyBorder="0" applyAlignment="0" applyProtection="0"/>
    <xf numFmtId="175" fontId="55" fillId="40" borderId="0" applyNumberFormat="0" applyBorder="0" applyAlignment="0" applyProtection="0"/>
    <xf numFmtId="175" fontId="44" fillId="10" borderId="0" applyNumberFormat="0" applyBorder="0" applyAlignment="0" applyProtection="0"/>
    <xf numFmtId="175" fontId="49" fillId="14" borderId="37" applyNumberFormat="0" applyAlignment="0" applyProtection="0"/>
    <xf numFmtId="175" fontId="51" fillId="15" borderId="40" applyNumberFormat="0" applyAlignment="0" applyProtection="0"/>
    <xf numFmtId="175" fontId="50" fillId="0" borderId="39" applyNumberFormat="0" applyFill="0" applyAlignment="0" applyProtection="0"/>
    <xf numFmtId="0" fontId="43" fillId="0" borderId="0" applyNumberFormat="0" applyFill="0" applyBorder="0" applyAlignment="0" applyProtection="0"/>
    <xf numFmtId="175" fontId="43" fillId="0" borderId="0" applyNumberFormat="0" applyFill="0" applyBorder="0" applyAlignment="0" applyProtection="0"/>
    <xf numFmtId="175" fontId="55" fillId="17" borderId="0" applyNumberFormat="0" applyBorder="0" applyAlignment="0" applyProtection="0"/>
    <xf numFmtId="175" fontId="55" fillId="21" borderId="0" applyNumberFormat="0" applyBorder="0" applyAlignment="0" applyProtection="0"/>
    <xf numFmtId="175" fontId="55" fillId="25" borderId="0" applyNumberFormat="0" applyBorder="0" applyAlignment="0" applyProtection="0"/>
    <xf numFmtId="175" fontId="55" fillId="29" borderId="0" applyNumberFormat="0" applyBorder="0" applyAlignment="0" applyProtection="0"/>
    <xf numFmtId="175" fontId="55" fillId="33" borderId="0" applyNumberFormat="0" applyBorder="0" applyAlignment="0" applyProtection="0"/>
    <xf numFmtId="175" fontId="55" fillId="37" borderId="0" applyNumberFormat="0" applyBorder="0" applyAlignment="0" applyProtection="0"/>
    <xf numFmtId="175" fontId="47" fillId="13" borderId="37" applyNumberFormat="0" applyAlignment="0" applyProtection="0"/>
    <xf numFmtId="0" fontId="107" fillId="0" borderId="0" applyNumberFormat="0" applyFill="0" applyBorder="0" applyAlignment="0" applyProtection="0">
      <alignment vertical="top"/>
      <protection locked="0"/>
    </xf>
    <xf numFmtId="175" fontId="45" fillId="11" borderId="0" applyNumberFormat="0" applyBorder="0" applyAlignment="0" applyProtection="0"/>
    <xf numFmtId="43" fontId="67"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5" fontId="46"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0" fontId="16" fillId="0" borderId="0"/>
    <xf numFmtId="175" fontId="2" fillId="0" borderId="0"/>
    <xf numFmtId="175" fontId="2" fillId="0" borderId="0"/>
    <xf numFmtId="175" fontId="2" fillId="0" borderId="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16" fillId="58" borderId="5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67"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16" fillId="58" borderId="5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16" fillId="58" borderId="5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16" fillId="58" borderId="5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16" fillId="58" borderId="5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175"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0" fontId="2" fillId="16" borderId="41" applyNumberFormat="0" applyFont="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175" fontId="48" fillId="14" borderId="38" applyNumberFormat="0" applyAlignment="0" applyProtection="0"/>
    <xf numFmtId="175" fontId="52" fillId="0" borderId="0" applyNumberFormat="0" applyFill="0" applyBorder="0" applyAlignment="0" applyProtection="0"/>
    <xf numFmtId="0" fontId="53" fillId="0" borderId="0" applyNumberFormat="0" applyFill="0" applyBorder="0" applyAlignment="0" applyProtection="0"/>
    <xf numFmtId="175" fontId="53" fillId="0" borderId="0" applyNumberFormat="0" applyFill="0" applyBorder="0" applyAlignment="0" applyProtection="0"/>
    <xf numFmtId="0" fontId="41" fillId="0" borderId="34" applyNumberFormat="0" applyFill="0" applyAlignment="0" applyProtection="0"/>
    <xf numFmtId="175" fontId="41" fillId="0" borderId="34" applyNumberFormat="0" applyFill="0" applyAlignment="0" applyProtection="0"/>
    <xf numFmtId="0" fontId="42" fillId="0" borderId="35" applyNumberFormat="0" applyFill="0" applyAlignment="0" applyProtection="0"/>
    <xf numFmtId="175" fontId="42" fillId="0" borderId="35" applyNumberFormat="0" applyFill="0" applyAlignment="0" applyProtection="0"/>
    <xf numFmtId="0" fontId="43" fillId="0" borderId="36" applyNumberFormat="0" applyFill="0" applyAlignment="0" applyProtection="0"/>
    <xf numFmtId="175" fontId="43" fillId="0" borderId="36" applyNumberFormat="0" applyFill="0" applyAlignment="0" applyProtection="0"/>
    <xf numFmtId="0" fontId="40" fillId="0" borderId="0" applyNumberFormat="0" applyFill="0" applyBorder="0" applyAlignment="0" applyProtection="0"/>
    <xf numFmtId="175" fontId="40" fillId="0" borderId="0" applyNumberFormat="0" applyFill="0" applyBorder="0" applyAlignment="0" applyProtection="0"/>
    <xf numFmtId="0" fontId="54" fillId="0" borderId="42" applyNumberFormat="0" applyFill="0" applyAlignment="0" applyProtection="0"/>
    <xf numFmtId="175" fontId="54" fillId="0" borderId="42" applyNumberFormat="0" applyFill="0" applyAlignment="0" applyProtection="0"/>
    <xf numFmtId="0" fontId="16" fillId="0" borderId="0" applyNumberFormat="0" applyFont="0" applyFill="0" applyBorder="0" applyAlignment="0" applyProtection="0"/>
    <xf numFmtId="0" fontId="1" fillId="0" borderId="0"/>
  </cellStyleXfs>
  <cellXfs count="877">
    <xf numFmtId="175" fontId="0" fillId="0" borderId="0" xfId="0"/>
    <xf numFmtId="164" fontId="0" fillId="0" borderId="0" xfId="0" applyNumberFormat="1" applyFill="1" applyBorder="1" applyAlignment="1">
      <alignment horizontal="center" vertical="center"/>
    </xf>
    <xf numFmtId="165" fontId="0" fillId="3" borderId="1" xfId="1" applyNumberFormat="1" applyFont="1" applyFill="1" applyBorder="1" applyAlignment="1">
      <alignment horizontal="center"/>
    </xf>
    <xf numFmtId="164" fontId="0" fillId="0" borderId="1" xfId="0" applyNumberFormat="1" applyFill="1" applyBorder="1" applyAlignment="1">
      <alignment horizontal="center" vertical="center"/>
    </xf>
    <xf numFmtId="175" fontId="0" fillId="0" borderId="0" xfId="0" applyFill="1" applyBorder="1" applyAlignment="1">
      <alignment horizontal="left" vertical="center"/>
    </xf>
    <xf numFmtId="175" fontId="14" fillId="2" borderId="0" xfId="0" applyFont="1" applyFill="1" applyBorder="1" applyAlignment="1">
      <alignment horizontal="center" vertical="center"/>
    </xf>
    <xf numFmtId="175" fontId="0" fillId="0" borderId="0" xfId="0" applyAlignment="1"/>
    <xf numFmtId="175" fontId="0" fillId="0" borderId="0" xfId="0" applyAlignment="1">
      <alignment horizontal="center" vertical="center"/>
    </xf>
    <xf numFmtId="2" fontId="0" fillId="0" borderId="0" xfId="0" applyNumberFormat="1"/>
    <xf numFmtId="2" fontId="0" fillId="0" borderId="0" xfId="0" applyNumberFormat="1" applyAlignment="1">
      <alignment horizontal="center" vertical="center"/>
    </xf>
    <xf numFmtId="175" fontId="20" fillId="3" borderId="6" xfId="0" applyFont="1" applyFill="1" applyBorder="1" applyAlignment="1">
      <alignment horizontal="center" vertical="center"/>
    </xf>
    <xf numFmtId="2" fontId="13" fillId="5" borderId="0" xfId="0" applyNumberFormat="1" applyFont="1" applyFill="1" applyAlignment="1">
      <alignment horizontal="center"/>
    </xf>
    <xf numFmtId="166" fontId="0" fillId="0" borderId="0" xfId="0" applyNumberFormat="1"/>
    <xf numFmtId="175" fontId="13" fillId="5" borderId="0" xfId="0" applyFont="1" applyFill="1" applyBorder="1"/>
    <xf numFmtId="164" fontId="13" fillId="5" borderId="0" xfId="0" applyNumberFormat="1" applyFont="1" applyFill="1" applyBorder="1" applyAlignment="1">
      <alignment horizontal="center"/>
    </xf>
    <xf numFmtId="175" fontId="0" fillId="0" borderId="0" xfId="0" applyBorder="1"/>
    <xf numFmtId="175" fontId="14" fillId="5" borderId="6" xfId="0" applyFont="1" applyFill="1" applyBorder="1"/>
    <xf numFmtId="175" fontId="14" fillId="5" borderId="6" xfId="0" applyFont="1" applyFill="1" applyBorder="1" applyAlignment="1">
      <alignment horizontal="center"/>
    </xf>
    <xf numFmtId="164" fontId="14" fillId="5" borderId="6" xfId="0" applyNumberFormat="1" applyFont="1" applyFill="1" applyBorder="1" applyAlignment="1">
      <alignment horizontal="center"/>
    </xf>
    <xf numFmtId="9" fontId="14" fillId="5" borderId="6" xfId="0" applyNumberFormat="1" applyFont="1" applyFill="1" applyBorder="1" applyAlignment="1">
      <alignment horizontal="center"/>
    </xf>
    <xf numFmtId="175" fontId="0" fillId="0" borderId="0" xfId="0" applyFill="1" applyBorder="1" applyAlignment="1">
      <alignment horizontal="left"/>
    </xf>
    <xf numFmtId="175" fontId="0" fillId="0" borderId="0" xfId="0" applyAlignment="1">
      <alignment horizontal="center"/>
    </xf>
    <xf numFmtId="175" fontId="14" fillId="5" borderId="11" xfId="0" applyFont="1" applyFill="1" applyBorder="1"/>
    <xf numFmtId="175" fontId="13" fillId="5" borderId="0" xfId="0" applyFont="1" applyFill="1"/>
    <xf numFmtId="175" fontId="13" fillId="5" borderId="15" xfId="0" applyFont="1" applyFill="1" applyBorder="1"/>
    <xf numFmtId="2" fontId="13" fillId="5" borderId="15" xfId="0" applyNumberFormat="1" applyFont="1" applyFill="1" applyBorder="1" applyAlignment="1">
      <alignment horizontal="center"/>
    </xf>
    <xf numFmtId="165" fontId="0" fillId="0" borderId="0" xfId="1" applyNumberFormat="1" applyFont="1"/>
    <xf numFmtId="175" fontId="22" fillId="5" borderId="0" xfId="0" applyFont="1" applyFill="1" applyBorder="1" applyAlignment="1">
      <alignment horizontal="center" wrapText="1"/>
    </xf>
    <xf numFmtId="164" fontId="22" fillId="5" borderId="0" xfId="0" applyNumberFormat="1" applyFont="1" applyFill="1" applyBorder="1" applyAlignment="1">
      <alignment horizontal="center"/>
    </xf>
    <xf numFmtId="175" fontId="0" fillId="0" borderId="0" xfId="0" applyBorder="1" applyAlignment="1">
      <alignment horizontal="center" vertical="center"/>
    </xf>
    <xf numFmtId="175" fontId="0" fillId="0" borderId="0" xfId="0" applyFill="1" applyBorder="1" applyAlignment="1">
      <alignment horizontal="center" vertical="center"/>
    </xf>
    <xf numFmtId="175" fontId="18" fillId="3" borderId="7" xfId="0" applyFont="1" applyFill="1" applyBorder="1" applyAlignment="1">
      <alignment horizontal="left" vertical="center" wrapText="1"/>
    </xf>
    <xf numFmtId="175" fontId="18" fillId="3" borderId="0" xfId="0" applyFont="1" applyFill="1" applyBorder="1" applyAlignment="1">
      <alignment horizontal="left" vertical="center" wrapText="1"/>
    </xf>
    <xf numFmtId="175" fontId="18" fillId="3" borderId="8" xfId="0" applyFont="1" applyFill="1" applyBorder="1" applyAlignment="1">
      <alignment horizontal="left" vertical="center" wrapText="1"/>
    </xf>
    <xf numFmtId="175" fontId="20" fillId="8" borderId="8" xfId="0" applyFont="1" applyFill="1" applyBorder="1" applyAlignment="1">
      <alignment horizontal="center" vertical="center"/>
    </xf>
    <xf numFmtId="165" fontId="18" fillId="8" borderId="7" xfId="1" applyNumberFormat="1" applyFont="1" applyFill="1" applyBorder="1" applyAlignment="1">
      <alignment horizontal="center" vertical="center"/>
    </xf>
    <xf numFmtId="165" fontId="18" fillId="8" borderId="0" xfId="1" applyNumberFormat="1" applyFont="1" applyFill="1" applyBorder="1" applyAlignment="1">
      <alignment horizontal="center" vertical="center"/>
    </xf>
    <xf numFmtId="165" fontId="20" fillId="8" borderId="8" xfId="1" applyNumberFormat="1" applyFont="1" applyFill="1" applyBorder="1" applyAlignment="1">
      <alignment horizontal="center" vertical="center"/>
    </xf>
    <xf numFmtId="175" fontId="14" fillId="0" borderId="1" xfId="0" applyFont="1" applyFill="1" applyBorder="1" applyAlignment="1">
      <alignment horizontal="center" vertical="center"/>
    </xf>
    <xf numFmtId="175" fontId="0" fillId="0" borderId="1" xfId="0" applyFill="1" applyBorder="1" applyAlignment="1">
      <alignment horizontal="center" vertical="center"/>
    </xf>
    <xf numFmtId="175" fontId="15" fillId="0" borderId="0" xfId="0" applyFont="1" applyFill="1" applyBorder="1" applyAlignment="1">
      <alignment horizontal="center" vertical="center"/>
    </xf>
    <xf numFmtId="175" fontId="16" fillId="0" borderId="0" xfId="0" applyFont="1" applyFill="1" applyBorder="1" applyAlignment="1">
      <alignment horizontal="center" vertical="center"/>
    </xf>
    <xf numFmtId="164" fontId="16" fillId="0" borderId="0" xfId="0" applyNumberFormat="1" applyFont="1" applyFill="1" applyBorder="1" applyAlignment="1">
      <alignment horizontal="center" vertical="center"/>
    </xf>
    <xf numFmtId="2" fontId="27" fillId="0" borderId="0" xfId="0" applyNumberFormat="1" applyFont="1" applyFill="1" applyBorder="1" applyAlignment="1">
      <alignment horizontal="center" wrapText="1"/>
    </xf>
    <xf numFmtId="175" fontId="0" fillId="0" borderId="0" xfId="0" applyBorder="1" applyAlignment="1">
      <alignment horizontal="center"/>
    </xf>
    <xf numFmtId="165" fontId="18" fillId="3" borderId="8" xfId="1" applyNumberFormat="1" applyFont="1" applyFill="1" applyBorder="1" applyAlignment="1">
      <alignment horizontal="center" vertical="center" wrapText="1"/>
    </xf>
    <xf numFmtId="175" fontId="16" fillId="5" borderId="0" xfId="2" applyFont="1" applyFill="1"/>
    <xf numFmtId="2" fontId="16" fillId="5" borderId="0" xfId="2" applyNumberFormat="1" applyFont="1" applyFill="1" applyAlignment="1">
      <alignment horizontal="center"/>
    </xf>
    <xf numFmtId="175" fontId="16" fillId="5" borderId="15" xfId="2" applyFont="1" applyFill="1" applyBorder="1"/>
    <xf numFmtId="2" fontId="16" fillId="5" borderId="15" xfId="2" applyNumberFormat="1" applyFont="1" applyFill="1" applyBorder="1" applyAlignment="1">
      <alignment horizontal="center"/>
    </xf>
    <xf numFmtId="175" fontId="0" fillId="0" borderId="0" xfId="0" applyFill="1"/>
    <xf numFmtId="165" fontId="16" fillId="0" borderId="0" xfId="1" applyNumberFormat="1" applyFont="1" applyFill="1" applyBorder="1" applyAlignment="1">
      <alignment horizontal="center"/>
    </xf>
    <xf numFmtId="2" fontId="0" fillId="2" borderId="0" xfId="0" applyNumberFormat="1" applyFill="1" applyAlignment="1">
      <alignment horizontal="center" vertical="center"/>
    </xf>
    <xf numFmtId="2" fontId="0" fillId="47" borderId="0" xfId="0" applyNumberFormat="1" applyFill="1" applyAlignment="1">
      <alignment horizontal="center" vertical="center"/>
    </xf>
    <xf numFmtId="2" fontId="0" fillId="48" borderId="0" xfId="0" applyNumberFormat="1" applyFill="1" applyAlignment="1">
      <alignment horizontal="center" vertical="center"/>
    </xf>
    <xf numFmtId="2" fontId="0" fillId="49" borderId="0" xfId="0" applyNumberFormat="1" applyFill="1" applyAlignment="1">
      <alignment horizontal="center" vertical="center"/>
    </xf>
    <xf numFmtId="171" fontId="0" fillId="0" borderId="0" xfId="0" applyNumberFormat="1"/>
    <xf numFmtId="165" fontId="13" fillId="5" borderId="0" xfId="1" applyNumberFormat="1" applyFont="1" applyFill="1" applyAlignment="1">
      <alignment horizontal="center"/>
    </xf>
    <xf numFmtId="175" fontId="0" fillId="0" borderId="0" xfId="0" applyFill="1" applyBorder="1" applyAlignment="1">
      <alignment horizontal="center" vertical="center"/>
    </xf>
    <xf numFmtId="2" fontId="0" fillId="50" borderId="0" xfId="0" applyNumberFormat="1" applyFill="1" applyAlignment="1">
      <alignment horizontal="center"/>
    </xf>
    <xf numFmtId="2" fontId="0" fillId="42" borderId="0" xfId="0" applyNumberFormat="1" applyFill="1" applyAlignment="1">
      <alignment horizontal="center"/>
    </xf>
    <xf numFmtId="2" fontId="0" fillId="45" borderId="0" xfId="0" applyNumberFormat="1" applyFill="1" applyAlignment="1">
      <alignment horizontal="center"/>
    </xf>
    <xf numFmtId="2" fontId="0" fillId="45" borderId="0" xfId="0" applyNumberFormat="1" applyFill="1" applyBorder="1" applyAlignment="1">
      <alignment horizontal="center" vertical="center"/>
    </xf>
    <xf numFmtId="2" fontId="0" fillId="42" borderId="0" xfId="0" applyNumberFormat="1" applyFill="1" applyBorder="1" applyAlignment="1">
      <alignment horizontal="center" vertical="center"/>
    </xf>
    <xf numFmtId="2" fontId="0" fillId="51" borderId="0" xfId="0" applyNumberFormat="1" applyFill="1" applyBorder="1" applyAlignment="1">
      <alignment horizontal="center" vertical="center"/>
    </xf>
    <xf numFmtId="2" fontId="0" fillId="50" borderId="0" xfId="0" applyNumberFormat="1" applyFill="1" applyBorder="1" applyAlignment="1">
      <alignment horizontal="center" vertical="center"/>
    </xf>
    <xf numFmtId="2" fontId="0" fillId="52" borderId="0" xfId="0" applyNumberFormat="1" applyFill="1" applyBorder="1" applyAlignment="1">
      <alignment horizontal="center" vertical="center"/>
    </xf>
    <xf numFmtId="164" fontId="0" fillId="0" borderId="0" xfId="0" applyNumberFormat="1" applyFill="1" applyAlignment="1">
      <alignment horizontal="center" vertical="center"/>
    </xf>
    <xf numFmtId="175" fontId="0" fillId="0" borderId="0" xfId="0" applyFill="1" applyBorder="1" applyAlignment="1">
      <alignment horizontal="center" vertical="center"/>
    </xf>
    <xf numFmtId="9" fontId="0" fillId="0" borderId="0" xfId="1" applyFont="1" applyFill="1" applyBorder="1" applyAlignment="1">
      <alignment horizontal="center" vertical="center"/>
    </xf>
    <xf numFmtId="175" fontId="26" fillId="0" borderId="0" xfId="0" applyFont="1" applyFill="1" applyBorder="1" applyAlignment="1">
      <alignment horizontal="center" vertical="center" wrapText="1"/>
    </xf>
    <xf numFmtId="175" fontId="27" fillId="0" borderId="0" xfId="0" applyFont="1" applyFill="1" applyBorder="1" applyAlignment="1">
      <alignment horizontal="left" wrapText="1"/>
    </xf>
    <xf numFmtId="175" fontId="0" fillId="0" borderId="0" xfId="0" applyFill="1" applyAlignment="1"/>
    <xf numFmtId="1" fontId="13" fillId="0" borderId="0" xfId="78" applyNumberFormat="1" applyFont="1" applyFill="1" applyBorder="1" applyAlignment="1">
      <alignment horizontal="center" wrapText="1"/>
    </xf>
    <xf numFmtId="165" fontId="0" fillId="0" borderId="0" xfId="1" applyNumberFormat="1" applyFont="1" applyFill="1" applyBorder="1" applyAlignment="1">
      <alignment horizontal="center" vertical="center"/>
    </xf>
    <xf numFmtId="175" fontId="14" fillId="0" borderId="0" xfId="0" applyFont="1" applyFill="1" applyBorder="1" applyAlignment="1">
      <alignment horizontal="center" vertical="center" wrapText="1"/>
    </xf>
    <xf numFmtId="175" fontId="15" fillId="0" borderId="0" xfId="78" applyFont="1" applyFill="1" applyBorder="1" applyAlignment="1">
      <alignment horizontal="center" wrapText="1"/>
    </xf>
    <xf numFmtId="1" fontId="16" fillId="0" borderId="0" xfId="78" applyNumberFormat="1" applyFont="1" applyFill="1" applyBorder="1" applyAlignment="1">
      <alignment horizontal="center" wrapText="1"/>
    </xf>
    <xf numFmtId="1" fontId="14" fillId="0" borderId="0" xfId="78" applyNumberFormat="1" applyFont="1" applyFill="1" applyBorder="1" applyAlignment="1">
      <alignment horizontal="center" wrapText="1"/>
    </xf>
    <xf numFmtId="175" fontId="0" fillId="0" borderId="0" xfId="0"/>
    <xf numFmtId="164" fontId="0" fillId="0" borderId="0" xfId="0" applyNumberFormat="1" applyFill="1" applyBorder="1" applyAlignment="1">
      <alignment horizontal="center" vertical="center"/>
    </xf>
    <xf numFmtId="175" fontId="0" fillId="0" borderId="0" xfId="0" applyAlignment="1"/>
    <xf numFmtId="175" fontId="19" fillId="4" borderId="5" xfId="0" applyFont="1" applyFill="1" applyBorder="1" applyAlignment="1">
      <alignment horizontal="center" vertical="center"/>
    </xf>
    <xf numFmtId="175" fontId="16" fillId="0" borderId="5" xfId="0" applyFont="1" applyBorder="1" applyAlignment="1">
      <alignment horizontal="left"/>
    </xf>
    <xf numFmtId="175" fontId="19" fillId="4" borderId="5" xfId="0" applyFont="1" applyFill="1" applyBorder="1" applyAlignment="1">
      <alignment horizontal="center"/>
    </xf>
    <xf numFmtId="175" fontId="0" fillId="0" borderId="0" xfId="0" applyAlignment="1">
      <alignment horizontal="center" vertical="center"/>
    </xf>
    <xf numFmtId="175" fontId="16" fillId="0" borderId="5" xfId="0" applyFont="1" applyBorder="1" applyAlignment="1">
      <alignment horizontal="center" vertical="center"/>
    </xf>
    <xf numFmtId="175" fontId="15" fillId="3" borderId="6" xfId="0" applyFont="1" applyFill="1" applyBorder="1" applyAlignment="1">
      <alignment horizontal="center" vertical="center"/>
    </xf>
    <xf numFmtId="175" fontId="16" fillId="3" borderId="7" xfId="0" applyFont="1" applyFill="1" applyBorder="1" applyAlignment="1">
      <alignment horizontal="left"/>
    </xf>
    <xf numFmtId="175" fontId="16" fillId="3" borderId="0" xfId="0" applyFont="1" applyFill="1" applyBorder="1" applyAlignment="1">
      <alignment horizontal="left"/>
    </xf>
    <xf numFmtId="175" fontId="19" fillId="4" borderId="2" xfId="0" applyFont="1" applyFill="1" applyBorder="1" applyAlignment="1">
      <alignment horizontal="center" vertical="center"/>
    </xf>
    <xf numFmtId="175" fontId="16" fillId="0" borderId="2" xfId="0" applyFont="1" applyBorder="1" applyAlignment="1">
      <alignment horizontal="left"/>
    </xf>
    <xf numFmtId="164" fontId="0" fillId="0" borderId="0" xfId="0" applyNumberFormat="1" applyAlignment="1">
      <alignment horizontal="center" vertical="center"/>
    </xf>
    <xf numFmtId="165" fontId="0" fillId="0" borderId="0" xfId="1" applyNumberFormat="1" applyFont="1" applyAlignment="1">
      <alignment horizontal="center" vertical="center"/>
    </xf>
    <xf numFmtId="175" fontId="0" fillId="0" borderId="0" xfId="0" applyAlignment="1">
      <alignment horizontal="center"/>
    </xf>
    <xf numFmtId="175" fontId="0" fillId="0" borderId="0" xfId="0" applyFill="1" applyBorder="1" applyAlignment="1">
      <alignment horizontal="center" vertical="center"/>
    </xf>
    <xf numFmtId="9" fontId="0" fillId="0" borderId="0" xfId="1" applyFont="1" applyAlignment="1">
      <alignment horizontal="center" vertical="center"/>
    </xf>
    <xf numFmtId="175" fontId="15" fillId="3" borderId="6" xfId="0" applyFont="1" applyFill="1" applyBorder="1" applyAlignment="1">
      <alignment horizontal="center"/>
    </xf>
    <xf numFmtId="170" fontId="0" fillId="0" borderId="0" xfId="0" applyNumberFormat="1" applyAlignment="1">
      <alignment horizontal="center" vertical="center"/>
    </xf>
    <xf numFmtId="175" fontId="27" fillId="0" borderId="27" xfId="0" applyFont="1" applyBorder="1" applyAlignment="1">
      <alignment horizontal="center" wrapText="1"/>
    </xf>
    <xf numFmtId="175" fontId="13" fillId="0" borderId="9" xfId="0" applyFont="1" applyBorder="1" applyAlignment="1">
      <alignment horizontal="left" wrapText="1"/>
    </xf>
    <xf numFmtId="175" fontId="19" fillId="0" borderId="0" xfId="0" applyFont="1" applyFill="1" applyBorder="1" applyAlignment="1">
      <alignment horizontal="center" vertical="center"/>
    </xf>
    <xf numFmtId="175" fontId="16" fillId="0" borderId="0" xfId="0"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wrapText="1"/>
    </xf>
    <xf numFmtId="175" fontId="27" fillId="0" borderId="0" xfId="0" applyFont="1" applyFill="1" applyBorder="1" applyAlignment="1">
      <alignment horizontal="center" wrapText="1"/>
    </xf>
    <xf numFmtId="9" fontId="0" fillId="0" borderId="0" xfId="1" applyFont="1" applyFill="1" applyBorder="1" applyAlignment="1">
      <alignment horizontal="center" vertical="center"/>
    </xf>
    <xf numFmtId="175" fontId="26" fillId="0" borderId="0" xfId="0" applyFont="1" applyFill="1" applyBorder="1" applyAlignment="1">
      <alignment horizontal="center" vertical="center" wrapText="1"/>
    </xf>
    <xf numFmtId="175" fontId="27" fillId="0" borderId="0" xfId="0" applyFont="1" applyFill="1" applyBorder="1" applyAlignment="1">
      <alignment horizontal="left" wrapText="1"/>
    </xf>
    <xf numFmtId="175" fontId="26" fillId="0" borderId="0" xfId="0" applyFont="1" applyFill="1" applyBorder="1" applyAlignment="1">
      <alignment horizontal="center" wrapText="1"/>
    </xf>
    <xf numFmtId="175" fontId="19" fillId="4" borderId="33" xfId="0" applyFont="1" applyFill="1" applyBorder="1" applyAlignment="1">
      <alignment horizontal="center"/>
    </xf>
    <xf numFmtId="175" fontId="13" fillId="8" borderId="9" xfId="0" applyFont="1" applyFill="1" applyBorder="1" applyAlignment="1">
      <alignment horizontal="left" wrapText="1"/>
    </xf>
    <xf numFmtId="165" fontId="16" fillId="3" borderId="0" xfId="1" applyNumberFormat="1" applyFont="1" applyFill="1" applyBorder="1" applyAlignment="1">
      <alignment horizontal="center"/>
    </xf>
    <xf numFmtId="165" fontId="16" fillId="3" borderId="0" xfId="1" applyNumberFormat="1" applyFont="1" applyFill="1" applyBorder="1" applyAlignment="1">
      <alignment horizontal="left"/>
    </xf>
    <xf numFmtId="175" fontId="16" fillId="8" borderId="0" xfId="0" applyFont="1" applyFill="1" applyBorder="1" applyAlignment="1">
      <alignment horizontal="left" vertical="center"/>
    </xf>
    <xf numFmtId="175" fontId="16" fillId="8" borderId="0" xfId="0" applyFont="1" applyFill="1" applyAlignment="1">
      <alignment horizontal="left" vertical="center"/>
    </xf>
    <xf numFmtId="165" fontId="16" fillId="0" borderId="0" xfId="1" applyNumberFormat="1" applyFont="1" applyAlignment="1">
      <alignment horizontal="center" vertical="center"/>
    </xf>
    <xf numFmtId="165" fontId="16" fillId="0" borderId="0" xfId="0" applyNumberFormat="1" applyFont="1" applyAlignment="1">
      <alignment horizontal="center" vertical="center"/>
    </xf>
    <xf numFmtId="175" fontId="16" fillId="0" borderId="0" xfId="0" applyFont="1" applyAlignment="1">
      <alignment horizontal="center" vertical="center"/>
    </xf>
    <xf numFmtId="17" fontId="16" fillId="0" borderId="0" xfId="0" quotePrefix="1" applyNumberFormat="1" applyFont="1" applyAlignment="1">
      <alignment horizontal="center" vertical="center"/>
    </xf>
    <xf numFmtId="164" fontId="16" fillId="0" borderId="0" xfId="0" applyNumberFormat="1" applyFont="1" applyAlignment="1">
      <alignment horizontal="center" vertical="center"/>
    </xf>
    <xf numFmtId="175" fontId="16" fillId="0" borderId="0" xfId="0" quotePrefix="1" applyFont="1" applyAlignment="1">
      <alignment horizontal="center" vertical="center"/>
    </xf>
    <xf numFmtId="175" fontId="0" fillId="0" borderId="0" xfId="0" applyFill="1" applyBorder="1"/>
    <xf numFmtId="175" fontId="26" fillId="0" borderId="0" xfId="78" applyFont="1" applyFill="1" applyBorder="1" applyAlignment="1">
      <alignment horizontal="center" vertical="center" wrapText="1"/>
    </xf>
    <xf numFmtId="175" fontId="13" fillId="0" borderId="0" xfId="78" applyFont="1" applyFill="1" applyBorder="1" applyAlignment="1">
      <alignment horizontal="left" wrapText="1"/>
    </xf>
    <xf numFmtId="175" fontId="13" fillId="0" borderId="9" xfId="92" applyFont="1" applyBorder="1" applyAlignment="1">
      <alignment horizontal="left" wrapText="1"/>
    </xf>
    <xf numFmtId="175" fontId="26" fillId="9" borderId="9" xfId="92" applyFont="1" applyFill="1" applyBorder="1" applyAlignment="1">
      <alignment horizontal="center" vertical="center" wrapText="1"/>
    </xf>
    <xf numFmtId="175" fontId="26" fillId="9" borderId="9" xfId="92" applyFont="1" applyFill="1" applyBorder="1" applyAlignment="1">
      <alignment horizontal="center" wrapText="1"/>
    </xf>
    <xf numFmtId="1" fontId="16" fillId="0" borderId="0" xfId="0" applyNumberFormat="1" applyFont="1" applyFill="1" applyBorder="1" applyAlignment="1">
      <alignment horizontal="center" vertical="center"/>
    </xf>
    <xf numFmtId="175" fontId="13" fillId="0" borderId="0" xfId="0" applyFont="1" applyFill="1" applyBorder="1" applyAlignment="1">
      <alignment horizontal="left" wrapText="1"/>
    </xf>
    <xf numFmtId="2" fontId="16" fillId="0" borderId="0" xfId="0" applyNumberFormat="1" applyFont="1" applyFill="1" applyBorder="1" applyAlignment="1">
      <alignment horizontal="center" vertical="center"/>
    </xf>
    <xf numFmtId="9" fontId="16" fillId="0" borderId="0" xfId="1" applyFont="1" applyFill="1" applyBorder="1" applyAlignment="1">
      <alignment horizontal="center" vertical="center"/>
    </xf>
    <xf numFmtId="1" fontId="16" fillId="0" borderId="0" xfId="0" applyNumberFormat="1" applyFont="1" applyAlignment="1">
      <alignment horizontal="center" vertical="center"/>
    </xf>
    <xf numFmtId="172" fontId="0" fillId="0" borderId="0" xfId="1" applyNumberFormat="1" applyFont="1" applyFill="1" applyBorder="1" applyAlignment="1">
      <alignment horizontal="center" vertical="center"/>
    </xf>
    <xf numFmtId="175" fontId="13" fillId="0" borderId="9" xfId="75" applyFont="1" applyBorder="1" applyAlignment="1">
      <alignment horizontal="left" wrapText="1"/>
    </xf>
    <xf numFmtId="175" fontId="22" fillId="0" borderId="11" xfId="0" applyFont="1" applyBorder="1" applyAlignment="1">
      <alignment horizontal="center"/>
    </xf>
    <xf numFmtId="167" fontId="15" fillId="0" borderId="0" xfId="0" applyNumberFormat="1" applyFont="1" applyFill="1" applyBorder="1" applyAlignment="1">
      <alignment horizontal="center" vertical="center"/>
    </xf>
    <xf numFmtId="167" fontId="15" fillId="0" borderId="0" xfId="0" applyNumberFormat="1" applyFont="1" applyFill="1" applyBorder="1" applyAlignment="1">
      <alignment horizontal="center"/>
    </xf>
    <xf numFmtId="175" fontId="22" fillId="0" borderId="0" xfId="0" applyFont="1" applyFill="1" applyBorder="1" applyAlignment="1">
      <alignment horizontal="center"/>
    </xf>
    <xf numFmtId="175" fontId="17" fillId="0" borderId="0" xfId="0" applyFont="1" applyFill="1" applyBorder="1" applyAlignment="1">
      <alignment horizontal="center"/>
    </xf>
    <xf numFmtId="175" fontId="22" fillId="0" borderId="0" xfId="0" applyFont="1" applyFill="1" applyBorder="1" applyAlignment="1">
      <alignment horizontal="center" vertical="center"/>
    </xf>
    <xf numFmtId="175" fontId="22" fillId="0" borderId="0" xfId="0" applyFont="1" applyFill="1" applyBorder="1" applyAlignment="1">
      <alignment horizontal="center" vertical="center" wrapText="1"/>
    </xf>
    <xf numFmtId="175" fontId="22" fillId="0" borderId="0" xfId="0" applyFont="1" applyFill="1" applyBorder="1" applyAlignment="1">
      <alignment horizontal="center" wrapText="1"/>
    </xf>
    <xf numFmtId="164" fontId="17" fillId="0" borderId="0" xfId="0" applyNumberFormat="1" applyFont="1" applyFill="1" applyBorder="1" applyAlignment="1">
      <alignment horizontal="center" vertical="center" wrapText="1"/>
    </xf>
    <xf numFmtId="175" fontId="22" fillId="5" borderId="13" xfId="0" applyFont="1" applyFill="1" applyBorder="1" applyAlignment="1">
      <alignment horizontal="center" vertical="center" wrapText="1"/>
    </xf>
    <xf numFmtId="175" fontId="14" fillId="0" borderId="0" xfId="0" applyFont="1" applyBorder="1"/>
    <xf numFmtId="175" fontId="22" fillId="5" borderId="14" xfId="0" applyFont="1" applyFill="1" applyBorder="1" applyAlignment="1">
      <alignment horizontal="center" vertical="center" wrapText="1"/>
    </xf>
    <xf numFmtId="164" fontId="9" fillId="0" borderId="1" xfId="163" applyNumberFormat="1" applyFill="1" applyBorder="1" applyAlignment="1">
      <alignment horizontal="center"/>
    </xf>
    <xf numFmtId="164" fontId="0" fillId="0" borderId="0" xfId="0" applyNumberFormat="1" applyFill="1" applyBorder="1" applyAlignment="1">
      <alignment horizontal="center" vertical="center"/>
    </xf>
    <xf numFmtId="175" fontId="0" fillId="0" borderId="0" xfId="0" applyBorder="1"/>
    <xf numFmtId="164" fontId="22" fillId="5" borderId="0" xfId="0" applyNumberFormat="1" applyFont="1" applyFill="1" applyBorder="1" applyAlignment="1">
      <alignment horizontal="center"/>
    </xf>
    <xf numFmtId="175" fontId="0" fillId="0" borderId="0" xfId="0" applyFill="1" applyBorder="1" applyAlignment="1">
      <alignment horizontal="center" vertical="center"/>
    </xf>
    <xf numFmtId="175" fontId="0" fillId="0" borderId="0" xfId="0" applyFill="1" applyBorder="1"/>
    <xf numFmtId="175" fontId="13" fillId="0" borderId="0" xfId="0" applyFont="1" applyFill="1" applyBorder="1" applyAlignment="1">
      <alignment horizontal="left" wrapText="1"/>
    </xf>
    <xf numFmtId="164" fontId="13"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175" fontId="0" fillId="0" borderId="6" xfId="0" applyFill="1" applyBorder="1" applyAlignment="1"/>
    <xf numFmtId="164" fontId="17" fillId="0" borderId="0" xfId="0" applyNumberFormat="1" applyFont="1" applyFill="1" applyBorder="1" applyAlignment="1">
      <alignment vertical="center" wrapText="1"/>
    </xf>
    <xf numFmtId="175" fontId="0" fillId="0" borderId="25" xfId="0" applyFill="1" applyBorder="1" applyAlignment="1"/>
    <xf numFmtId="175" fontId="0" fillId="0" borderId="0" xfId="0"/>
    <xf numFmtId="175" fontId="20" fillId="3" borderId="6" xfId="0" applyFont="1" applyFill="1" applyBorder="1" applyAlignment="1">
      <alignment horizontal="center" vertical="center"/>
    </xf>
    <xf numFmtId="175" fontId="0" fillId="0" borderId="0" xfId="0" applyFill="1" applyBorder="1" applyAlignment="1">
      <alignment horizontal="center" vertical="center"/>
    </xf>
    <xf numFmtId="175" fontId="0" fillId="0" borderId="0" xfId="0" applyFill="1" applyBorder="1"/>
    <xf numFmtId="175" fontId="17" fillId="0" borderId="0" xfId="0" applyFont="1" applyFill="1" applyBorder="1" applyAlignment="1">
      <alignment vertical="center"/>
    </xf>
    <xf numFmtId="164" fontId="17" fillId="0" borderId="0" xfId="0" applyNumberFormat="1" applyFont="1" applyFill="1" applyBorder="1" applyAlignment="1">
      <alignment horizontal="center"/>
    </xf>
    <xf numFmtId="164" fontId="22" fillId="0" borderId="0" xfId="0" applyNumberFormat="1" applyFont="1" applyFill="1" applyBorder="1" applyAlignment="1">
      <alignment horizontal="center"/>
    </xf>
    <xf numFmtId="1" fontId="13" fillId="5" borderId="0" xfId="0" applyNumberFormat="1" applyFont="1" applyFill="1" applyBorder="1" applyAlignment="1">
      <alignment horizontal="center"/>
    </xf>
    <xf numFmtId="9" fontId="13" fillId="5" borderId="0" xfId="0" applyNumberFormat="1" applyFont="1" applyFill="1" applyBorder="1" applyAlignment="1">
      <alignment horizontal="center"/>
    </xf>
    <xf numFmtId="175" fontId="0" fillId="0" borderId="0" xfId="0" applyFill="1" applyBorder="1" applyAlignment="1">
      <alignment horizontal="center" vertical="center"/>
    </xf>
    <xf numFmtId="10" fontId="0" fillId="0" borderId="0" xfId="1" applyNumberFormat="1" applyFont="1" applyFill="1" applyBorder="1" applyAlignment="1">
      <alignment horizontal="center" vertical="center"/>
    </xf>
    <xf numFmtId="2" fontId="13" fillId="0" borderId="0" xfId="164" applyNumberFormat="1" applyFont="1" applyBorder="1" applyAlignment="1">
      <alignment horizontal="center" wrapText="1"/>
    </xf>
    <xf numFmtId="173" fontId="22" fillId="0" borderId="0" xfId="0" applyNumberFormat="1" applyFont="1" applyFill="1" applyBorder="1" applyAlignment="1">
      <alignment horizontal="center"/>
    </xf>
    <xf numFmtId="2" fontId="56" fillId="9" borderId="9" xfId="133" applyNumberFormat="1" applyFont="1" applyFill="1" applyBorder="1" applyAlignment="1">
      <alignment horizontal="center" wrapText="1"/>
    </xf>
    <xf numFmtId="164" fontId="0" fillId="0" borderId="0" xfId="0" applyNumberFormat="1" applyBorder="1"/>
    <xf numFmtId="175" fontId="17" fillId="0" borderId="0" xfId="0" applyFont="1" applyFill="1" applyBorder="1" applyAlignment="1">
      <alignment horizontal="center" wrapText="1"/>
    </xf>
    <xf numFmtId="175" fontId="22" fillId="5" borderId="11" xfId="0" applyFont="1" applyFill="1" applyBorder="1" applyAlignment="1">
      <alignment horizontal="center" vertical="center"/>
    </xf>
    <xf numFmtId="175" fontId="22" fillId="5" borderId="11" xfId="0" applyFont="1" applyFill="1" applyBorder="1" applyAlignment="1">
      <alignment horizontal="center" vertical="center" wrapText="1"/>
    </xf>
    <xf numFmtId="175" fontId="22" fillId="5" borderId="10" xfId="0" applyFont="1" applyFill="1" applyBorder="1" applyAlignment="1">
      <alignment horizontal="center" vertical="center" wrapText="1"/>
    </xf>
    <xf numFmtId="175" fontId="16" fillId="0" borderId="0" xfId="2"/>
    <xf numFmtId="175" fontId="66" fillId="53" borderId="1" xfId="2" applyFont="1" applyFill="1" applyBorder="1" applyAlignment="1">
      <alignment horizontal="center"/>
    </xf>
    <xf numFmtId="175" fontId="66" fillId="54" borderId="1" xfId="2" applyFont="1" applyFill="1" applyBorder="1" applyAlignment="1">
      <alignment horizontal="center"/>
    </xf>
    <xf numFmtId="2" fontId="66" fillId="54" borderId="21" xfId="2" applyNumberFormat="1" applyFont="1" applyFill="1" applyBorder="1" applyAlignment="1">
      <alignment horizontal="center"/>
    </xf>
    <xf numFmtId="175" fontId="16" fillId="0" borderId="0" xfId="2" applyAlignment="1">
      <alignment horizontal="center"/>
    </xf>
    <xf numFmtId="1"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10" fontId="0" fillId="0" borderId="0" xfId="0" applyNumberFormat="1" applyAlignment="1">
      <alignment horizontal="center" vertical="center"/>
    </xf>
    <xf numFmtId="10" fontId="16" fillId="0" borderId="0" xfId="2" applyNumberFormat="1"/>
    <xf numFmtId="169" fontId="0" fillId="0" borderId="0" xfId="0" applyNumberFormat="1"/>
    <xf numFmtId="175" fontId="0" fillId="0" borderId="0" xfId="0" applyFill="1" applyBorder="1" applyAlignment="1">
      <alignment horizontal="center" vertical="center"/>
    </xf>
    <xf numFmtId="175" fontId="17" fillId="0" borderId="0" xfId="0" applyFont="1" applyFill="1" applyBorder="1"/>
    <xf numFmtId="175" fontId="0" fillId="0" borderId="0" xfId="0" applyFill="1" applyBorder="1" applyAlignment="1">
      <alignment horizontal="center" vertical="center"/>
    </xf>
    <xf numFmtId="175" fontId="16" fillId="0" borderId="1" xfId="0" applyFont="1" applyFill="1" applyBorder="1" applyAlignment="1">
      <alignment horizontal="center" vertical="center"/>
    </xf>
    <xf numFmtId="175" fontId="20" fillId="3" borderId="6" xfId="0" applyFont="1" applyFill="1" applyBorder="1" applyAlignment="1">
      <alignment horizontal="center"/>
    </xf>
    <xf numFmtId="175" fontId="17" fillId="3" borderId="0" xfId="0" applyFont="1" applyFill="1" applyBorder="1" applyAlignment="1">
      <alignment horizontal="center"/>
    </xf>
    <xf numFmtId="164" fontId="17" fillId="3" borderId="0" xfId="0" applyNumberFormat="1" applyFont="1" applyFill="1" applyBorder="1" applyAlignment="1">
      <alignment horizontal="center"/>
    </xf>
    <xf numFmtId="165" fontId="17" fillId="3" borderId="0" xfId="1" applyNumberFormat="1" applyFont="1" applyFill="1" applyBorder="1" applyAlignment="1">
      <alignment horizontal="center"/>
    </xf>
    <xf numFmtId="175" fontId="17" fillId="3" borderId="7" xfId="0" applyFont="1" applyFill="1" applyBorder="1" applyAlignment="1">
      <alignment horizontal="center" vertical="center"/>
    </xf>
    <xf numFmtId="164" fontId="17" fillId="3" borderId="7" xfId="0" applyNumberFormat="1" applyFont="1" applyFill="1" applyBorder="1" applyAlignment="1">
      <alignment horizontal="center" vertical="center"/>
    </xf>
    <xf numFmtId="165" fontId="17" fillId="3" borderId="7" xfId="1" applyNumberFormat="1" applyFont="1" applyFill="1" applyBorder="1" applyAlignment="1">
      <alignment horizontal="center" vertical="center"/>
    </xf>
    <xf numFmtId="175" fontId="17" fillId="3" borderId="0" xfId="0" applyFont="1" applyFill="1" applyBorder="1" applyAlignment="1">
      <alignment horizontal="center" vertical="center"/>
    </xf>
    <xf numFmtId="164" fontId="17" fillId="3" borderId="0" xfId="0" applyNumberFormat="1" applyFont="1" applyFill="1" applyBorder="1" applyAlignment="1">
      <alignment horizontal="center" vertical="center"/>
    </xf>
    <xf numFmtId="165" fontId="17" fillId="3" borderId="0" xfId="1" applyNumberFormat="1" applyFont="1" applyFill="1" applyBorder="1" applyAlignment="1">
      <alignment horizontal="center" vertical="center"/>
    </xf>
    <xf numFmtId="175" fontId="17" fillId="3" borderId="8" xfId="0" applyFont="1" applyFill="1" applyBorder="1" applyAlignment="1">
      <alignment horizontal="center" vertical="center"/>
    </xf>
    <xf numFmtId="164" fontId="17" fillId="3" borderId="8" xfId="0" applyNumberFormat="1" applyFont="1" applyFill="1" applyBorder="1" applyAlignment="1">
      <alignment horizontal="center" vertical="center"/>
    </xf>
    <xf numFmtId="165" fontId="17" fillId="3" borderId="8" xfId="1" applyNumberFormat="1" applyFont="1" applyFill="1" applyBorder="1" applyAlignment="1">
      <alignment horizontal="center" vertical="center"/>
    </xf>
    <xf numFmtId="175" fontId="18" fillId="3" borderId="0" xfId="0" applyFont="1" applyFill="1" applyBorder="1" applyAlignment="1"/>
    <xf numFmtId="165" fontId="18" fillId="3" borderId="0" xfId="1" applyNumberFormat="1" applyFont="1" applyFill="1" applyBorder="1" applyAlignment="1">
      <alignment horizontal="center"/>
    </xf>
    <xf numFmtId="175" fontId="18" fillId="0" borderId="0" xfId="0" applyFont="1" applyAlignment="1">
      <alignment vertical="center"/>
    </xf>
    <xf numFmtId="165" fontId="18" fillId="0" borderId="0" xfId="1" applyNumberFormat="1" applyFont="1" applyAlignment="1">
      <alignment horizontal="center" vertical="center"/>
    </xf>
    <xf numFmtId="175" fontId="15" fillId="3" borderId="0" xfId="0" applyFont="1" applyFill="1" applyBorder="1" applyAlignment="1">
      <alignment horizontal="center" vertical="center"/>
    </xf>
    <xf numFmtId="1" fontId="15" fillId="3" borderId="0" xfId="0" applyNumberFormat="1" applyFont="1" applyFill="1" applyBorder="1" applyAlignment="1">
      <alignment horizontal="center"/>
    </xf>
    <xf numFmtId="175" fontId="20" fillId="3" borderId="0" xfId="0" applyFont="1" applyFill="1" applyBorder="1" applyAlignment="1">
      <alignment horizontal="center" vertical="center"/>
    </xf>
    <xf numFmtId="1" fontId="20" fillId="3" borderId="0" xfId="0" applyNumberFormat="1" applyFont="1" applyFill="1" applyBorder="1" applyAlignment="1">
      <alignment horizontal="center"/>
    </xf>
    <xf numFmtId="4" fontId="18" fillId="3" borderId="0" xfId="0" applyNumberFormat="1" applyFont="1" applyFill="1" applyBorder="1" applyAlignment="1">
      <alignment horizontal="center" vertical="center" wrapText="1"/>
    </xf>
    <xf numFmtId="165" fontId="0" fillId="0" borderId="0" xfId="0" applyNumberFormat="1" applyFill="1" applyBorder="1"/>
    <xf numFmtId="3" fontId="20" fillId="3" borderId="6" xfId="0" applyNumberFormat="1" applyFont="1" applyFill="1" applyBorder="1" applyAlignment="1">
      <alignment horizontal="center"/>
    </xf>
    <xf numFmtId="175" fontId="0" fillId="0" borderId="0" xfId="0" applyFill="1" applyBorder="1" applyAlignment="1">
      <alignment vertical="center"/>
    </xf>
    <xf numFmtId="175" fontId="0" fillId="0" borderId="0" xfId="0" applyFill="1" applyBorder="1" applyAlignment="1">
      <alignment horizontal="center" vertical="center"/>
    </xf>
    <xf numFmtId="14" fontId="17" fillId="0" borderId="1" xfId="0" applyNumberFormat="1" applyFont="1" applyBorder="1" applyAlignment="1">
      <alignment horizontal="center" vertical="center" wrapText="1"/>
    </xf>
    <xf numFmtId="14" fontId="13" fillId="0" borderId="9" xfId="0" applyNumberFormat="1" applyFont="1" applyBorder="1" applyAlignment="1">
      <alignment horizontal="left" wrapText="1"/>
    </xf>
    <xf numFmtId="10" fontId="13" fillId="0" borderId="9" xfId="0" applyNumberFormat="1" applyFont="1" applyBorder="1" applyAlignment="1">
      <alignment horizontal="left" wrapText="1"/>
    </xf>
    <xf numFmtId="1" fontId="0" fillId="0" borderId="0" xfId="0" applyNumberFormat="1"/>
    <xf numFmtId="49" fontId="20" fillId="3" borderId="6" xfId="0" applyNumberFormat="1" applyFont="1" applyFill="1" applyBorder="1" applyAlignment="1">
      <alignment horizontal="center" vertical="center"/>
    </xf>
    <xf numFmtId="49" fontId="19" fillId="4" borderId="5" xfId="0" applyNumberFormat="1" applyFont="1" applyFill="1" applyBorder="1" applyAlignment="1">
      <alignment horizontal="center" vertical="center"/>
    </xf>
    <xf numFmtId="2" fontId="0" fillId="2" borderId="0" xfId="0" applyNumberFormat="1" applyFill="1" applyAlignment="1">
      <alignment horizontal="center"/>
    </xf>
    <xf numFmtId="2" fontId="0" fillId="43" borderId="0" xfId="0" applyNumberFormat="1" applyFill="1" applyAlignment="1">
      <alignment horizontal="center"/>
    </xf>
    <xf numFmtId="2" fontId="0" fillId="44" borderId="0" xfId="0" applyNumberFormat="1" applyFill="1" applyAlignment="1">
      <alignment horizontal="center"/>
    </xf>
    <xf numFmtId="1" fontId="0" fillId="2" borderId="0" xfId="0" applyNumberFormat="1" applyFill="1" applyAlignment="1">
      <alignment horizontal="center"/>
    </xf>
    <xf numFmtId="1" fontId="0" fillId="43" borderId="0" xfId="0" applyNumberFormat="1" applyFill="1" applyAlignment="1">
      <alignment horizontal="center"/>
    </xf>
    <xf numFmtId="1" fontId="0" fillId="44" borderId="0" xfId="0" applyNumberFormat="1" applyFill="1" applyAlignment="1">
      <alignment horizontal="center"/>
    </xf>
    <xf numFmtId="49" fontId="14" fillId="5" borderId="11" xfId="0" applyNumberFormat="1" applyFont="1" applyFill="1" applyBorder="1" applyAlignment="1">
      <alignment horizontal="center"/>
    </xf>
    <xf numFmtId="49" fontId="0" fillId="0" borderId="0" xfId="0" applyNumberFormat="1" applyAlignment="1">
      <alignment horizontal="center" vertical="center"/>
    </xf>
    <xf numFmtId="0" fontId="17" fillId="0" borderId="0" xfId="0" applyNumberFormat="1" applyFont="1" applyFill="1" applyBorder="1" applyAlignment="1">
      <alignment horizontal="center" vertical="center"/>
    </xf>
    <xf numFmtId="0" fontId="15" fillId="3" borderId="6" xfId="0" applyNumberFormat="1" applyFont="1" applyFill="1" applyBorder="1" applyAlignment="1">
      <alignment horizontal="center" vertical="center"/>
    </xf>
    <xf numFmtId="0" fontId="0" fillId="0" borderId="0" xfId="0" applyNumberFormat="1"/>
    <xf numFmtId="0" fontId="0" fillId="0" borderId="0" xfId="0" applyNumberFormat="1" applyAlignment="1"/>
    <xf numFmtId="0" fontId="16" fillId="0" borderId="0" xfId="2" applyNumberFormat="1" applyAlignment="1">
      <alignment horizontal="center"/>
    </xf>
    <xf numFmtId="0" fontId="66" fillId="53" borderId="1" xfId="2" applyNumberFormat="1" applyFont="1" applyFill="1" applyBorder="1" applyAlignment="1">
      <alignment horizontal="center"/>
    </xf>
    <xf numFmtId="0" fontId="66" fillId="53" borderId="21" xfId="2" applyNumberFormat="1" applyFont="1" applyFill="1" applyBorder="1" applyAlignment="1">
      <alignment horizontal="center"/>
    </xf>
    <xf numFmtId="0" fontId="13" fillId="0" borderId="9" xfId="0" applyNumberFormat="1" applyFont="1" applyBorder="1" applyAlignment="1">
      <alignment horizontal="left" wrapText="1"/>
    </xf>
    <xf numFmtId="0" fontId="66" fillId="46" borderId="20" xfId="2" applyNumberFormat="1" applyFont="1" applyFill="1" applyBorder="1" applyAlignment="1">
      <alignment horizontal="center"/>
    </xf>
    <xf numFmtId="0" fontId="66" fillId="54" borderId="13" xfId="2" applyNumberFormat="1" applyFont="1" applyFill="1" applyBorder="1" applyAlignment="1">
      <alignment horizontal="center"/>
    </xf>
    <xf numFmtId="0" fontId="22" fillId="0" borderId="1" xfId="0" applyNumberFormat="1" applyFont="1" applyBorder="1" applyAlignment="1">
      <alignment horizontal="justify" wrapText="1"/>
    </xf>
    <xf numFmtId="0" fontId="17" fillId="0" borderId="1" xfId="0" applyNumberFormat="1" applyFont="1" applyBorder="1" applyAlignment="1">
      <alignment horizontal="justify" wrapText="1"/>
    </xf>
    <xf numFmtId="175" fontId="22" fillId="0" borderId="15" xfId="0" applyFont="1" applyBorder="1"/>
    <xf numFmtId="175" fontId="22" fillId="0" borderId="15" xfId="0" applyFont="1" applyBorder="1" applyAlignment="1">
      <alignment horizontal="center"/>
    </xf>
    <xf numFmtId="175" fontId="17" fillId="0" borderId="0" xfId="0" applyFont="1"/>
    <xf numFmtId="169" fontId="17" fillId="0" borderId="0" xfId="0" applyNumberFormat="1" applyFont="1" applyAlignment="1">
      <alignment horizontal="center"/>
    </xf>
    <xf numFmtId="175" fontId="17" fillId="0" borderId="16" xfId="0" applyFont="1" applyBorder="1"/>
    <xf numFmtId="165" fontId="17" fillId="0" borderId="16" xfId="0" applyNumberFormat="1" applyFont="1" applyBorder="1" applyAlignment="1">
      <alignment horizontal="center"/>
    </xf>
    <xf numFmtId="175" fontId="17" fillId="0" borderId="15" xfId="0" applyFont="1" applyBorder="1"/>
    <xf numFmtId="165" fontId="17" fillId="0" borderId="15" xfId="0" applyNumberFormat="1" applyFont="1" applyBorder="1" applyAlignment="1">
      <alignment horizontal="center"/>
    </xf>
    <xf numFmtId="175" fontId="18" fillId="5" borderId="0" xfId="2" applyFont="1" applyFill="1"/>
    <xf numFmtId="2" fontId="18" fillId="5" borderId="0" xfId="2" applyNumberFormat="1" applyFont="1" applyFill="1" applyAlignment="1">
      <alignment horizontal="center"/>
    </xf>
    <xf numFmtId="175" fontId="18" fillId="5" borderId="15" xfId="2" applyFont="1" applyFill="1" applyBorder="1"/>
    <xf numFmtId="2" fontId="18" fillId="5" borderId="15" xfId="2" applyNumberFormat="1" applyFont="1" applyFill="1" applyBorder="1" applyAlignment="1">
      <alignment horizontal="center"/>
    </xf>
    <xf numFmtId="175" fontId="18" fillId="5" borderId="0" xfId="0" applyFont="1" applyFill="1"/>
    <xf numFmtId="2" fontId="18" fillId="8" borderId="0" xfId="0" applyNumberFormat="1" applyFont="1" applyFill="1" applyBorder="1" applyAlignment="1">
      <alignment horizontal="center"/>
    </xf>
    <xf numFmtId="2" fontId="17" fillId="8" borderId="0" xfId="0" applyNumberFormat="1" applyFont="1" applyFill="1" applyAlignment="1">
      <alignment horizontal="center"/>
    </xf>
    <xf numFmtId="2" fontId="18" fillId="8" borderId="0" xfId="0" applyNumberFormat="1" applyFont="1" applyFill="1" applyAlignment="1">
      <alignment horizontal="center"/>
    </xf>
    <xf numFmtId="2" fontId="17" fillId="8" borderId="0" xfId="0" applyNumberFormat="1" applyFont="1" applyFill="1" applyBorder="1" applyAlignment="1">
      <alignment horizontal="center"/>
    </xf>
    <xf numFmtId="175" fontId="18" fillId="5" borderId="0" xfId="0" applyFont="1" applyFill="1" applyBorder="1"/>
    <xf numFmtId="175" fontId="18" fillId="5" borderId="15" xfId="0" applyFont="1" applyFill="1" applyBorder="1"/>
    <xf numFmtId="2" fontId="18" fillId="8" borderId="15" xfId="0" applyNumberFormat="1" applyFont="1" applyFill="1" applyBorder="1" applyAlignment="1">
      <alignment horizontal="center"/>
    </xf>
    <xf numFmtId="0" fontId="18" fillId="0" borderId="8" xfId="0" applyNumberFormat="1" applyFont="1" applyFill="1" applyBorder="1" applyAlignment="1">
      <alignment vertical="center" wrapText="1"/>
    </xf>
    <xf numFmtId="0" fontId="63" fillId="0" borderId="0" xfId="0" applyNumberFormat="1" applyFont="1" applyBorder="1" applyAlignment="1">
      <alignment horizontal="center"/>
    </xf>
    <xf numFmtId="10" fontId="63" fillId="0" borderId="0" xfId="0" applyNumberFormat="1" applyFont="1" applyBorder="1" applyAlignment="1">
      <alignment horizontal="center"/>
    </xf>
    <xf numFmtId="0" fontId="90" fillId="0" borderId="0" xfId="0" applyNumberFormat="1" applyFont="1" applyAlignment="1"/>
    <xf numFmtId="0" fontId="63" fillId="0" borderId="7" xfId="0" applyNumberFormat="1" applyFont="1" applyBorder="1" applyAlignment="1">
      <alignment horizontal="center"/>
    </xf>
    <xf numFmtId="10" fontId="63" fillId="0" borderId="7" xfId="0" applyNumberFormat="1" applyFont="1" applyBorder="1" applyAlignment="1">
      <alignment horizontal="center"/>
    </xf>
    <xf numFmtId="0" fontId="63" fillId="0" borderId="8" xfId="0" applyNumberFormat="1" applyFont="1" applyBorder="1" applyAlignment="1">
      <alignment horizontal="center"/>
    </xf>
    <xf numFmtId="10" fontId="63" fillId="0" borderId="8" xfId="0" applyNumberFormat="1" applyFont="1" applyBorder="1" applyAlignment="1">
      <alignment horizontal="center"/>
    </xf>
    <xf numFmtId="2" fontId="63" fillId="0" borderId="0" xfId="0" applyNumberFormat="1" applyFont="1" applyBorder="1" applyAlignment="1">
      <alignment horizontal="center"/>
    </xf>
    <xf numFmtId="2" fontId="63" fillId="0" borderId="7" xfId="0" applyNumberFormat="1" applyFont="1" applyBorder="1" applyAlignment="1">
      <alignment horizontal="center"/>
    </xf>
    <xf numFmtId="175" fontId="14" fillId="0" borderId="1" xfId="0" applyFont="1" applyFill="1" applyBorder="1" applyAlignment="1">
      <alignment horizontal="center" vertical="center"/>
    </xf>
    <xf numFmtId="175" fontId="0" fillId="0" borderId="0" xfId="0" applyFill="1" applyBorder="1" applyAlignment="1">
      <alignment horizontal="center" vertical="center"/>
    </xf>
    <xf numFmtId="2" fontId="0" fillId="79" borderId="0" xfId="0" applyNumberFormat="1" applyFill="1" applyAlignment="1">
      <alignment horizontal="center" vertical="center"/>
    </xf>
    <xf numFmtId="2" fontId="0" fillId="80" borderId="0" xfId="0" applyNumberFormat="1" applyFill="1" applyAlignment="1">
      <alignment horizontal="center" vertical="center"/>
    </xf>
    <xf numFmtId="4" fontId="13" fillId="0" borderId="9" xfId="75" applyNumberFormat="1" applyFont="1" applyBorder="1" applyAlignment="1">
      <alignment horizontal="center" vertical="center" wrapText="1"/>
    </xf>
    <xf numFmtId="4" fontId="13" fillId="0" borderId="9" xfId="0" applyNumberFormat="1" applyFont="1" applyBorder="1" applyAlignment="1">
      <alignment horizontal="center" vertical="center" wrapText="1"/>
    </xf>
    <xf numFmtId="164" fontId="16" fillId="0" borderId="3" xfId="0" applyNumberFormat="1" applyFont="1" applyBorder="1" applyAlignment="1">
      <alignment horizontal="center" vertical="center"/>
    </xf>
    <xf numFmtId="4" fontId="16" fillId="0" borderId="5" xfId="0" applyNumberFormat="1" applyFont="1" applyBorder="1" applyAlignment="1">
      <alignment horizontal="center" vertical="center"/>
    </xf>
    <xf numFmtId="4" fontId="27" fillId="0" borderId="28" xfId="0" applyNumberFormat="1" applyFont="1" applyBorder="1" applyAlignment="1">
      <alignment horizontal="center" wrapText="1"/>
    </xf>
    <xf numFmtId="4" fontId="16" fillId="0" borderId="44" xfId="0" applyNumberFormat="1" applyFont="1" applyBorder="1" applyAlignment="1">
      <alignment horizontal="center" vertical="center"/>
    </xf>
    <xf numFmtId="4" fontId="16" fillId="0" borderId="2" xfId="0" applyNumberFormat="1" applyFont="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Fill="1" applyBorder="1" applyAlignment="1">
      <alignment horizontal="center" vertical="center"/>
    </xf>
    <xf numFmtId="4" fontId="0" fillId="0" borderId="0" xfId="0" applyNumberFormat="1" applyFill="1" applyBorder="1" applyAlignment="1">
      <alignment horizontal="center" vertical="center"/>
    </xf>
    <xf numFmtId="4" fontId="15" fillId="0" borderId="1" xfId="0" applyNumberFormat="1" applyFont="1" applyBorder="1" applyAlignment="1">
      <alignment horizontal="center" vertical="center"/>
    </xf>
    <xf numFmtId="175" fontId="27" fillId="0" borderId="89" xfId="0" applyFont="1" applyBorder="1" applyAlignment="1">
      <alignment horizontal="left" wrapText="1"/>
    </xf>
    <xf numFmtId="175" fontId="0" fillId="0" borderId="25" xfId="0" applyBorder="1" applyAlignment="1">
      <alignment horizontal="left" vertical="center"/>
    </xf>
    <xf numFmtId="49" fontId="19" fillId="4" borderId="90" xfId="0" applyNumberFormat="1" applyFont="1" applyFill="1" applyBorder="1" applyAlignment="1">
      <alignment horizontal="center" vertical="center"/>
    </xf>
    <xf numFmtId="4" fontId="13" fillId="0" borderId="1" xfId="78" applyNumberFormat="1" applyFont="1" applyFill="1" applyBorder="1" applyAlignment="1">
      <alignment horizontal="center" wrapText="1"/>
    </xf>
    <xf numFmtId="175" fontId="0" fillId="0" borderId="1" xfId="0" applyBorder="1"/>
    <xf numFmtId="4" fontId="0" fillId="0" borderId="0" xfId="0" applyNumberFormat="1" applyAlignment="1">
      <alignment horizontal="center" vertical="center"/>
    </xf>
    <xf numFmtId="49" fontId="16" fillId="0" borderId="0" xfId="0" applyNumberFormat="1" applyFont="1" applyAlignment="1">
      <alignment horizontal="center" vertical="center"/>
    </xf>
    <xf numFmtId="0" fontId="19" fillId="4" borderId="90" xfId="0" applyNumberFormat="1" applyFont="1" applyFill="1" applyBorder="1" applyAlignment="1">
      <alignment horizontal="center" vertical="center"/>
    </xf>
    <xf numFmtId="1" fontId="101" fillId="9" borderId="9" xfId="0" applyNumberFormat="1" applyFont="1" applyFill="1" applyBorder="1" applyAlignment="1">
      <alignment horizontal="center" vertical="center" wrapText="1"/>
    </xf>
    <xf numFmtId="0" fontId="56" fillId="9" borderId="9" xfId="0" applyNumberFormat="1" applyFont="1" applyFill="1" applyBorder="1" applyAlignment="1">
      <alignment horizontal="center" wrapText="1"/>
    </xf>
    <xf numFmtId="0" fontId="0" fillId="0" borderId="9" xfId="0" applyNumberFormat="1" applyBorder="1" applyAlignment="1">
      <alignment horizontal="left" wrapText="1"/>
    </xf>
    <xf numFmtId="0" fontId="0" fillId="0" borderId="9" xfId="0" applyNumberFormat="1" applyBorder="1" applyAlignment="1">
      <alignment horizontal="right" wrapText="1"/>
    </xf>
    <xf numFmtId="0" fontId="56" fillId="9" borderId="9" xfId="0" applyNumberFormat="1" applyFont="1" applyFill="1" applyBorder="1" applyAlignment="1">
      <alignment horizontal="left" wrapText="1"/>
    </xf>
    <xf numFmtId="0" fontId="56" fillId="9" borderId="9" xfId="0" applyNumberFormat="1" applyFont="1" applyFill="1" applyBorder="1" applyAlignment="1">
      <alignment horizontal="right" wrapText="1"/>
    </xf>
    <xf numFmtId="169" fontId="17" fillId="0" borderId="0" xfId="0" applyNumberFormat="1" applyFont="1" applyFill="1" applyBorder="1" applyAlignment="1">
      <alignment horizontal="center"/>
    </xf>
    <xf numFmtId="169" fontId="22" fillId="0" borderId="0" xfId="0" applyNumberFormat="1" applyFont="1" applyFill="1" applyBorder="1" applyAlignment="1">
      <alignment horizontal="center"/>
    </xf>
    <xf numFmtId="169" fontId="13" fillId="0" borderId="1" xfId="0" applyNumberFormat="1" applyFont="1" applyFill="1" applyBorder="1" applyAlignment="1">
      <alignment horizontal="center" wrapText="1"/>
    </xf>
    <xf numFmtId="169" fontId="0" fillId="0" borderId="1" xfId="0" applyNumberFormat="1" applyFill="1" applyBorder="1" applyAlignment="1">
      <alignment horizontal="center" vertical="center"/>
    </xf>
    <xf numFmtId="169" fontId="0" fillId="0" borderId="1" xfId="0" applyNumberFormat="1" applyFill="1" applyBorder="1" applyAlignment="1">
      <alignment horizontal="center"/>
    </xf>
    <xf numFmtId="169" fontId="13" fillId="0" borderId="25" xfId="0" applyNumberFormat="1" applyFont="1" applyFill="1" applyBorder="1" applyAlignment="1">
      <alignment horizontal="center" wrapText="1"/>
    </xf>
    <xf numFmtId="175" fontId="20" fillId="5" borderId="18" xfId="0" applyFont="1" applyFill="1" applyBorder="1" applyAlignment="1">
      <alignment horizontal="center" vertical="center"/>
    </xf>
    <xf numFmtId="0" fontId="22" fillId="0" borderId="64" xfId="0" applyNumberFormat="1" applyFont="1" applyBorder="1" applyAlignment="1">
      <alignment horizontal="center" vertical="center" wrapText="1"/>
    </xf>
    <xf numFmtId="2" fontId="16" fillId="0" borderId="0" xfId="2" applyNumberFormat="1"/>
    <xf numFmtId="1" fontId="16" fillId="0" borderId="0" xfId="2" applyNumberFormat="1"/>
    <xf numFmtId="0" fontId="17" fillId="0" borderId="0" xfId="0" applyNumberFormat="1" applyFont="1" applyFill="1" applyAlignment="1">
      <alignment horizontal="center" vertical="center"/>
    </xf>
    <xf numFmtId="0" fontId="22" fillId="0" borderId="25" xfId="0" applyNumberFormat="1" applyFont="1" applyBorder="1" applyAlignment="1">
      <alignment horizontal="justify" wrapText="1"/>
    </xf>
    <xf numFmtId="0" fontId="17" fillId="0" borderId="25" xfId="0" applyNumberFormat="1" applyFont="1" applyBorder="1" applyAlignment="1">
      <alignment horizontal="justify" wrapText="1"/>
    </xf>
    <xf numFmtId="0" fontId="14" fillId="0" borderId="0" xfId="0" applyNumberFormat="1" applyFont="1"/>
    <xf numFmtId="176" fontId="0" fillId="0" borderId="0" xfId="0" quotePrefix="1" applyNumberFormat="1" applyAlignment="1">
      <alignment horizontal="right"/>
    </xf>
    <xf numFmtId="0" fontId="13" fillId="0" borderId="0" xfId="285"/>
    <xf numFmtId="2" fontId="63" fillId="0" borderId="8" xfId="0" applyNumberFormat="1" applyFont="1" applyBorder="1" applyAlignment="1">
      <alignment horizontal="center"/>
    </xf>
    <xf numFmtId="175" fontId="0" fillId="0" borderId="0" xfId="0" applyAlignment="1">
      <alignment vertical="center"/>
    </xf>
    <xf numFmtId="0" fontId="63" fillId="0" borderId="7" xfId="0" applyNumberFormat="1" applyFont="1" applyFill="1" applyBorder="1" applyAlignment="1">
      <alignment horizontal="center" vertical="center"/>
    </xf>
    <xf numFmtId="10" fontId="63" fillId="0" borderId="7" xfId="0" applyNumberFormat="1" applyFont="1" applyFill="1" applyBorder="1" applyAlignment="1">
      <alignment horizontal="center" vertical="center"/>
    </xf>
    <xf numFmtId="0" fontId="63" fillId="0" borderId="0" xfId="0" applyNumberFormat="1" applyFont="1" applyFill="1" applyBorder="1" applyAlignment="1">
      <alignment horizontal="center" vertical="center"/>
    </xf>
    <xf numFmtId="10" fontId="63" fillId="0" borderId="0" xfId="0" applyNumberFormat="1" applyFont="1" applyFill="1" applyBorder="1" applyAlignment="1">
      <alignment horizontal="center" vertical="center"/>
    </xf>
    <xf numFmtId="16" fontId="17" fillId="0" borderId="0" xfId="0" applyNumberFormat="1" applyFont="1" applyFill="1" applyBorder="1" applyAlignment="1">
      <alignment horizontal="center"/>
    </xf>
    <xf numFmtId="0" fontId="63" fillId="0" borderId="0" xfId="0" applyNumberFormat="1" applyFont="1" applyFill="1" applyBorder="1" applyAlignment="1">
      <alignment horizontal="center"/>
    </xf>
    <xf numFmtId="175" fontId="17" fillId="0" borderId="16" xfId="0" applyFont="1" applyFill="1" applyBorder="1"/>
    <xf numFmtId="16" fontId="17" fillId="0" borderId="16" xfId="0" applyNumberFormat="1" applyFont="1" applyFill="1" applyBorder="1" applyAlignment="1">
      <alignment horizontal="center"/>
    </xf>
    <xf numFmtId="0" fontId="63" fillId="0" borderId="16" xfId="0" applyNumberFormat="1" applyFont="1" applyFill="1" applyBorder="1" applyAlignment="1">
      <alignment horizontal="center"/>
    </xf>
    <xf numFmtId="175" fontId="17" fillId="0" borderId="15" xfId="0" applyFont="1" applyFill="1" applyBorder="1"/>
    <xf numFmtId="16" fontId="17" fillId="0" borderId="15" xfId="0" applyNumberFormat="1" applyFont="1" applyFill="1" applyBorder="1" applyAlignment="1">
      <alignment horizontal="center"/>
    </xf>
    <xf numFmtId="0" fontId="63" fillId="0" borderId="15" xfId="0" applyNumberFormat="1" applyFont="1" applyFill="1" applyBorder="1" applyAlignment="1">
      <alignment horizontal="center"/>
    </xf>
    <xf numFmtId="175" fontId="0" fillId="0" borderId="0" xfId="0" applyFill="1" applyBorder="1" applyAlignment="1">
      <alignment horizontal="center" vertical="center"/>
    </xf>
    <xf numFmtId="0" fontId="26" fillId="9" borderId="9" xfId="0" applyNumberFormat="1" applyFont="1" applyFill="1" applyBorder="1" applyAlignment="1">
      <alignment horizontal="center" wrapText="1"/>
    </xf>
    <xf numFmtId="0" fontId="26" fillId="9" borderId="9" xfId="0" applyNumberFormat="1" applyFont="1" applyFill="1" applyBorder="1" applyAlignment="1">
      <alignment horizontal="center" vertical="center" wrapText="1"/>
    </xf>
    <xf numFmtId="3" fontId="20" fillId="3" borderId="14" xfId="1" applyNumberFormat="1" applyFont="1" applyFill="1" applyBorder="1" applyAlignment="1">
      <alignment horizontal="center" vertical="center"/>
    </xf>
    <xf numFmtId="4" fontId="20" fillId="3" borderId="14" xfId="1" applyNumberFormat="1" applyFont="1" applyFill="1" applyBorder="1" applyAlignment="1">
      <alignment horizontal="center" vertical="center"/>
    </xf>
    <xf numFmtId="4" fontId="18" fillId="3" borderId="14" xfId="0" applyNumberFormat="1" applyFont="1" applyFill="1" applyBorder="1" applyAlignment="1">
      <alignment horizontal="center" vertical="center" wrapText="1"/>
    </xf>
    <xf numFmtId="4" fontId="18" fillId="3" borderId="92" xfId="0" applyNumberFormat="1" applyFont="1" applyFill="1" applyBorder="1" applyAlignment="1">
      <alignment horizontal="center" vertical="center" wrapText="1"/>
    </xf>
    <xf numFmtId="175" fontId="20" fillId="3" borderId="6" xfId="0" applyFont="1" applyFill="1" applyBorder="1" applyAlignment="1">
      <alignment horizontal="center" vertical="center" wrapText="1"/>
    </xf>
    <xf numFmtId="4" fontId="18" fillId="3" borderId="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xf>
    <xf numFmtId="4" fontId="20" fillId="3" borderId="93" xfId="1" applyNumberFormat="1" applyFont="1" applyFill="1" applyBorder="1" applyAlignment="1">
      <alignment horizontal="center" vertical="center"/>
    </xf>
    <xf numFmtId="4" fontId="18" fillId="3" borderId="93" xfId="0" applyNumberFormat="1" applyFont="1" applyFill="1" applyBorder="1" applyAlignment="1">
      <alignment horizontal="center" vertical="center" wrapText="1"/>
    </xf>
    <xf numFmtId="0" fontId="0" fillId="0" borderId="0" xfId="0" applyNumberFormat="1" applyFill="1"/>
    <xf numFmtId="10" fontId="60" fillId="0" borderId="0" xfId="249" applyNumberFormat="1" applyFont="1" applyAlignment="1">
      <alignment horizontal="center"/>
    </xf>
    <xf numFmtId="10" fontId="35" fillId="0" borderId="0" xfId="249" applyNumberFormat="1" applyFont="1" applyAlignment="1">
      <alignment horizontal="center"/>
    </xf>
    <xf numFmtId="10" fontId="35" fillId="0" borderId="0" xfId="268" applyNumberFormat="1" applyFont="1" applyAlignment="1">
      <alignment horizontal="center"/>
    </xf>
    <xf numFmtId="10" fontId="35" fillId="0" borderId="0" xfId="268" applyNumberFormat="1" applyFont="1" applyBorder="1" applyAlignment="1">
      <alignment horizontal="center"/>
    </xf>
    <xf numFmtId="10" fontId="60" fillId="0" borderId="0" xfId="268" applyNumberFormat="1" applyFont="1" applyAlignment="1">
      <alignment horizontal="center"/>
    </xf>
    <xf numFmtId="169" fontId="35" fillId="0" borderId="0" xfId="290" applyNumberFormat="1" applyFont="1" applyFill="1" applyBorder="1" applyAlignment="1">
      <alignment horizontal="center"/>
    </xf>
    <xf numFmtId="169" fontId="29" fillId="0" borderId="0" xfId="290" applyNumberFormat="1" applyFont="1" applyFill="1" applyAlignment="1">
      <alignment horizontal="center"/>
    </xf>
    <xf numFmtId="169" fontId="58" fillId="0" borderId="1" xfId="290" applyNumberFormat="1" applyFont="1" applyFill="1" applyBorder="1" applyAlignment="1">
      <alignment horizontal="center"/>
    </xf>
    <xf numFmtId="169" fontId="28" fillId="0" borderId="1" xfId="290" applyNumberFormat="1" applyFont="1" applyBorder="1" applyAlignment="1">
      <alignment horizontal="center"/>
    </xf>
    <xf numFmtId="169" fontId="58" fillId="0" borderId="19" xfId="290" applyNumberFormat="1" applyFont="1" applyFill="1" applyBorder="1" applyAlignment="1">
      <alignment horizontal="center"/>
    </xf>
    <xf numFmtId="169" fontId="35" fillId="0" borderId="20" xfId="290" applyNumberFormat="1" applyFont="1" applyFill="1" applyBorder="1" applyAlignment="1">
      <alignment horizontal="center"/>
    </xf>
    <xf numFmtId="169" fontId="58" fillId="0" borderId="20" xfId="290" applyNumberFormat="1" applyFont="1" applyFill="1" applyBorder="1" applyAlignment="1">
      <alignment horizontal="center"/>
    </xf>
    <xf numFmtId="169" fontId="58" fillId="0" borderId="21" xfId="290" applyNumberFormat="1" applyFont="1" applyFill="1" applyBorder="1" applyAlignment="1">
      <alignment horizontal="center"/>
    </xf>
    <xf numFmtId="169" fontId="35" fillId="0" borderId="21" xfId="290" applyNumberFormat="1" applyFont="1" applyFill="1" applyBorder="1" applyAlignment="1">
      <alignment horizontal="center"/>
    </xf>
    <xf numFmtId="169" fontId="58" fillId="0" borderId="0" xfId="290" applyNumberFormat="1" applyFont="1" applyFill="1" applyBorder="1" applyAlignment="1">
      <alignment horizontal="center"/>
    </xf>
    <xf numFmtId="175" fontId="22" fillId="0" borderId="57" xfId="0" applyFont="1" applyBorder="1" applyAlignment="1">
      <alignment vertical="center"/>
    </xf>
    <xf numFmtId="175" fontId="22" fillId="0" borderId="57" xfId="0" applyFont="1" applyBorder="1" applyAlignment="1">
      <alignment horizontal="center" vertical="center"/>
    </xf>
    <xf numFmtId="175" fontId="17" fillId="0" borderId="0" xfId="0" applyFont="1" applyFill="1" applyAlignment="1">
      <alignment vertical="center"/>
    </xf>
    <xf numFmtId="175" fontId="17" fillId="0" borderId="0" xfId="0" applyFont="1" applyFill="1" applyAlignment="1">
      <alignment horizontal="center" vertical="center"/>
    </xf>
    <xf numFmtId="17" fontId="17"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175" fontId="17" fillId="0" borderId="8" xfId="0" applyFont="1" applyFill="1" applyBorder="1" applyAlignment="1">
      <alignment vertical="center" wrapText="1"/>
    </xf>
    <xf numFmtId="17" fontId="17" fillId="0" borderId="8" xfId="0" applyNumberFormat="1" applyFont="1" applyFill="1" applyBorder="1" applyAlignment="1">
      <alignment horizontal="center" vertical="center"/>
    </xf>
    <xf numFmtId="0" fontId="17" fillId="0" borderId="8" xfId="0" applyNumberFormat="1" applyFont="1" applyFill="1" applyBorder="1" applyAlignment="1">
      <alignment horizontal="center" vertical="center"/>
    </xf>
    <xf numFmtId="175" fontId="0" fillId="0" borderId="0" xfId="0" applyFill="1" applyAlignment="1">
      <alignment vertical="center"/>
    </xf>
    <xf numFmtId="17" fontId="17" fillId="0" borderId="0" xfId="0" applyNumberFormat="1" applyFont="1" applyFill="1" applyBorder="1" applyAlignment="1">
      <alignment horizontal="center" vertical="center"/>
    </xf>
    <xf numFmtId="175" fontId="17" fillId="0" borderId="8" xfId="0" applyFont="1" applyFill="1" applyBorder="1" applyAlignment="1">
      <alignment vertical="center"/>
    </xf>
    <xf numFmtId="175" fontId="17" fillId="0" borderId="0" xfId="0" applyNumberFormat="1" applyFont="1" applyAlignment="1">
      <alignment vertical="center"/>
    </xf>
    <xf numFmtId="175" fontId="17" fillId="0" borderId="0" xfId="0" applyNumberFormat="1" applyFont="1" applyAlignment="1"/>
    <xf numFmtId="175" fontId="17" fillId="0" borderId="1" xfId="0" applyNumberFormat="1" applyFont="1" applyBorder="1" applyAlignment="1">
      <alignment horizontal="justify" wrapText="1"/>
    </xf>
    <xf numFmtId="0" fontId="0" fillId="0" borderId="0" xfId="0" applyNumberFormat="1" applyFill="1" applyAlignment="1"/>
    <xf numFmtId="175" fontId="104" fillId="0" borderId="0" xfId="0" applyFont="1"/>
    <xf numFmtId="175" fontId="104" fillId="0" borderId="0" xfId="0" applyFont="1" applyBorder="1"/>
    <xf numFmtId="10" fontId="63" fillId="0" borderId="6" xfId="0" applyNumberFormat="1" applyFont="1" applyBorder="1" applyAlignment="1">
      <alignment horizontal="center"/>
    </xf>
    <xf numFmtId="10" fontId="63" fillId="0" borderId="6" xfId="0" applyNumberFormat="1" applyFont="1" applyFill="1" applyBorder="1" applyAlignment="1">
      <alignment horizontal="center" vertical="center"/>
    </xf>
    <xf numFmtId="16" fontId="99" fillId="0" borderId="6" xfId="0" applyNumberFormat="1" applyFont="1" applyFill="1" applyBorder="1" applyAlignment="1">
      <alignment horizontal="center" vertical="center" wrapText="1"/>
    </xf>
    <xf numFmtId="16" fontId="99" fillId="0" borderId="1" xfId="0" applyNumberFormat="1" applyFont="1" applyFill="1" applyBorder="1" applyAlignment="1">
      <alignment horizontal="center" vertical="center" wrapText="1"/>
    </xf>
    <xf numFmtId="20" fontId="100" fillId="0" borderId="1" xfId="0" applyNumberFormat="1" applyFont="1" applyBorder="1" applyAlignment="1">
      <alignment horizontal="center" vertical="center" wrapText="1"/>
    </xf>
    <xf numFmtId="0" fontId="99" fillId="0" borderId="1" xfId="0" applyNumberFormat="1" applyFont="1" applyFill="1" applyBorder="1" applyAlignment="1">
      <alignment horizontal="center" vertical="center" wrapText="1"/>
    </xf>
    <xf numFmtId="3" fontId="99" fillId="0" borderId="1" xfId="0" applyNumberFormat="1" applyFont="1" applyFill="1" applyBorder="1" applyAlignment="1">
      <alignment horizontal="center" vertical="center" wrapText="1"/>
    </xf>
    <xf numFmtId="16" fontId="99" fillId="0" borderId="21" xfId="0" applyNumberFormat="1" applyFont="1" applyFill="1" applyBorder="1" applyAlignment="1">
      <alignment horizontal="center" vertical="center" wrapText="1"/>
    </xf>
    <xf numFmtId="20" fontId="100" fillId="0" borderId="21" xfId="0" applyNumberFormat="1" applyFont="1" applyBorder="1" applyAlignment="1">
      <alignment horizontal="center" vertical="center" wrapText="1"/>
    </xf>
    <xf numFmtId="0" fontId="99" fillId="0" borderId="21" xfId="0" applyNumberFormat="1" applyFont="1" applyFill="1" applyBorder="1" applyAlignment="1">
      <alignment horizontal="center" vertical="center" wrapText="1"/>
    </xf>
    <xf numFmtId="3" fontId="99" fillId="0" borderId="21" xfId="0" applyNumberFormat="1" applyFont="1" applyFill="1" applyBorder="1" applyAlignment="1">
      <alignment horizontal="center" vertical="center" wrapText="1"/>
    </xf>
    <xf numFmtId="0" fontId="64" fillId="0" borderId="64" xfId="0" applyNumberFormat="1" applyFont="1" applyBorder="1" applyAlignment="1">
      <alignment horizontal="center" vertical="center" wrapText="1"/>
    </xf>
    <xf numFmtId="175" fontId="0" fillId="0" borderId="0" xfId="0" applyFill="1" applyBorder="1" applyAlignment="1">
      <alignment horizontal="center" vertical="center"/>
    </xf>
    <xf numFmtId="175" fontId="0" fillId="0" borderId="0" xfId="0" applyFill="1" applyBorder="1" applyAlignment="1">
      <alignment horizontal="center" vertical="center"/>
    </xf>
    <xf numFmtId="0" fontId="88" fillId="0" borderId="16"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2" fontId="0" fillId="0" borderId="0" xfId="0" applyNumberFormat="1" applyFill="1"/>
    <xf numFmtId="1" fontId="0" fillId="0" borderId="0" xfId="0" applyNumberFormat="1" applyFill="1"/>
    <xf numFmtId="2" fontId="0" fillId="0" borderId="0" xfId="0" applyNumberFormat="1" applyFill="1" applyAlignment="1">
      <alignment horizontal="center" vertical="center"/>
    </xf>
    <xf numFmtId="178" fontId="17" fillId="5" borderId="0" xfId="0" applyNumberFormat="1" applyFont="1" applyFill="1" applyAlignment="1">
      <alignment horizontal="center" vertical="center" wrapText="1"/>
    </xf>
    <xf numFmtId="178" fontId="22" fillId="5" borderId="12" xfId="0" applyNumberFormat="1" applyFont="1" applyFill="1" applyBorder="1" applyAlignment="1">
      <alignment horizontal="center" vertical="center"/>
    </xf>
    <xf numFmtId="178" fontId="17" fillId="5" borderId="15" xfId="0" applyNumberFormat="1" applyFont="1" applyFill="1" applyBorder="1" applyAlignment="1">
      <alignment horizontal="center" vertical="center" wrapText="1"/>
    </xf>
    <xf numFmtId="178" fontId="22" fillId="5" borderId="17" xfId="0" applyNumberFormat="1" applyFont="1" applyFill="1" applyBorder="1" applyAlignment="1">
      <alignment horizontal="center" vertical="center"/>
    </xf>
    <xf numFmtId="178" fontId="22" fillId="5" borderId="16" xfId="0" applyNumberFormat="1" applyFont="1" applyFill="1" applyBorder="1" applyAlignment="1">
      <alignment horizontal="center" vertical="center"/>
    </xf>
    <xf numFmtId="178" fontId="22" fillId="5" borderId="15" xfId="0" applyNumberFormat="1" applyFont="1" applyFill="1" applyBorder="1" applyAlignment="1">
      <alignment horizontal="center" vertical="center"/>
    </xf>
    <xf numFmtId="10" fontId="16" fillId="0" borderId="58" xfId="318" applyNumberFormat="1" applyFont="1" applyBorder="1" applyAlignment="1">
      <alignment horizontal="center" wrapText="1"/>
    </xf>
    <xf numFmtId="10" fontId="16" fillId="0" borderId="1" xfId="318" applyNumberFormat="1" applyFont="1" applyBorder="1" applyAlignment="1">
      <alignment horizontal="center" wrapText="1"/>
    </xf>
    <xf numFmtId="10" fontId="16" fillId="0" borderId="26" xfId="318" applyNumberFormat="1" applyFont="1" applyBorder="1" applyAlignment="1">
      <alignment horizontal="center" wrapText="1"/>
    </xf>
    <xf numFmtId="10" fontId="16" fillId="0" borderId="59" xfId="318" applyNumberFormat="1" applyFont="1" applyBorder="1" applyAlignment="1">
      <alignment horizontal="center" wrapText="1"/>
    </xf>
    <xf numFmtId="0" fontId="2" fillId="0" borderId="0" xfId="317"/>
    <xf numFmtId="169" fontId="0" fillId="0" borderId="0" xfId="0" applyNumberFormat="1" applyFill="1" applyBorder="1" applyAlignment="1">
      <alignment horizontal="center" vertical="center"/>
    </xf>
    <xf numFmtId="49" fontId="16" fillId="48" borderId="0" xfId="0" applyNumberFormat="1" applyFont="1" applyFill="1" applyAlignment="1">
      <alignment horizontal="center" vertical="center"/>
    </xf>
    <xf numFmtId="169" fontId="0" fillId="48" borderId="0" xfId="0" applyNumberFormat="1" applyFill="1" applyBorder="1" applyAlignment="1">
      <alignment horizontal="center" vertical="center"/>
    </xf>
    <xf numFmtId="10" fontId="0" fillId="48" borderId="0" xfId="0" applyNumberFormat="1" applyFill="1" applyBorder="1" applyAlignment="1">
      <alignment horizontal="center" vertical="center"/>
    </xf>
    <xf numFmtId="165" fontId="0" fillId="48" borderId="0" xfId="0" applyNumberFormat="1" applyFill="1" applyBorder="1" applyAlignment="1">
      <alignment horizontal="center" vertical="center"/>
    </xf>
    <xf numFmtId="175" fontId="17" fillId="5" borderId="0" xfId="0" applyFont="1" applyFill="1" applyAlignment="1">
      <alignment horizontal="center" vertical="center" wrapText="1"/>
    </xf>
    <xf numFmtId="175" fontId="17" fillId="5" borderId="15" xfId="0" applyFont="1" applyFill="1" applyBorder="1" applyAlignment="1">
      <alignment horizontal="center" vertical="center" wrapText="1"/>
    </xf>
    <xf numFmtId="175" fontId="22" fillId="5" borderId="16" xfId="0" applyFont="1" applyFill="1" applyBorder="1" applyAlignment="1">
      <alignment horizontal="center" vertical="center" wrapText="1"/>
    </xf>
    <xf numFmtId="175" fontId="22" fillId="5" borderId="15" xfId="0" applyFont="1" applyFill="1" applyBorder="1" applyAlignment="1">
      <alignment horizontal="center" vertical="center" wrapText="1"/>
    </xf>
    <xf numFmtId="0" fontId="94" fillId="77" borderId="11" xfId="317" applyFont="1" applyFill="1" applyBorder="1" applyAlignment="1"/>
    <xf numFmtId="0" fontId="94" fillId="77" borderId="66" xfId="317" applyFont="1" applyFill="1" applyBorder="1" applyAlignment="1"/>
    <xf numFmtId="0" fontId="17" fillId="0" borderId="77" xfId="317" applyNumberFormat="1" applyFont="1" applyBorder="1" applyAlignment="1">
      <alignment horizontal="center"/>
    </xf>
    <xf numFmtId="0" fontId="22" fillId="0" borderId="77" xfId="317" applyNumberFormat="1" applyFont="1" applyFill="1" applyBorder="1" applyAlignment="1">
      <alignment horizontal="center" vertical="center" wrapText="1"/>
    </xf>
    <xf numFmtId="0" fontId="17" fillId="0" borderId="57" xfId="317" applyNumberFormat="1" applyFont="1" applyBorder="1" applyAlignment="1">
      <alignment horizontal="center"/>
    </xf>
    <xf numFmtId="9" fontId="22" fillId="0" borderId="57" xfId="317" applyNumberFormat="1" applyFont="1" applyFill="1" applyBorder="1" applyAlignment="1">
      <alignment horizontal="center" vertical="center"/>
    </xf>
    <xf numFmtId="0" fontId="22" fillId="0" borderId="57" xfId="317" applyNumberFormat="1" applyFont="1" applyFill="1" applyBorder="1" applyAlignment="1">
      <alignment horizontal="center" vertical="center"/>
    </xf>
    <xf numFmtId="0" fontId="17" fillId="0" borderId="0" xfId="317" applyFont="1" applyBorder="1" applyAlignment="1">
      <alignment horizontal="center"/>
    </xf>
    <xf numFmtId="10" fontId="17" fillId="0" borderId="0" xfId="319" applyNumberFormat="1" applyFont="1" applyBorder="1" applyAlignment="1">
      <alignment horizontal="center"/>
    </xf>
    <xf numFmtId="0" fontId="17" fillId="0" borderId="8" xfId="317" applyFont="1" applyBorder="1" applyAlignment="1">
      <alignment horizontal="center"/>
    </xf>
    <xf numFmtId="0" fontId="22" fillId="0" borderId="15" xfId="317" applyFont="1" applyBorder="1" applyAlignment="1">
      <alignment horizontal="center"/>
    </xf>
    <xf numFmtId="10" fontId="22" fillId="0" borderId="100" xfId="317" applyNumberFormat="1" applyFont="1" applyBorder="1" applyAlignment="1">
      <alignment horizontal="center"/>
    </xf>
    <xf numFmtId="0" fontId="22" fillId="0" borderId="0" xfId="317" applyFont="1" applyBorder="1" applyAlignment="1">
      <alignment horizontal="center"/>
    </xf>
    <xf numFmtId="10" fontId="22" fillId="0" borderId="0" xfId="317" applyNumberFormat="1" applyFont="1" applyBorder="1" applyAlignment="1">
      <alignment horizontal="center"/>
    </xf>
    <xf numFmtId="0" fontId="2" fillId="0" borderId="78" xfId="317" applyBorder="1"/>
    <xf numFmtId="0" fontId="54" fillId="78" borderId="82" xfId="317" applyFont="1" applyFill="1" applyBorder="1" applyAlignment="1">
      <alignment horizontal="center" vertical="center" wrapText="1"/>
    </xf>
    <xf numFmtId="0" fontId="54" fillId="78" borderId="1" xfId="317" applyFont="1" applyFill="1" applyBorder="1" applyAlignment="1">
      <alignment horizontal="center" vertical="center" wrapText="1"/>
    </xf>
    <xf numFmtId="0" fontId="54" fillId="78" borderId="59" xfId="317" applyFont="1" applyFill="1" applyBorder="1" applyAlignment="1">
      <alignment horizontal="center" vertical="center" wrapText="1"/>
    </xf>
    <xf numFmtId="0" fontId="54" fillId="78" borderId="58" xfId="317" applyFont="1" applyFill="1" applyBorder="1" applyAlignment="1">
      <alignment horizontal="center" vertical="center" wrapText="1"/>
    </xf>
    <xf numFmtId="0" fontId="2" fillId="0" borderId="0" xfId="317" applyAlignment="1">
      <alignment horizontal="center"/>
    </xf>
    <xf numFmtId="10" fontId="54" fillId="78" borderId="83" xfId="317" applyNumberFormat="1" applyFont="1" applyFill="1" applyBorder="1" applyAlignment="1">
      <alignment horizontal="center" vertical="center"/>
    </xf>
    <xf numFmtId="9" fontId="54" fillId="78" borderId="1" xfId="317" applyNumberFormat="1" applyFont="1" applyFill="1" applyBorder="1" applyAlignment="1">
      <alignment horizontal="center" vertical="center"/>
    </xf>
    <xf numFmtId="0" fontId="54" fillId="78" borderId="1" xfId="317" applyFont="1" applyFill="1" applyBorder="1" applyAlignment="1">
      <alignment horizontal="center" vertical="center"/>
    </xf>
    <xf numFmtId="9" fontId="54" fillId="78" borderId="59" xfId="317" applyNumberFormat="1" applyFont="1" applyFill="1" applyBorder="1" applyAlignment="1">
      <alignment horizontal="center" vertical="center"/>
    </xf>
    <xf numFmtId="9" fontId="54" fillId="78" borderId="58" xfId="317" applyNumberFormat="1" applyFont="1" applyFill="1" applyBorder="1" applyAlignment="1">
      <alignment horizontal="center" vertical="center"/>
    </xf>
    <xf numFmtId="16" fontId="2" fillId="0" borderId="0" xfId="317" applyNumberFormat="1"/>
    <xf numFmtId="1" fontId="2" fillId="0" borderId="0" xfId="317" applyNumberFormat="1"/>
    <xf numFmtId="165" fontId="0" fillId="0" borderId="0" xfId="319" applyNumberFormat="1" applyFont="1"/>
    <xf numFmtId="10" fontId="95" fillId="0" borderId="101" xfId="320" applyNumberFormat="1" applyFont="1" applyBorder="1" applyAlignment="1">
      <alignment horizontal="center" vertical="center" wrapText="1"/>
    </xf>
    <xf numFmtId="10" fontId="95" fillId="0" borderId="19" xfId="320" applyNumberFormat="1" applyFont="1" applyBorder="1" applyAlignment="1">
      <alignment horizontal="center" vertical="center" wrapText="1"/>
    </xf>
    <xf numFmtId="10" fontId="102" fillId="0" borderId="19" xfId="320" applyNumberFormat="1" applyFont="1" applyBorder="1" applyAlignment="1">
      <alignment horizontal="center" vertical="center" wrapText="1"/>
    </xf>
    <xf numFmtId="10" fontId="95" fillId="0" borderId="101" xfId="317" applyNumberFormat="1" applyFont="1" applyBorder="1" applyAlignment="1">
      <alignment horizontal="center" vertical="center"/>
    </xf>
    <xf numFmtId="10" fontId="95" fillId="0" borderId="19" xfId="317" applyNumberFormat="1" applyFont="1" applyBorder="1" applyAlignment="1">
      <alignment horizontal="center" vertical="center"/>
    </xf>
    <xf numFmtId="10" fontId="95" fillId="0" borderId="102" xfId="317" applyNumberFormat="1" applyFont="1" applyBorder="1" applyAlignment="1">
      <alignment horizontal="center" vertical="center"/>
    </xf>
    <xf numFmtId="0" fontId="2" fillId="81" borderId="12" xfId="317" applyFill="1" applyBorder="1" applyAlignment="1">
      <alignment vertical="center"/>
    </xf>
    <xf numFmtId="165" fontId="16" fillId="0" borderId="58" xfId="320" applyNumberFormat="1" applyFont="1" applyBorder="1" applyAlignment="1">
      <alignment horizontal="center" wrapText="1"/>
    </xf>
    <xf numFmtId="10" fontId="16" fillId="0" borderId="1" xfId="320" applyNumberFormat="1" applyFont="1" applyBorder="1" applyAlignment="1">
      <alignment horizontal="center" wrapText="1"/>
    </xf>
    <xf numFmtId="10" fontId="16" fillId="0" borderId="26" xfId="320" applyNumberFormat="1" applyFont="1" applyBorder="1" applyAlignment="1">
      <alignment horizontal="center" wrapText="1"/>
    </xf>
    <xf numFmtId="10" fontId="16" fillId="0" borderId="59" xfId="320" applyNumberFormat="1" applyFont="1" applyBorder="1" applyAlignment="1">
      <alignment horizontal="center" wrapText="1"/>
    </xf>
    <xf numFmtId="10" fontId="16" fillId="0" borderId="58" xfId="320" applyNumberFormat="1" applyFont="1" applyBorder="1" applyAlignment="1">
      <alignment horizontal="center" wrapText="1"/>
    </xf>
    <xf numFmtId="0" fontId="2" fillId="81" borderId="17" xfId="317" applyFill="1" applyBorder="1" applyAlignment="1">
      <alignment vertical="center"/>
    </xf>
    <xf numFmtId="10" fontId="16" fillId="0" borderId="60" xfId="320" applyNumberFormat="1" applyFont="1" applyBorder="1" applyAlignment="1">
      <alignment horizontal="center" wrapText="1"/>
    </xf>
    <xf numFmtId="10" fontId="16" fillId="0" borderId="61" xfId="320" applyNumberFormat="1" applyFont="1" applyBorder="1" applyAlignment="1">
      <alignment horizontal="center" wrapText="1"/>
    </xf>
    <xf numFmtId="10" fontId="16" fillId="0" borderId="104" xfId="320" applyNumberFormat="1" applyFont="1" applyBorder="1" applyAlignment="1">
      <alignment horizontal="center" wrapText="1"/>
    </xf>
    <xf numFmtId="10" fontId="16" fillId="0" borderId="62" xfId="320" applyNumberFormat="1" applyFont="1" applyBorder="1" applyAlignment="1">
      <alignment horizontal="center" wrapText="1"/>
    </xf>
    <xf numFmtId="0" fontId="2" fillId="78" borderId="12" xfId="317" applyFill="1" applyBorder="1" applyAlignment="1">
      <alignment vertical="center"/>
    </xf>
    <xf numFmtId="0" fontId="2" fillId="78" borderId="17" xfId="317" applyFill="1" applyBorder="1" applyAlignment="1">
      <alignment vertical="center"/>
    </xf>
    <xf numFmtId="0" fontId="88" fillId="0" borderId="16" xfId="0" applyNumberFormat="1" applyFont="1" applyBorder="1" applyAlignment="1">
      <alignment horizontal="center" wrapText="1"/>
    </xf>
    <xf numFmtId="0" fontId="88" fillId="0" borderId="63" xfId="0" applyNumberFormat="1" applyFont="1" applyBorder="1" applyAlignment="1">
      <alignment horizontal="center" wrapText="1"/>
    </xf>
    <xf numFmtId="49" fontId="63" fillId="0" borderId="8" xfId="0" applyNumberFormat="1" applyFont="1" applyFill="1" applyBorder="1" applyAlignment="1">
      <alignment horizontal="center" vertical="center"/>
    </xf>
    <xf numFmtId="10" fontId="63" fillId="0" borderId="8" xfId="0" applyNumberFormat="1" applyFont="1" applyFill="1" applyBorder="1" applyAlignment="1">
      <alignment horizontal="center" vertical="center"/>
    </xf>
    <xf numFmtId="49" fontId="63" fillId="0" borderId="7" xfId="0"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0" fontId="0" fillId="0" borderId="90" xfId="0" applyNumberFormat="1" applyBorder="1"/>
    <xf numFmtId="0" fontId="0" fillId="0" borderId="105" xfId="0" applyNumberFormat="1" applyBorder="1"/>
    <xf numFmtId="0" fontId="0" fillId="0" borderId="106" xfId="0" applyNumberFormat="1" applyBorder="1"/>
    <xf numFmtId="0" fontId="0" fillId="0" borderId="2" xfId="0" applyNumberFormat="1" applyBorder="1"/>
    <xf numFmtId="0" fontId="0" fillId="0" borderId="108" xfId="0" applyNumberFormat="1" applyBorder="1"/>
    <xf numFmtId="0" fontId="18" fillId="0" borderId="63"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0" fillId="0" borderId="6" xfId="0" applyNumberFormat="1" applyBorder="1" applyAlignment="1">
      <alignment horizontal="center" vertical="center"/>
    </xf>
    <xf numFmtId="0" fontId="88" fillId="0" borderId="57" xfId="0" quotePrefix="1" applyNumberFormat="1" applyFont="1" applyBorder="1" applyAlignment="1">
      <alignment horizontal="center" vertical="center"/>
    </xf>
    <xf numFmtId="0" fontId="16" fillId="3" borderId="0" xfId="6342" applyFill="1"/>
    <xf numFmtId="0" fontId="16" fillId="3" borderId="0" xfId="6342" applyFill="1" applyAlignment="1">
      <alignment horizontal="center"/>
    </xf>
    <xf numFmtId="0" fontId="16" fillId="3" borderId="0" xfId="6342" applyFill="1" applyAlignment="1">
      <alignment wrapText="1"/>
    </xf>
    <xf numFmtId="0" fontId="16" fillId="3" borderId="0" xfId="6342" applyFill="1" applyAlignment="1">
      <alignment horizontal="right"/>
    </xf>
    <xf numFmtId="0" fontId="16" fillId="3" borderId="1" xfId="6342" applyFill="1" applyBorder="1"/>
    <xf numFmtId="0" fontId="16" fillId="3" borderId="84" xfId="6342" applyFill="1" applyBorder="1"/>
    <xf numFmtId="0" fontId="16" fillId="3" borderId="85" xfId="6342" applyFill="1" applyBorder="1"/>
    <xf numFmtId="0" fontId="16" fillId="3" borderId="86" xfId="6342" applyFill="1" applyBorder="1"/>
    <xf numFmtId="0" fontId="16" fillId="3" borderId="87" xfId="6342" applyFill="1" applyBorder="1"/>
    <xf numFmtId="0" fontId="96" fillId="3" borderId="0" xfId="6342" applyFont="1" applyFill="1" applyBorder="1" applyAlignment="1">
      <alignment horizontal="right" vertical="center"/>
    </xf>
    <xf numFmtId="0" fontId="16" fillId="3" borderId="0" xfId="6342" applyFill="1" applyBorder="1"/>
    <xf numFmtId="0" fontId="16" fillId="3" borderId="88" xfId="6342" applyFill="1" applyBorder="1"/>
    <xf numFmtId="0" fontId="16" fillId="3" borderId="1" xfId="6342" applyFont="1" applyFill="1" applyBorder="1"/>
    <xf numFmtId="171" fontId="16" fillId="3" borderId="1" xfId="6342" applyNumberFormat="1" applyFill="1" applyBorder="1" applyAlignment="1">
      <alignment horizontal="center"/>
    </xf>
    <xf numFmtId="0" fontId="97" fillId="3" borderId="0" xfId="6342" applyFont="1" applyFill="1" applyBorder="1"/>
    <xf numFmtId="0" fontId="64" fillId="3" borderId="68" xfId="6342" applyFont="1" applyFill="1" applyBorder="1" applyAlignment="1">
      <alignment horizontal="center"/>
    </xf>
    <xf numFmtId="0" fontId="64" fillId="3" borderId="69" xfId="6342" applyFont="1" applyFill="1" applyBorder="1" applyAlignment="1">
      <alignment horizontal="center"/>
    </xf>
    <xf numFmtId="0" fontId="64" fillId="3" borderId="69" xfId="6342" applyFont="1" applyFill="1" applyBorder="1" applyAlignment="1">
      <alignment horizontal="center" wrapText="1"/>
    </xf>
    <xf numFmtId="0" fontId="64" fillId="3" borderId="70" xfId="6342" applyFont="1" applyFill="1" applyBorder="1" applyAlignment="1">
      <alignment horizontal="center"/>
    </xf>
    <xf numFmtId="0" fontId="91" fillId="3" borderId="0" xfId="6342" applyFont="1" applyFill="1" applyAlignment="1">
      <alignment horizontal="center"/>
    </xf>
    <xf numFmtId="0" fontId="24" fillId="3" borderId="71" xfId="6342" applyFont="1" applyFill="1" applyBorder="1" applyAlignment="1">
      <alignment horizontal="center"/>
    </xf>
    <xf numFmtId="165" fontId="24" fillId="3" borderId="72" xfId="3074" applyNumberFormat="1" applyFont="1" applyFill="1" applyBorder="1" applyAlignment="1">
      <alignment horizontal="center"/>
    </xf>
    <xf numFmtId="165" fontId="24" fillId="3" borderId="21" xfId="3074" applyNumberFormat="1" applyFont="1" applyFill="1" applyBorder="1" applyAlignment="1">
      <alignment horizontal="center"/>
    </xf>
    <xf numFmtId="171" fontId="24" fillId="3" borderId="21" xfId="6342" applyNumberFormat="1" applyFont="1" applyFill="1" applyBorder="1" applyAlignment="1">
      <alignment horizontal="center"/>
    </xf>
    <xf numFmtId="0" fontId="24" fillId="3" borderId="73" xfId="6342" applyFont="1" applyFill="1" applyBorder="1" applyAlignment="1">
      <alignment horizontal="center"/>
    </xf>
    <xf numFmtId="0" fontId="24" fillId="3" borderId="74" xfId="6342" applyFont="1" applyFill="1" applyBorder="1" applyAlignment="1">
      <alignment horizontal="center"/>
    </xf>
    <xf numFmtId="165" fontId="24" fillId="3" borderId="58" xfId="3074" applyNumberFormat="1" applyFont="1" applyFill="1" applyBorder="1" applyAlignment="1">
      <alignment horizontal="center"/>
    </xf>
    <xf numFmtId="165" fontId="24" fillId="3" borderId="1" xfId="3074" applyNumberFormat="1" applyFont="1" applyFill="1" applyBorder="1" applyAlignment="1">
      <alignment horizontal="center"/>
    </xf>
    <xf numFmtId="171" fontId="24" fillId="3" borderId="1" xfId="6342" applyNumberFormat="1" applyFont="1" applyFill="1" applyBorder="1" applyAlignment="1">
      <alignment horizontal="center"/>
    </xf>
    <xf numFmtId="0" fontId="24" fillId="3" borderId="59" xfId="6342" applyFont="1" applyFill="1" applyBorder="1" applyAlignment="1">
      <alignment horizontal="center"/>
    </xf>
    <xf numFmtId="0" fontId="64" fillId="3" borderId="74" xfId="6342" applyFont="1" applyFill="1" applyBorder="1" applyAlignment="1">
      <alignment horizontal="center"/>
    </xf>
    <xf numFmtId="165" fontId="64" fillId="3" borderId="58" xfId="3074" applyNumberFormat="1" applyFont="1" applyFill="1" applyBorder="1" applyAlignment="1">
      <alignment horizontal="center"/>
    </xf>
    <xf numFmtId="165" fontId="64" fillId="3" borderId="1" xfId="3074" applyNumberFormat="1" applyFont="1" applyFill="1" applyBorder="1" applyAlignment="1">
      <alignment horizontal="center"/>
    </xf>
    <xf numFmtId="171" fontId="64" fillId="3" borderId="1" xfId="6342" applyNumberFormat="1" applyFont="1" applyFill="1" applyBorder="1" applyAlignment="1">
      <alignment horizontal="center"/>
    </xf>
    <xf numFmtId="0" fontId="64" fillId="3" borderId="59" xfId="6342" applyFont="1" applyFill="1" applyBorder="1" applyAlignment="1">
      <alignment horizontal="center"/>
    </xf>
    <xf numFmtId="0" fontId="24" fillId="3" borderId="75" xfId="6342" applyFont="1" applyFill="1" applyBorder="1" applyAlignment="1">
      <alignment horizontal="center"/>
    </xf>
    <xf numFmtId="165" fontId="24" fillId="3" borderId="60" xfId="3074" applyNumberFormat="1" applyFont="1" applyFill="1" applyBorder="1" applyAlignment="1">
      <alignment horizontal="center"/>
    </xf>
    <xf numFmtId="165" fontId="24" fillId="3" borderId="61" xfId="3074" applyNumberFormat="1" applyFont="1" applyFill="1" applyBorder="1" applyAlignment="1">
      <alignment horizontal="center"/>
    </xf>
    <xf numFmtId="171" fontId="24" fillId="3" borderId="61" xfId="6342" applyNumberFormat="1" applyFont="1" applyFill="1" applyBorder="1" applyAlignment="1">
      <alignment horizontal="center"/>
    </xf>
    <xf numFmtId="0" fontId="24" fillId="3" borderId="62" xfId="6342" applyFont="1" applyFill="1" applyBorder="1" applyAlignment="1">
      <alignment horizontal="center"/>
    </xf>
    <xf numFmtId="175" fontId="22" fillId="5" borderId="18" xfId="6342" applyNumberFormat="1" applyFont="1" applyFill="1" applyBorder="1" applyAlignment="1">
      <alignment horizontal="center"/>
    </xf>
    <xf numFmtId="9" fontId="17" fillId="5" borderId="15" xfId="6342" applyNumberFormat="1" applyFont="1" applyFill="1" applyBorder="1" applyAlignment="1">
      <alignment horizontal="center"/>
    </xf>
    <xf numFmtId="175" fontId="109" fillId="0" borderId="0" xfId="0" applyFont="1"/>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43" fontId="0" fillId="0" borderId="6" xfId="0" applyNumberFormat="1" applyBorder="1" applyAlignment="1">
      <alignment horizontal="center" vertical="center" readingOrder="1"/>
    </xf>
    <xf numFmtId="175" fontId="20" fillId="5" borderId="18" xfId="2" applyFont="1" applyFill="1" applyBorder="1" applyAlignment="1">
      <alignment horizontal="center" vertical="center"/>
    </xf>
    <xf numFmtId="175" fontId="15" fillId="5" borderId="18" xfId="2" applyFont="1" applyFill="1" applyBorder="1" applyAlignment="1">
      <alignment horizontal="center" vertical="center" wrapText="1"/>
    </xf>
    <xf numFmtId="0" fontId="0" fillId="0" borderId="109" xfId="0" applyNumberFormat="1" applyBorder="1"/>
    <xf numFmtId="1" fontId="0" fillId="0" borderId="111" xfId="0" applyNumberFormat="1" applyBorder="1" applyAlignment="1">
      <alignment horizontal="center" vertical="center"/>
    </xf>
    <xf numFmtId="1" fontId="0" fillId="0" borderId="6" xfId="0" applyNumberFormat="1" applyBorder="1" applyAlignment="1">
      <alignment horizontal="center" vertical="center"/>
    </xf>
    <xf numFmtId="1" fontId="0" fillId="0" borderId="112" xfId="0" applyNumberFormat="1" applyBorder="1" applyAlignment="1">
      <alignment horizontal="center" vertical="center"/>
    </xf>
    <xf numFmtId="0" fontId="14" fillId="0" borderId="110" xfId="0" applyNumberFormat="1" applyFont="1" applyBorder="1" applyAlignment="1">
      <alignment horizontal="center" vertical="center"/>
    </xf>
    <xf numFmtId="0" fontId="0" fillId="0" borderId="111" xfId="0" applyNumberFormat="1" applyBorder="1" applyAlignment="1">
      <alignment horizontal="center" vertical="center"/>
    </xf>
    <xf numFmtId="175" fontId="0" fillId="0" borderId="0" xfId="0" applyFill="1" applyBorder="1" applyAlignment="1">
      <alignment horizontal="center" vertical="center"/>
    </xf>
    <xf numFmtId="0" fontId="88" fillId="0" borderId="16" xfId="0" applyNumberFormat="1" applyFont="1" applyBorder="1" applyAlignment="1">
      <alignment horizontal="center" vertical="center" wrapText="1"/>
    </xf>
    <xf numFmtId="0" fontId="88" fillId="0" borderId="63" xfId="0" applyNumberFormat="1" applyFont="1" applyBorder="1" applyAlignment="1">
      <alignment horizontal="center" vertical="center" wrapText="1"/>
    </xf>
    <xf numFmtId="2" fontId="1" fillId="0" borderId="0" xfId="1404" applyNumberFormat="1" applyFont="1" applyFill="1" applyBorder="1"/>
    <xf numFmtId="2" fontId="54" fillId="0" borderId="0" xfId="1404" applyNumberFormat="1" applyFont="1" applyFill="1" applyBorder="1"/>
    <xf numFmtId="176" fontId="0" fillId="0" borderId="0" xfId="0" applyNumberFormat="1" applyAlignment="1">
      <alignment horizontal="right"/>
    </xf>
    <xf numFmtId="16" fontId="95" fillId="0" borderId="103" xfId="0" applyNumberFormat="1" applyFont="1" applyBorder="1" applyAlignment="1">
      <alignment horizontal="center"/>
    </xf>
    <xf numFmtId="1" fontId="95" fillId="8" borderId="79" xfId="0" applyNumberFormat="1" applyFont="1" applyFill="1" applyBorder="1" applyAlignment="1">
      <alignment horizontal="center"/>
    </xf>
    <xf numFmtId="165" fontId="95" fillId="0" borderId="79" xfId="1" applyNumberFormat="1" applyFont="1" applyBorder="1"/>
    <xf numFmtId="10" fontId="95" fillId="0" borderId="79" xfId="269" applyNumberFormat="1" applyFont="1" applyBorder="1" applyAlignment="1">
      <alignment horizontal="center" wrapText="1"/>
    </xf>
    <xf numFmtId="10" fontId="95" fillId="0" borderId="80" xfId="269" applyNumberFormat="1" applyFont="1" applyBorder="1" applyAlignment="1">
      <alignment horizontal="center" wrapText="1"/>
    </xf>
    <xf numFmtId="16" fontId="95" fillId="0" borderId="26" xfId="0" applyNumberFormat="1" applyFont="1" applyBorder="1" applyAlignment="1">
      <alignment horizontal="center"/>
    </xf>
    <xf numFmtId="1" fontId="95" fillId="8" borderId="1" xfId="0" applyNumberFormat="1" applyFont="1" applyFill="1" applyBorder="1" applyAlignment="1">
      <alignment horizontal="center"/>
    </xf>
    <xf numFmtId="165" fontId="95" fillId="0" borderId="1" xfId="1" applyNumberFormat="1" applyFont="1" applyBorder="1"/>
    <xf numFmtId="10" fontId="95" fillId="0" borderId="1" xfId="269" applyNumberFormat="1" applyFont="1" applyBorder="1" applyAlignment="1">
      <alignment horizontal="center" wrapText="1"/>
    </xf>
    <xf numFmtId="10" fontId="95" fillId="0" borderId="59" xfId="269" applyNumberFormat="1" applyFont="1" applyBorder="1" applyAlignment="1">
      <alignment horizontal="center" wrapText="1"/>
    </xf>
    <xf numFmtId="10" fontId="16" fillId="0" borderId="1" xfId="269" applyNumberFormat="1" applyFont="1" applyBorder="1" applyAlignment="1">
      <alignment horizontal="center" wrapText="1"/>
    </xf>
    <xf numFmtId="10" fontId="16" fillId="0" borderId="59" xfId="269" applyNumberFormat="1" applyFont="1" applyBorder="1" applyAlignment="1">
      <alignment horizontal="center" wrapText="1"/>
    </xf>
    <xf numFmtId="16" fontId="95" fillId="0" borderId="104" xfId="0" applyNumberFormat="1" applyFont="1" applyBorder="1" applyAlignment="1">
      <alignment horizontal="center"/>
    </xf>
    <xf numFmtId="1" fontId="95" fillId="8" borderId="61" xfId="0" applyNumberFormat="1" applyFont="1" applyFill="1" applyBorder="1" applyAlignment="1">
      <alignment horizontal="center"/>
    </xf>
    <xf numFmtId="165" fontId="95" fillId="0" borderId="61" xfId="1" applyNumberFormat="1" applyFont="1" applyBorder="1"/>
    <xf numFmtId="10" fontId="16" fillId="0" borderId="61" xfId="269" applyNumberFormat="1" applyFont="1" applyBorder="1" applyAlignment="1">
      <alignment horizontal="center" wrapText="1"/>
    </xf>
    <xf numFmtId="10" fontId="95" fillId="0" borderId="61" xfId="269" applyNumberFormat="1" applyFont="1" applyBorder="1" applyAlignment="1">
      <alignment horizontal="center" wrapText="1"/>
    </xf>
    <xf numFmtId="10" fontId="16" fillId="0" borderId="62" xfId="269" applyNumberFormat="1" applyFont="1" applyBorder="1" applyAlignment="1">
      <alignment horizontal="center" wrapText="1"/>
    </xf>
    <xf numFmtId="16" fontId="0" fillId="0" borderId="103" xfId="0" applyNumberFormat="1" applyFont="1" applyBorder="1" applyAlignment="1">
      <alignment horizontal="center"/>
    </xf>
    <xf numFmtId="10" fontId="16" fillId="0" borderId="79" xfId="269" applyNumberFormat="1" applyFont="1" applyBorder="1" applyAlignment="1">
      <alignment horizontal="center" wrapText="1"/>
    </xf>
    <xf numFmtId="10" fontId="16" fillId="0" borderId="80" xfId="269" applyNumberFormat="1" applyFont="1" applyBorder="1" applyAlignment="1">
      <alignment horizontal="center" wrapText="1"/>
    </xf>
    <xf numFmtId="16" fontId="0" fillId="0" borderId="26" xfId="0" applyNumberFormat="1" applyFont="1" applyBorder="1" applyAlignment="1">
      <alignment horizontal="center"/>
    </xf>
    <xf numFmtId="16" fontId="0" fillId="0" borderId="93" xfId="0" applyNumberFormat="1" applyFont="1" applyBorder="1" applyAlignment="1">
      <alignment horizontal="center"/>
    </xf>
    <xf numFmtId="1" fontId="95" fillId="8" borderId="19" xfId="0" applyNumberFormat="1" applyFont="1" applyFill="1" applyBorder="1" applyAlignment="1">
      <alignment horizontal="center"/>
    </xf>
    <xf numFmtId="165" fontId="95" fillId="0" borderId="19" xfId="1" applyNumberFormat="1" applyFont="1" applyBorder="1"/>
    <xf numFmtId="10" fontId="95" fillId="0" borderId="19" xfId="269" applyNumberFormat="1" applyFont="1" applyBorder="1" applyAlignment="1">
      <alignment horizontal="center" wrapText="1"/>
    </xf>
    <xf numFmtId="10" fontId="95" fillId="0" borderId="102" xfId="269" applyNumberFormat="1" applyFont="1" applyBorder="1" applyAlignment="1">
      <alignment horizontal="center" wrapText="1"/>
    </xf>
    <xf numFmtId="16" fontId="95" fillId="0" borderId="81" xfId="0" applyNumberFormat="1" applyFont="1" applyBorder="1" applyAlignment="1">
      <alignment horizontal="center"/>
    </xf>
    <xf numFmtId="16" fontId="95" fillId="0" borderId="58" xfId="0" applyNumberFormat="1" applyFont="1" applyBorder="1" applyAlignment="1">
      <alignment horizontal="center"/>
    </xf>
    <xf numFmtId="16" fontId="95" fillId="0" borderId="60" xfId="0" applyNumberFormat="1" applyFont="1" applyBorder="1" applyAlignment="1">
      <alignment horizontal="center"/>
    </xf>
    <xf numFmtId="10" fontId="95" fillId="0" borderId="62" xfId="269" applyNumberFormat="1" applyFont="1" applyBorder="1" applyAlignment="1">
      <alignment horizontal="center" wrapText="1"/>
    </xf>
    <xf numFmtId="165" fontId="95" fillId="0" borderId="81" xfId="320" applyNumberFormat="1" applyFont="1" applyBorder="1" applyAlignment="1">
      <alignment horizontal="center" wrapText="1"/>
    </xf>
    <xf numFmtId="10" fontId="95" fillId="0" borderId="79" xfId="320" applyNumberFormat="1" applyFont="1" applyBorder="1" applyAlignment="1">
      <alignment horizontal="center" wrapText="1"/>
    </xf>
    <xf numFmtId="10" fontId="95" fillId="0" borderId="80" xfId="320" applyNumberFormat="1" applyFont="1" applyBorder="1" applyAlignment="1">
      <alignment horizontal="center" wrapText="1"/>
    </xf>
    <xf numFmtId="10" fontId="95" fillId="0" borderId="103" xfId="320" applyNumberFormat="1" applyFont="1" applyBorder="1" applyAlignment="1">
      <alignment horizontal="center" wrapText="1"/>
    </xf>
    <xf numFmtId="10" fontId="95" fillId="0" borderId="1" xfId="320" applyNumberFormat="1" applyFont="1" applyBorder="1" applyAlignment="1">
      <alignment horizontal="center" wrapText="1"/>
    </xf>
    <xf numFmtId="10" fontId="95" fillId="0" borderId="59" xfId="320" applyNumberFormat="1" applyFont="1" applyBorder="1" applyAlignment="1">
      <alignment horizontal="center" wrapText="1"/>
    </xf>
    <xf numFmtId="10" fontId="95" fillId="0" borderId="26" xfId="320" applyNumberFormat="1" applyFont="1" applyBorder="1" applyAlignment="1">
      <alignment horizontal="center" wrapText="1"/>
    </xf>
    <xf numFmtId="165" fontId="95" fillId="0" borderId="58" xfId="320" applyNumberFormat="1" applyFont="1" applyBorder="1" applyAlignment="1">
      <alignment horizontal="center" wrapText="1"/>
    </xf>
    <xf numFmtId="10" fontId="95" fillId="0" borderId="58" xfId="320" applyNumberFormat="1" applyFont="1" applyBorder="1" applyAlignment="1">
      <alignment horizontal="center" wrapText="1"/>
    </xf>
    <xf numFmtId="10" fontId="95" fillId="0" borderId="61" xfId="320" applyNumberFormat="1" applyFont="1" applyBorder="1" applyAlignment="1">
      <alignment horizontal="center" wrapText="1"/>
    </xf>
    <xf numFmtId="10" fontId="95" fillId="0" borderId="62" xfId="320" applyNumberFormat="1" applyFont="1" applyBorder="1" applyAlignment="1">
      <alignment horizontal="center" wrapText="1"/>
    </xf>
    <xf numFmtId="10" fontId="95" fillId="0" borderId="60" xfId="320" applyNumberFormat="1" applyFont="1" applyBorder="1" applyAlignment="1">
      <alignment horizontal="center" wrapText="1"/>
    </xf>
    <xf numFmtId="10" fontId="95" fillId="0" borderId="104" xfId="320" applyNumberFormat="1" applyFont="1" applyBorder="1" applyAlignment="1">
      <alignment horizontal="center" wrapText="1"/>
    </xf>
    <xf numFmtId="10" fontId="95" fillId="0" borderId="72" xfId="320" applyNumberFormat="1" applyFont="1" applyBorder="1" applyAlignment="1">
      <alignment horizontal="center" wrapText="1"/>
    </xf>
    <xf numFmtId="10" fontId="95" fillId="0" borderId="21" xfId="320" applyNumberFormat="1" applyFont="1" applyBorder="1" applyAlignment="1">
      <alignment horizontal="center" wrapText="1"/>
    </xf>
    <xf numFmtId="10" fontId="95" fillId="0" borderId="73" xfId="320" applyNumberFormat="1" applyFont="1" applyBorder="1" applyAlignment="1">
      <alignment horizontal="center" wrapText="1"/>
    </xf>
    <xf numFmtId="10" fontId="95" fillId="0" borderId="92" xfId="320" applyNumberFormat="1" applyFont="1" applyBorder="1" applyAlignment="1">
      <alignment horizontal="center" wrapText="1"/>
    </xf>
    <xf numFmtId="10" fontId="110" fillId="0" borderId="1" xfId="318" applyNumberFormat="1" applyFont="1" applyBorder="1" applyAlignment="1">
      <alignment horizontal="center" wrapText="1"/>
    </xf>
    <xf numFmtId="10" fontId="110" fillId="0" borderId="59" xfId="318" applyNumberFormat="1" applyFont="1" applyBorder="1" applyAlignment="1">
      <alignment horizontal="center" wrapText="1"/>
    </xf>
    <xf numFmtId="0" fontId="95" fillId="78" borderId="65" xfId="0" applyNumberFormat="1" applyFont="1" applyFill="1" applyBorder="1" applyAlignment="1">
      <alignment vertical="center"/>
    </xf>
    <xf numFmtId="0" fontId="95" fillId="78" borderId="113" xfId="0" applyNumberFormat="1" applyFont="1" applyFill="1" applyBorder="1" applyAlignment="1">
      <alignment vertical="center"/>
    </xf>
    <xf numFmtId="0" fontId="95" fillId="78" borderId="67" xfId="0" applyNumberFormat="1" applyFont="1" applyFill="1" applyBorder="1" applyAlignment="1">
      <alignment vertical="center"/>
    </xf>
    <xf numFmtId="0" fontId="0" fillId="81" borderId="65" xfId="0" applyNumberFormat="1" applyFill="1" applyBorder="1" applyAlignment="1">
      <alignment vertical="center"/>
    </xf>
    <xf numFmtId="0" fontId="0" fillId="81" borderId="113" xfId="0" applyNumberFormat="1" applyFill="1" applyBorder="1" applyAlignment="1">
      <alignment vertical="center"/>
    </xf>
    <xf numFmtId="0" fontId="0" fillId="81" borderId="67" xfId="0" applyNumberFormat="1" applyFill="1" applyBorder="1" applyAlignment="1">
      <alignment vertical="center"/>
    </xf>
    <xf numFmtId="0" fontId="0" fillId="78" borderId="65" xfId="0" applyNumberFormat="1" applyFill="1" applyBorder="1" applyAlignment="1">
      <alignment vertical="center"/>
    </xf>
    <xf numFmtId="0" fontId="0" fillId="78" borderId="113" xfId="0" applyNumberFormat="1" applyFill="1" applyBorder="1" applyAlignment="1">
      <alignment vertical="center"/>
    </xf>
    <xf numFmtId="0" fontId="0" fillId="78" borderId="67" xfId="0" applyNumberFormat="1" applyFill="1" applyBorder="1" applyAlignment="1">
      <alignment vertical="center"/>
    </xf>
    <xf numFmtId="0" fontId="63" fillId="0" borderId="6" xfId="0" quotePrefix="1" applyNumberFormat="1" applyFont="1" applyBorder="1" applyAlignment="1">
      <alignment horizontal="center" vertical="center"/>
    </xf>
    <xf numFmtId="0" fontId="63" fillId="0" borderId="6" xfId="0" applyNumberFormat="1" applyFont="1" applyBorder="1" applyAlignment="1">
      <alignment horizontal="center"/>
    </xf>
    <xf numFmtId="2" fontId="63" fillId="0" borderId="6" xfId="0" applyNumberFormat="1" applyFont="1" applyBorder="1" applyAlignment="1">
      <alignment horizontal="center"/>
    </xf>
    <xf numFmtId="49" fontId="63" fillId="0" borderId="6" xfId="0" applyNumberFormat="1" applyFont="1" applyBorder="1" applyAlignment="1">
      <alignment horizontal="center" vertical="center"/>
    </xf>
    <xf numFmtId="49" fontId="63" fillId="0" borderId="6" xfId="0" applyNumberFormat="1" applyFont="1" applyFill="1" applyBorder="1" applyAlignment="1">
      <alignment horizontal="center" vertical="center"/>
    </xf>
    <xf numFmtId="175" fontId="63" fillId="0" borderId="1" xfId="0" applyFont="1" applyBorder="1" applyAlignment="1">
      <alignment horizontal="center" wrapText="1"/>
    </xf>
    <xf numFmtId="0" fontId="28" fillId="0" borderId="0" xfId="1716" applyFont="1"/>
    <xf numFmtId="0" fontId="29" fillId="0" borderId="0" xfId="1716" applyFont="1" applyFill="1"/>
    <xf numFmtId="0" fontId="61" fillId="0" borderId="0" xfId="1716" applyFont="1" applyFill="1"/>
    <xf numFmtId="0" fontId="30" fillId="0" borderId="0" xfId="1716" applyFont="1" applyFill="1" applyAlignment="1">
      <alignment horizontal="right"/>
    </xf>
    <xf numFmtId="0" fontId="25" fillId="0" borderId="0" xfId="1716" applyFont="1"/>
    <xf numFmtId="0" fontId="16" fillId="0" borderId="0" xfId="1716"/>
    <xf numFmtId="0" fontId="16" fillId="0" borderId="0" xfId="1716" applyFill="1"/>
    <xf numFmtId="0" fontId="31" fillId="0" borderId="0" xfId="1716" applyFont="1" applyFill="1"/>
    <xf numFmtId="0" fontId="62" fillId="0" borderId="0" xfId="1716" applyFont="1" applyFill="1"/>
    <xf numFmtId="0" fontId="28" fillId="0" borderId="0" xfId="1716" applyFont="1" applyFill="1"/>
    <xf numFmtId="0" fontId="32" fillId="0" borderId="0" xfId="1716" applyFont="1" applyBorder="1" applyAlignment="1">
      <alignment horizontal="left"/>
    </xf>
    <xf numFmtId="0" fontId="29" fillId="0" borderId="0" xfId="1716" applyFont="1" applyAlignment="1">
      <alignment horizontal="left"/>
    </xf>
    <xf numFmtId="0" fontId="32" fillId="0" borderId="8" xfId="1716" applyFont="1" applyFill="1" applyBorder="1" applyAlignment="1">
      <alignment horizontal="center"/>
    </xf>
    <xf numFmtId="0" fontId="25" fillId="0" borderId="8" xfId="1716" applyFont="1" applyFill="1" applyBorder="1"/>
    <xf numFmtId="0" fontId="105" fillId="0" borderId="8" xfId="1716" applyFont="1" applyFill="1" applyBorder="1" applyAlignment="1">
      <alignment horizontal="center"/>
    </xf>
    <xf numFmtId="0" fontId="30" fillId="0" borderId="0" xfId="1716" applyFont="1" applyFill="1"/>
    <xf numFmtId="0" fontId="29" fillId="0" borderId="0" xfId="1716" applyFont="1"/>
    <xf numFmtId="168" fontId="32" fillId="0" borderId="1" xfId="1716" applyNumberFormat="1" applyFont="1" applyFill="1" applyBorder="1" applyAlignment="1">
      <alignment horizontal="center"/>
    </xf>
    <xf numFmtId="168" fontId="103" fillId="0" borderId="1" xfId="1716" applyNumberFormat="1" applyFont="1" applyFill="1" applyBorder="1" applyAlignment="1">
      <alignment horizontal="center"/>
    </xf>
    <xf numFmtId="0" fontId="32" fillId="0" borderId="0" xfId="1716" applyFont="1" applyFill="1" applyBorder="1" applyAlignment="1">
      <alignment horizontal="center"/>
    </xf>
    <xf numFmtId="0" fontId="33" fillId="0" borderId="0" xfId="1716" applyFont="1" applyFill="1" applyBorder="1" applyAlignment="1">
      <alignment horizontal="right" vertical="center"/>
    </xf>
    <xf numFmtId="0" fontId="33" fillId="0" borderId="0" xfId="1716" applyFont="1" applyFill="1" applyBorder="1" applyAlignment="1">
      <alignment horizontal="centerContinuous" vertical="center"/>
    </xf>
    <xf numFmtId="0" fontId="34" fillId="6" borderId="0" xfId="1716" applyFont="1" applyFill="1" applyBorder="1" applyAlignment="1">
      <alignment horizontal="centerContinuous" vertical="center"/>
    </xf>
    <xf numFmtId="169" fontId="29" fillId="0" borderId="0" xfId="1716" applyNumberFormat="1" applyFont="1" applyAlignment="1">
      <alignment horizontal="center"/>
    </xf>
    <xf numFmtId="169" fontId="61" fillId="0" borderId="0" xfId="1716" applyNumberFormat="1" applyFont="1" applyAlignment="1">
      <alignment horizontal="center"/>
    </xf>
    <xf numFmtId="169" fontId="28" fillId="0" borderId="0" xfId="1716" applyNumberFormat="1" applyFont="1" applyAlignment="1">
      <alignment horizontal="right"/>
    </xf>
    <xf numFmtId="164" fontId="57" fillId="0" borderId="0" xfId="1716" applyNumberFormat="1" applyFont="1"/>
    <xf numFmtId="169" fontId="28" fillId="0" borderId="0" xfId="1716" applyNumberFormat="1" applyFont="1" applyAlignment="1">
      <alignment horizontal="center"/>
    </xf>
    <xf numFmtId="0" fontId="29" fillId="0" borderId="13" xfId="1716" applyFont="1" applyBorder="1"/>
    <xf numFmtId="169" fontId="58" fillId="0" borderId="1" xfId="1716" applyNumberFormat="1" applyFont="1" applyFill="1" applyBorder="1" applyAlignment="1">
      <alignment horizontal="center"/>
    </xf>
    <xf numFmtId="169" fontId="58" fillId="0" borderId="1" xfId="1716" applyNumberFormat="1" applyFont="1" applyBorder="1" applyAlignment="1">
      <alignment horizontal="center"/>
    </xf>
    <xf numFmtId="169" fontId="16" fillId="0" borderId="0" xfId="1716" applyNumberFormat="1"/>
    <xf numFmtId="169" fontId="32" fillId="0" borderId="22" xfId="1716" applyNumberFormat="1" applyFont="1" applyFill="1" applyBorder="1" applyAlignment="1">
      <alignment horizontal="right"/>
    </xf>
    <xf numFmtId="0" fontId="35" fillId="0" borderId="0" xfId="1716" applyFont="1"/>
    <xf numFmtId="169" fontId="28" fillId="0" borderId="1" xfId="1716" applyNumberFormat="1" applyFont="1" applyBorder="1" applyAlignment="1">
      <alignment horizontal="center"/>
    </xf>
    <xf numFmtId="0" fontId="29" fillId="0" borderId="19" xfId="1716" applyFont="1" applyBorder="1"/>
    <xf numFmtId="169" fontId="58" fillId="0" borderId="20" xfId="1716" applyNumberFormat="1" applyFont="1" applyFill="1" applyBorder="1" applyAlignment="1">
      <alignment horizontal="center"/>
    </xf>
    <xf numFmtId="169" fontId="35" fillId="0" borderId="20" xfId="1716" applyNumberFormat="1" applyFont="1" applyFill="1" applyBorder="1" applyAlignment="1">
      <alignment horizontal="center"/>
    </xf>
    <xf numFmtId="0" fontId="29" fillId="0" borderId="20" xfId="1716" applyFont="1" applyBorder="1"/>
    <xf numFmtId="169" fontId="32" fillId="0" borderId="91" xfId="1716" applyNumberFormat="1" applyFont="1" applyFill="1" applyBorder="1" applyAlignment="1">
      <alignment horizontal="right"/>
    </xf>
    <xf numFmtId="0" fontId="29" fillId="0" borderId="21" xfId="1716" applyFont="1" applyBorder="1"/>
    <xf numFmtId="169" fontId="58" fillId="0" borderId="21" xfId="1716" applyNumberFormat="1" applyFont="1" applyFill="1" applyBorder="1" applyAlignment="1">
      <alignment horizontal="center"/>
    </xf>
    <xf numFmtId="169" fontId="32" fillId="0" borderId="95" xfId="1716" applyNumberFormat="1" applyFont="1" applyFill="1" applyBorder="1" applyAlignment="1">
      <alignment horizontal="right"/>
    </xf>
    <xf numFmtId="169" fontId="35" fillId="0" borderId="21" xfId="1716" applyNumberFormat="1" applyFont="1" applyFill="1" applyBorder="1" applyAlignment="1">
      <alignment horizontal="center"/>
    </xf>
    <xf numFmtId="169" fontId="61" fillId="0" borderId="0" xfId="1716" applyNumberFormat="1" applyFont="1" applyFill="1" applyAlignment="1">
      <alignment horizontal="center"/>
    </xf>
    <xf numFmtId="169" fontId="29" fillId="8" borderId="0" xfId="1716" applyNumberFormat="1" applyFont="1" applyFill="1" applyAlignment="1">
      <alignment horizontal="center"/>
    </xf>
    <xf numFmtId="169" fontId="29" fillId="0" borderId="0" xfId="1716" applyNumberFormat="1" applyFont="1" applyFill="1" applyAlignment="1">
      <alignment horizontal="center"/>
    </xf>
    <xf numFmtId="169" fontId="16" fillId="0" borderId="0" xfId="1716" applyNumberFormat="1" applyFill="1"/>
    <xf numFmtId="169" fontId="32" fillId="0" borderId="0" xfId="1716" applyNumberFormat="1" applyFont="1" applyFill="1" applyAlignment="1">
      <alignment horizontal="right"/>
    </xf>
    <xf numFmtId="0" fontId="29" fillId="0" borderId="0" xfId="1716" applyFont="1" applyBorder="1"/>
    <xf numFmtId="169" fontId="58" fillId="0" borderId="0" xfId="1716" applyNumberFormat="1" applyFont="1" applyFill="1" applyBorder="1" applyAlignment="1">
      <alignment horizontal="center"/>
    </xf>
    <xf numFmtId="169" fontId="35" fillId="8" borderId="0" xfId="1716" applyNumberFormat="1" applyFont="1" applyFill="1" applyBorder="1" applyAlignment="1">
      <alignment horizontal="center"/>
    </xf>
    <xf numFmtId="169" fontId="35" fillId="0" borderId="0" xfId="1716" applyNumberFormat="1" applyFont="1" applyFill="1" applyBorder="1" applyAlignment="1">
      <alignment horizontal="center"/>
    </xf>
    <xf numFmtId="169" fontId="32" fillId="0" borderId="0" xfId="1716" applyNumberFormat="1" applyFont="1" applyFill="1" applyBorder="1" applyAlignment="1">
      <alignment horizontal="right"/>
    </xf>
    <xf numFmtId="169" fontId="62" fillId="0" borderId="0" xfId="1716" applyNumberFormat="1" applyFont="1" applyFill="1"/>
    <xf numFmtId="169" fontId="58" fillId="0" borderId="0" xfId="1716" applyNumberFormat="1" applyFont="1" applyFill="1" applyAlignment="1">
      <alignment horizontal="center"/>
    </xf>
    <xf numFmtId="169" fontId="28" fillId="0" borderId="0" xfId="1716" applyNumberFormat="1" applyFont="1" applyFill="1" applyAlignment="1">
      <alignment horizontal="center"/>
    </xf>
    <xf numFmtId="3" fontId="28" fillId="0" borderId="0" xfId="1716" applyNumberFormat="1" applyFont="1" applyAlignment="1">
      <alignment horizontal="center"/>
    </xf>
    <xf numFmtId="3" fontId="28" fillId="0" borderId="0" xfId="1716" applyNumberFormat="1" applyFont="1" applyFill="1" applyAlignment="1">
      <alignment horizontal="center"/>
    </xf>
    <xf numFmtId="169" fontId="58" fillId="0" borderId="19" xfId="1716" applyNumberFormat="1" applyFont="1" applyFill="1" applyBorder="1" applyAlignment="1">
      <alignment horizontal="center"/>
    </xf>
    <xf numFmtId="169" fontId="58" fillId="0" borderId="19" xfId="1716" applyNumberFormat="1" applyFont="1" applyBorder="1" applyAlignment="1">
      <alignment horizontal="center"/>
    </xf>
    <xf numFmtId="169" fontId="28" fillId="0" borderId="19" xfId="1716" applyNumberFormat="1" applyFont="1" applyBorder="1" applyAlignment="1">
      <alignment horizontal="center"/>
    </xf>
    <xf numFmtId="169" fontId="28" fillId="0" borderId="19" xfId="1716" applyNumberFormat="1" applyFont="1" applyFill="1" applyBorder="1" applyAlignment="1">
      <alignment horizontal="center"/>
    </xf>
    <xf numFmtId="169" fontId="58" fillId="0" borderId="20" xfId="1716" applyNumberFormat="1" applyFont="1" applyBorder="1" applyAlignment="1">
      <alignment horizontal="center"/>
    </xf>
    <xf numFmtId="169" fontId="28" fillId="0" borderId="20" xfId="1716" applyNumberFormat="1" applyFont="1" applyBorder="1" applyAlignment="1">
      <alignment horizontal="center"/>
    </xf>
    <xf numFmtId="169" fontId="28" fillId="0" borderId="20" xfId="1716" applyNumberFormat="1" applyFont="1" applyFill="1" applyBorder="1" applyAlignment="1">
      <alignment horizontal="center"/>
    </xf>
    <xf numFmtId="169" fontId="58" fillId="8" borderId="20" xfId="1716" applyNumberFormat="1" applyFont="1" applyFill="1" applyBorder="1" applyAlignment="1">
      <alignment horizontal="center"/>
    </xf>
    <xf numFmtId="0" fontId="29" fillId="0" borderId="76" xfId="1716" applyFont="1" applyBorder="1"/>
    <xf numFmtId="169" fontId="58" fillId="8" borderId="21" xfId="1716" applyNumberFormat="1" applyFont="1" applyFill="1" applyBorder="1" applyAlignment="1">
      <alignment horizontal="center"/>
    </xf>
    <xf numFmtId="169" fontId="16" fillId="0" borderId="8" xfId="1716" applyNumberFormat="1" applyFill="1" applyBorder="1"/>
    <xf numFmtId="169" fontId="32" fillId="0" borderId="96" xfId="1716" applyNumberFormat="1" applyFont="1" applyFill="1" applyBorder="1" applyAlignment="1">
      <alignment horizontal="right"/>
    </xf>
    <xf numFmtId="169" fontId="28" fillId="0" borderId="21" xfId="1716" applyNumberFormat="1" applyFont="1" applyFill="1" applyBorder="1" applyAlignment="1">
      <alignment horizontal="center"/>
    </xf>
    <xf numFmtId="0" fontId="25" fillId="0" borderId="0" xfId="1716" applyFont="1" applyFill="1"/>
    <xf numFmtId="169" fontId="35" fillId="0" borderId="19" xfId="1716" applyNumberFormat="1" applyFont="1" applyFill="1" applyBorder="1" applyAlignment="1">
      <alignment horizontal="center"/>
    </xf>
    <xf numFmtId="169" fontId="61" fillId="8" borderId="0" xfId="1716" applyNumberFormat="1" applyFont="1" applyFill="1" applyAlignment="1">
      <alignment horizontal="center"/>
    </xf>
    <xf numFmtId="0" fontId="34" fillId="6" borderId="0" xfId="1716" applyFont="1" applyFill="1" applyBorder="1" applyAlignment="1">
      <alignment horizontal="center" vertical="center"/>
    </xf>
    <xf numFmtId="169" fontId="58" fillId="8" borderId="0" xfId="1716" applyNumberFormat="1" applyFont="1" applyFill="1" applyAlignment="1">
      <alignment horizontal="center"/>
    </xf>
    <xf numFmtId="169" fontId="32" fillId="0" borderId="0" xfId="1716" applyNumberFormat="1" applyFont="1" applyFill="1" applyAlignment="1">
      <alignment horizontal="center"/>
    </xf>
    <xf numFmtId="169" fontId="58" fillId="8" borderId="0" xfId="1716" applyNumberFormat="1" applyFont="1" applyFill="1" applyBorder="1" applyAlignment="1">
      <alignment horizontal="center"/>
    </xf>
    <xf numFmtId="0" fontId="16" fillId="0" borderId="0" xfId="1716" applyFill="1" applyBorder="1"/>
    <xf numFmtId="0" fontId="25" fillId="0" borderId="0" xfId="1716" applyFont="1" applyBorder="1"/>
    <xf numFmtId="169" fontId="58" fillId="0" borderId="21" xfId="1716" applyNumberFormat="1" applyFont="1" applyBorder="1" applyAlignment="1">
      <alignment horizontal="center"/>
    </xf>
    <xf numFmtId="169" fontId="28" fillId="0" borderId="21" xfId="1716" applyNumberFormat="1" applyFont="1" applyBorder="1" applyAlignment="1">
      <alignment horizontal="center"/>
    </xf>
    <xf numFmtId="169" fontId="16" fillId="0" borderId="97" xfId="1716" applyNumberFormat="1" applyFill="1" applyBorder="1"/>
    <xf numFmtId="0" fontId="25" fillId="0" borderId="98" xfId="1716" applyFont="1" applyBorder="1"/>
    <xf numFmtId="0" fontId="35" fillId="0" borderId="14" xfId="1716" applyFont="1" applyBorder="1"/>
    <xf numFmtId="0" fontId="16" fillId="0" borderId="97" xfId="1716" applyFill="1" applyBorder="1"/>
    <xf numFmtId="0" fontId="16" fillId="0" borderId="98" xfId="1716" applyFill="1" applyBorder="1"/>
    <xf numFmtId="0" fontId="16" fillId="0" borderId="8" xfId="1716" applyFill="1" applyBorder="1"/>
    <xf numFmtId="169" fontId="84" fillId="0" borderId="0" xfId="6343" applyNumberFormat="1" applyFont="1" applyFill="1" applyAlignment="1">
      <alignment horizontal="center"/>
    </xf>
    <xf numFmtId="169" fontId="29" fillId="0" borderId="0" xfId="6343" applyNumberFormat="1" applyFont="1" applyFill="1" applyAlignment="1">
      <alignment horizontal="center"/>
    </xf>
    <xf numFmtId="169" fontId="61" fillId="0" borderId="0" xfId="1716" applyNumberFormat="1" applyFont="1" applyFill="1" applyBorder="1" applyAlignment="1">
      <alignment horizontal="center"/>
    </xf>
    <xf numFmtId="169" fontId="61" fillId="8" borderId="0" xfId="1716" applyNumberFormat="1" applyFont="1" applyFill="1" applyBorder="1" applyAlignment="1">
      <alignment horizontal="center"/>
    </xf>
    <xf numFmtId="169" fontId="28" fillId="8" borderId="0" xfId="1716" applyNumberFormat="1" applyFont="1" applyFill="1" applyAlignment="1">
      <alignment horizontal="right"/>
    </xf>
    <xf numFmtId="169" fontId="84" fillId="0" borderId="0" xfId="6343" applyNumberFormat="1" applyFont="1" applyFill="1" applyBorder="1" applyAlignment="1">
      <alignment horizontal="center"/>
    </xf>
    <xf numFmtId="169" fontId="61" fillId="0" borderId="0" xfId="6343" applyNumberFormat="1" applyFont="1" applyFill="1" applyBorder="1" applyAlignment="1">
      <alignment horizontal="center"/>
    </xf>
    <xf numFmtId="169" fontId="61" fillId="41" borderId="0" xfId="1716" applyNumberFormat="1" applyFont="1" applyFill="1" applyBorder="1" applyAlignment="1">
      <alignment horizontal="center"/>
    </xf>
    <xf numFmtId="169" fontId="16" fillId="8" borderId="0" xfId="1716" applyNumberFormat="1" applyFill="1"/>
    <xf numFmtId="169" fontId="28" fillId="8" borderId="0" xfId="1716" applyNumberFormat="1" applyFont="1" applyFill="1" applyAlignment="1">
      <alignment horizontal="center"/>
    </xf>
    <xf numFmtId="169" fontId="32" fillId="8" borderId="22" xfId="1716" applyNumberFormat="1" applyFont="1" applyFill="1" applyBorder="1" applyAlignment="1">
      <alignment horizontal="right"/>
    </xf>
    <xf numFmtId="0" fontId="16" fillId="0" borderId="0" xfId="1716" applyFont="1" applyFill="1" applyAlignment="1">
      <alignment horizontal="center" wrapText="1"/>
    </xf>
    <xf numFmtId="169" fontId="35" fillId="0" borderId="19" xfId="6343" applyNumberFormat="1" applyFont="1" applyFill="1" applyBorder="1" applyAlignment="1">
      <alignment horizontal="center"/>
    </xf>
    <xf numFmtId="169" fontId="58" fillId="0" borderId="19" xfId="6343" applyNumberFormat="1" applyFont="1" applyFill="1" applyBorder="1" applyAlignment="1">
      <alignment horizontal="center"/>
    </xf>
    <xf numFmtId="169" fontId="58" fillId="41" borderId="19" xfId="1716" applyNumberFormat="1" applyFont="1" applyFill="1" applyBorder="1" applyAlignment="1">
      <alignment horizontal="center"/>
    </xf>
    <xf numFmtId="169" fontId="58" fillId="8" borderId="19" xfId="1716" applyNumberFormat="1" applyFont="1" applyFill="1" applyBorder="1" applyAlignment="1">
      <alignment horizontal="center"/>
    </xf>
    <xf numFmtId="169" fontId="58" fillId="8" borderId="93" xfId="1716" applyNumberFormat="1" applyFont="1" applyFill="1" applyBorder="1" applyAlignment="1">
      <alignment horizontal="center"/>
    </xf>
    <xf numFmtId="169" fontId="32" fillId="8" borderId="95" xfId="1716" applyNumberFormat="1" applyFont="1" applyFill="1" applyBorder="1" applyAlignment="1">
      <alignment horizontal="right"/>
    </xf>
    <xf numFmtId="169" fontId="35" fillId="0" borderId="20" xfId="6343" applyNumberFormat="1" applyFont="1" applyFill="1" applyBorder="1" applyAlignment="1">
      <alignment horizontal="center"/>
    </xf>
    <xf numFmtId="169" fontId="58" fillId="0" borderId="20" xfId="6343" applyNumberFormat="1" applyFont="1" applyFill="1" applyBorder="1" applyAlignment="1">
      <alignment horizontal="center"/>
    </xf>
    <xf numFmtId="169" fontId="58" fillId="41" borderId="20" xfId="1716" applyNumberFormat="1" applyFont="1" applyFill="1" applyBorder="1" applyAlignment="1">
      <alignment horizontal="center"/>
    </xf>
    <xf numFmtId="169" fontId="58" fillId="8" borderId="14" xfId="1716" applyNumberFormat="1" applyFont="1" applyFill="1" applyBorder="1" applyAlignment="1">
      <alignment horizontal="center"/>
    </xf>
    <xf numFmtId="169" fontId="35" fillId="0" borderId="21" xfId="6343" applyNumberFormat="1" applyFont="1" applyFill="1" applyBorder="1" applyAlignment="1">
      <alignment horizontal="center"/>
    </xf>
    <xf numFmtId="169" fontId="58" fillId="0" borderId="21" xfId="6343" applyNumberFormat="1" applyFont="1" applyFill="1" applyBorder="1" applyAlignment="1">
      <alignment horizontal="center"/>
    </xf>
    <xf numFmtId="169" fontId="58" fillId="41" borderId="21" xfId="1716" applyNumberFormat="1" applyFont="1" applyFill="1" applyBorder="1" applyAlignment="1">
      <alignment horizontal="center"/>
    </xf>
    <xf numFmtId="169" fontId="58" fillId="8" borderId="92" xfId="1716" applyNumberFormat="1" applyFont="1" applyFill="1" applyBorder="1" applyAlignment="1">
      <alignment horizontal="center"/>
    </xf>
    <xf numFmtId="169" fontId="32" fillId="8" borderId="91" xfId="1716" applyNumberFormat="1" applyFont="1" applyFill="1" applyBorder="1" applyAlignment="1">
      <alignment horizontal="right"/>
    </xf>
    <xf numFmtId="169" fontId="58" fillId="8" borderId="13" xfId="1716" applyNumberFormat="1" applyFont="1" applyFill="1" applyBorder="1" applyAlignment="1">
      <alignment horizontal="center"/>
    </xf>
    <xf numFmtId="169" fontId="62" fillId="0" borderId="20" xfId="1716" applyNumberFormat="1" applyFont="1" applyBorder="1" applyAlignment="1">
      <alignment horizontal="center"/>
    </xf>
    <xf numFmtId="169" fontId="25" fillId="0" borderId="0" xfId="1716" applyNumberFormat="1" applyFont="1" applyFill="1"/>
    <xf numFmtId="169" fontId="62" fillId="8" borderId="0" xfId="1716" applyNumberFormat="1" applyFont="1" applyFill="1"/>
    <xf numFmtId="169" fontId="16" fillId="0" borderId="0" xfId="1716" applyNumberFormat="1" applyFill="1" applyAlignment="1">
      <alignment horizontal="right"/>
    </xf>
    <xf numFmtId="169" fontId="16" fillId="0" borderId="0" xfId="6343" applyNumberFormat="1" applyFont="1" applyFill="1"/>
    <xf numFmtId="169" fontId="58" fillId="0" borderId="8" xfId="1716" applyNumberFormat="1" applyFont="1" applyFill="1" applyBorder="1" applyAlignment="1">
      <alignment horizontal="center"/>
    </xf>
    <xf numFmtId="169" fontId="58" fillId="8" borderId="8" xfId="1716" applyNumberFormat="1" applyFont="1" applyFill="1" applyBorder="1" applyAlignment="1">
      <alignment horizontal="center"/>
    </xf>
    <xf numFmtId="169" fontId="28" fillId="0" borderId="8" xfId="1716" applyNumberFormat="1" applyFont="1" applyFill="1" applyBorder="1" applyAlignment="1">
      <alignment horizontal="center"/>
    </xf>
    <xf numFmtId="169" fontId="28" fillId="0" borderId="8" xfId="1716" applyNumberFormat="1" applyFont="1" applyBorder="1" applyAlignment="1">
      <alignment horizontal="center"/>
    </xf>
    <xf numFmtId="0" fontId="29" fillId="0" borderId="99" xfId="1716" applyFont="1" applyBorder="1"/>
    <xf numFmtId="0" fontId="29" fillId="0" borderId="20" xfId="1716" applyFont="1" applyBorder="1" applyAlignment="1">
      <alignment vertical="center"/>
    </xf>
    <xf numFmtId="169" fontId="58" fillId="0" borderId="20" xfId="1716" applyNumberFormat="1" applyFont="1" applyFill="1" applyBorder="1" applyAlignment="1">
      <alignment horizontal="center" vertical="center"/>
    </xf>
    <xf numFmtId="0" fontId="16" fillId="0" borderId="0" xfId="1716" applyFill="1" applyAlignment="1">
      <alignment vertical="center"/>
    </xf>
    <xf numFmtId="169" fontId="28" fillId="0" borderId="0" xfId="1716" applyNumberFormat="1" applyFont="1" applyFill="1" applyAlignment="1">
      <alignment horizontal="right"/>
    </xf>
    <xf numFmtId="10" fontId="60" fillId="0" borderId="0" xfId="3074" applyNumberFormat="1" applyFont="1" applyAlignment="1">
      <alignment horizontal="center"/>
    </xf>
    <xf numFmtId="10" fontId="35" fillId="0" borderId="0" xfId="3074" applyNumberFormat="1" applyFont="1" applyAlignment="1">
      <alignment horizontal="center"/>
    </xf>
    <xf numFmtId="169" fontId="28" fillId="0" borderId="1" xfId="1716" applyNumberFormat="1" applyFont="1" applyFill="1" applyBorder="1" applyAlignment="1">
      <alignment horizontal="center"/>
    </xf>
    <xf numFmtId="0" fontId="21" fillId="0" borderId="0" xfId="1716" applyFont="1" applyFill="1"/>
    <xf numFmtId="169" fontId="84" fillId="0" borderId="0" xfId="2682" applyNumberFormat="1" applyFont="1" applyFill="1" applyAlignment="1">
      <alignment horizontal="center"/>
    </xf>
    <xf numFmtId="169" fontId="29" fillId="0" borderId="0" xfId="2682" applyNumberFormat="1" applyFont="1" applyFill="1" applyAlignment="1">
      <alignment horizontal="center"/>
    </xf>
    <xf numFmtId="169" fontId="35" fillId="0" borderId="1" xfId="2682" applyNumberFormat="1" applyFont="1" applyFill="1" applyBorder="1" applyAlignment="1">
      <alignment horizontal="center"/>
    </xf>
    <xf numFmtId="169" fontId="28" fillId="0" borderId="1" xfId="2682" applyNumberFormat="1" applyFont="1" applyFill="1" applyBorder="1" applyAlignment="1">
      <alignment horizontal="center"/>
    </xf>
    <xf numFmtId="169" fontId="35" fillId="0" borderId="20" xfId="2682" applyNumberFormat="1" applyFont="1" applyFill="1" applyBorder="1" applyAlignment="1">
      <alignment horizontal="center"/>
    </xf>
    <xf numFmtId="169" fontId="35" fillId="0" borderId="21" xfId="2682" applyNumberFormat="1" applyFont="1" applyFill="1" applyBorder="1" applyAlignment="1">
      <alignment horizontal="center"/>
    </xf>
    <xf numFmtId="169" fontId="16" fillId="0" borderId="0" xfId="2682" applyNumberFormat="1" applyFont="1" applyFill="1"/>
    <xf numFmtId="169" fontId="16" fillId="0" borderId="0" xfId="2682" applyNumberFormat="1" applyFill="1"/>
    <xf numFmtId="0" fontId="29" fillId="0" borderId="0" xfId="1716" applyFont="1" applyFill="1" applyBorder="1"/>
    <xf numFmtId="0" fontId="29" fillId="0" borderId="1" xfId="1716" applyFont="1" applyBorder="1"/>
    <xf numFmtId="169" fontId="35" fillId="0" borderId="1" xfId="1716" applyNumberFormat="1" applyFont="1" applyFill="1" applyBorder="1" applyAlignment="1">
      <alignment horizontal="center"/>
    </xf>
    <xf numFmtId="169" fontId="28" fillId="0" borderId="0" xfId="1716" applyNumberFormat="1" applyFont="1" applyFill="1" applyBorder="1" applyAlignment="1">
      <alignment horizontal="right"/>
    </xf>
    <xf numFmtId="169" fontId="28" fillId="0" borderId="0" xfId="1716" applyNumberFormat="1" applyFont="1" applyFill="1" applyBorder="1" applyAlignment="1">
      <alignment horizontal="center"/>
    </xf>
    <xf numFmtId="164" fontId="28" fillId="0" borderId="0" xfId="1716" applyNumberFormat="1" applyFont="1" applyBorder="1"/>
    <xf numFmtId="169" fontId="35" fillId="0" borderId="19" xfId="1716" applyNumberFormat="1" applyFont="1" applyBorder="1" applyAlignment="1">
      <alignment horizontal="center"/>
    </xf>
    <xf numFmtId="169" fontId="35" fillId="0" borderId="20" xfId="1716" applyNumberFormat="1" applyFont="1" applyBorder="1" applyAlignment="1">
      <alignment horizontal="center"/>
    </xf>
    <xf numFmtId="169" fontId="35" fillId="0" borderId="21" xfId="1716" applyNumberFormat="1" applyFont="1" applyBorder="1" applyAlignment="1">
      <alignment horizontal="center"/>
    </xf>
    <xf numFmtId="169" fontId="58" fillId="0" borderId="0" xfId="1716" applyNumberFormat="1" applyFont="1" applyAlignment="1">
      <alignment horizontal="center"/>
    </xf>
    <xf numFmtId="164" fontId="28" fillId="0" borderId="0" xfId="1716" applyNumberFormat="1" applyFont="1" applyFill="1" applyBorder="1"/>
    <xf numFmtId="164" fontId="57" fillId="0" borderId="0" xfId="1716" applyNumberFormat="1" applyFont="1" applyFill="1"/>
    <xf numFmtId="0" fontId="34" fillId="6" borderId="0" xfId="1716" applyFont="1" applyFill="1" applyBorder="1" applyAlignment="1">
      <alignment horizontal="left" vertical="center"/>
    </xf>
    <xf numFmtId="169" fontId="36" fillId="0" borderId="23" xfId="1716" applyNumberFormat="1" applyFont="1" applyBorder="1" applyAlignment="1">
      <alignment horizontal="right"/>
    </xf>
    <xf numFmtId="169" fontId="35" fillId="0" borderId="1" xfId="1716" applyNumberFormat="1" applyFont="1" applyBorder="1" applyAlignment="1">
      <alignment horizontal="center"/>
    </xf>
    <xf numFmtId="169" fontId="25" fillId="0" borderId="0" xfId="1716" applyNumberFormat="1" applyFont="1" applyFill="1" applyAlignment="1">
      <alignment horizontal="center"/>
    </xf>
    <xf numFmtId="164" fontId="25" fillId="0" borderId="0" xfId="1716" applyNumberFormat="1" applyFont="1" applyFill="1" applyAlignment="1">
      <alignment horizontal="center"/>
    </xf>
    <xf numFmtId="164" fontId="62" fillId="0" borderId="0" xfId="1716" applyNumberFormat="1" applyFont="1" applyFill="1" applyAlignment="1">
      <alignment horizontal="center"/>
    </xf>
    <xf numFmtId="169" fontId="16" fillId="0" borderId="0" xfId="1716" applyNumberFormat="1" applyAlignment="1">
      <alignment horizontal="right"/>
    </xf>
    <xf numFmtId="0" fontId="37" fillId="7" borderId="0" xfId="1716" applyFont="1" applyFill="1" applyBorder="1" applyAlignment="1">
      <alignment horizontal="left" vertical="center"/>
    </xf>
    <xf numFmtId="169" fontId="38" fillId="7" borderId="1" xfId="1716" applyNumberFormat="1" applyFont="1" applyFill="1" applyBorder="1" applyAlignment="1">
      <alignment horizontal="center"/>
    </xf>
    <xf numFmtId="169" fontId="58" fillId="7" borderId="1" xfId="1716" applyNumberFormat="1" applyFont="1" applyFill="1" applyBorder="1" applyAlignment="1">
      <alignment horizontal="center"/>
    </xf>
    <xf numFmtId="169" fontId="21" fillId="0" borderId="0" xfId="1716" applyNumberFormat="1" applyFont="1" applyFill="1"/>
    <xf numFmtId="169" fontId="36" fillId="7" borderId="23" xfId="1716" applyNumberFormat="1" applyFont="1" applyFill="1" applyBorder="1" applyAlignment="1">
      <alignment horizontal="right"/>
    </xf>
    <xf numFmtId="0" fontId="21" fillId="7" borderId="0" xfId="1716" applyFont="1" applyFill="1"/>
    <xf numFmtId="169" fontId="36" fillId="7" borderId="23" xfId="1716" applyNumberFormat="1" applyFont="1" applyFill="1" applyBorder="1"/>
    <xf numFmtId="164" fontId="62" fillId="0" borderId="0" xfId="1716" applyNumberFormat="1" applyFont="1" applyFill="1" applyBorder="1" applyAlignment="1">
      <alignment horizontal="center"/>
    </xf>
    <xf numFmtId="0" fontId="25" fillId="0" borderId="0" xfId="1716" applyFont="1" applyFill="1" applyBorder="1"/>
    <xf numFmtId="0" fontId="37" fillId="0" borderId="0" xfId="1716" applyFont="1" applyFill="1" applyBorder="1" applyAlignment="1">
      <alignment horizontal="left" vertical="center"/>
    </xf>
    <xf numFmtId="169" fontId="36" fillId="0" borderId="23" xfId="1716" applyNumberFormat="1" applyFont="1" applyFill="1" applyBorder="1" applyAlignment="1">
      <alignment horizontal="right"/>
    </xf>
    <xf numFmtId="0" fontId="37" fillId="0" borderId="0" xfId="2016" applyFont="1" applyFill="1" applyBorder="1" applyAlignment="1">
      <alignment horizontal="left" vertical="center"/>
    </xf>
    <xf numFmtId="169" fontId="38" fillId="0" borderId="1" xfId="1716" applyNumberFormat="1" applyFont="1" applyFill="1" applyBorder="1" applyAlignment="1">
      <alignment horizontal="center"/>
    </xf>
    <xf numFmtId="169" fontId="36" fillId="0" borderId="23" xfId="1716" applyNumberFormat="1" applyFont="1" applyFill="1" applyBorder="1"/>
    <xf numFmtId="0" fontId="87" fillId="0" borderId="0" xfId="1716" applyFont="1" applyFill="1" applyAlignment="1">
      <alignment wrapText="1"/>
    </xf>
    <xf numFmtId="0" fontId="25" fillId="0" borderId="0" xfId="1716" applyFont="1" applyFill="1" applyAlignment="1">
      <alignment horizontal="right"/>
    </xf>
    <xf numFmtId="175" fontId="17" fillId="0" borderId="0" xfId="0" applyFont="1" applyFill="1" applyBorder="1" applyAlignment="1">
      <alignment vertical="center" wrapText="1"/>
    </xf>
    <xf numFmtId="175" fontId="17" fillId="0" borderId="8" xfId="0" applyFont="1" applyFill="1" applyBorder="1" applyAlignment="1">
      <alignment horizontal="center" vertical="center" wrapText="1"/>
    </xf>
    <xf numFmtId="175" fontId="64" fillId="0" borderId="64" xfId="178" applyFont="1" applyFill="1" applyBorder="1" applyAlignment="1">
      <alignment horizontal="center" vertical="center" wrapText="1"/>
    </xf>
    <xf numFmtId="1" fontId="99" fillId="0" borderId="1" xfId="178" applyNumberFormat="1" applyFont="1" applyFill="1" applyBorder="1" applyAlignment="1">
      <alignment horizontal="center" vertical="center"/>
    </xf>
    <xf numFmtId="20" fontId="99" fillId="0" borderId="1" xfId="178" applyNumberFormat="1" applyFont="1" applyFill="1" applyBorder="1" applyAlignment="1">
      <alignment horizontal="center" vertical="center" wrapText="1"/>
    </xf>
    <xf numFmtId="175" fontId="99" fillId="0" borderId="1" xfId="178" applyFont="1" applyFill="1" applyBorder="1" applyAlignment="1">
      <alignment horizontal="center" vertical="center"/>
    </xf>
    <xf numFmtId="177" fontId="100" fillId="0" borderId="6" xfId="299" applyNumberFormat="1" applyFont="1" applyBorder="1" applyAlignment="1">
      <alignment horizontal="center" vertical="center" wrapText="1"/>
    </xf>
    <xf numFmtId="2" fontId="99" fillId="0" borderId="1" xfId="178" applyNumberFormat="1" applyFont="1" applyFill="1" applyBorder="1" applyAlignment="1">
      <alignment horizontal="center" vertical="center"/>
    </xf>
    <xf numFmtId="49" fontId="99" fillId="0" borderId="1" xfId="178" applyNumberFormat="1" applyFont="1" applyFill="1" applyBorder="1" applyAlignment="1">
      <alignment horizontal="center" vertical="center"/>
    </xf>
    <xf numFmtId="2" fontId="99" fillId="0" borderId="1" xfId="178" applyNumberFormat="1" applyFont="1" applyFill="1" applyBorder="1" applyAlignment="1">
      <alignment horizontal="center" vertical="center" wrapText="1"/>
    </xf>
    <xf numFmtId="177" fontId="100" fillId="0" borderId="6" xfId="299" applyNumberFormat="1" applyFont="1" applyFill="1" applyBorder="1" applyAlignment="1">
      <alignment horizontal="center" vertical="center" wrapText="1"/>
    </xf>
    <xf numFmtId="175" fontId="104" fillId="0" borderId="0" xfId="0" applyFont="1" applyFill="1"/>
    <xf numFmtId="175" fontId="104" fillId="0" borderId="0" xfId="0" applyFont="1" applyFill="1" applyBorder="1"/>
    <xf numFmtId="175" fontId="23" fillId="0" borderId="0" xfId="0" applyFont="1" applyFill="1" applyBorder="1" applyAlignment="1">
      <alignment horizontal="center" vertical="center" wrapText="1"/>
    </xf>
    <xf numFmtId="175" fontId="99" fillId="0" borderId="1" xfId="178" applyFont="1" applyFill="1" applyBorder="1" applyAlignment="1">
      <alignment horizontal="center" vertical="center" wrapText="1"/>
    </xf>
    <xf numFmtId="177" fontId="100" fillId="0" borderId="6" xfId="307" applyNumberFormat="1" applyFont="1" applyFill="1" applyBorder="1" applyAlignment="1">
      <alignment horizontal="center" vertical="center" wrapText="1"/>
    </xf>
    <xf numFmtId="175" fontId="64" fillId="0" borderId="64" xfId="178" applyFont="1" applyBorder="1" applyAlignment="1">
      <alignment horizontal="center" vertical="center" wrapText="1"/>
    </xf>
    <xf numFmtId="1" fontId="99" fillId="0" borderId="1" xfId="178" applyNumberFormat="1" applyFont="1" applyBorder="1" applyAlignment="1">
      <alignment horizontal="center" vertical="center"/>
    </xf>
    <xf numFmtId="10" fontId="0" fillId="0" borderId="0" xfId="0" applyNumberFormat="1"/>
    <xf numFmtId="0" fontId="92" fillId="0" borderId="0" xfId="0" applyNumberFormat="1" applyFont="1"/>
    <xf numFmtId="0" fontId="93" fillId="0" borderId="0" xfId="0" applyNumberFormat="1" applyFont="1"/>
    <xf numFmtId="171" fontId="0" fillId="3" borderId="1" xfId="0" applyNumberFormat="1" applyFill="1" applyBorder="1" applyAlignment="1">
      <alignment horizontal="center"/>
    </xf>
    <xf numFmtId="175" fontId="63" fillId="0" borderId="67" xfId="0" applyFont="1" applyBorder="1" applyAlignment="1">
      <alignment horizontal="justify" wrapText="1"/>
    </xf>
    <xf numFmtId="175" fontId="63" fillId="0" borderId="114" xfId="0" applyFont="1" applyBorder="1" applyAlignment="1">
      <alignment horizontal="justify" wrapText="1"/>
    </xf>
    <xf numFmtId="0" fontId="0" fillId="3" borderId="0" xfId="0" applyNumberFormat="1" applyFill="1"/>
    <xf numFmtId="0" fontId="0" fillId="3" borderId="0" xfId="0" applyNumberFormat="1" applyFill="1" applyAlignment="1">
      <alignment horizontal="right"/>
    </xf>
    <xf numFmtId="0" fontId="0" fillId="3" borderId="0" xfId="0" applyNumberFormat="1" applyFill="1" applyAlignment="1">
      <alignment horizontal="center"/>
    </xf>
    <xf numFmtId="171" fontId="0" fillId="3" borderId="58" xfId="0" applyNumberFormat="1" applyFill="1" applyBorder="1" applyAlignment="1">
      <alignment horizontal="center"/>
    </xf>
    <xf numFmtId="0" fontId="0" fillId="3" borderId="59" xfId="0" applyNumberFormat="1" applyFill="1" applyBorder="1"/>
    <xf numFmtId="175" fontId="14" fillId="0" borderId="1" xfId="0" applyFont="1" applyFill="1" applyBorder="1" applyAlignment="1">
      <alignment horizontal="center" vertical="center"/>
    </xf>
    <xf numFmtId="175" fontId="20" fillId="3" borderId="26" xfId="0" applyFont="1" applyFill="1" applyBorder="1" applyAlignment="1">
      <alignment horizontal="center" vertical="center"/>
    </xf>
    <xf numFmtId="175" fontId="20" fillId="3" borderId="1" xfId="0" applyFont="1" applyFill="1" applyBorder="1" applyAlignment="1">
      <alignment horizontal="center" vertical="center"/>
    </xf>
    <xf numFmtId="175" fontId="20" fillId="3" borderId="25" xfId="0" applyFont="1" applyFill="1" applyBorder="1" applyAlignment="1">
      <alignment horizontal="center" vertical="center"/>
    </xf>
    <xf numFmtId="175" fontId="0" fillId="0" borderId="0" xfId="0" applyFill="1" applyBorder="1" applyAlignment="1">
      <alignment horizontal="center" vertical="center"/>
    </xf>
    <xf numFmtId="175" fontId="15" fillId="0" borderId="2" xfId="0" applyFont="1" applyBorder="1" applyAlignment="1">
      <alignment horizontal="center" vertical="center"/>
    </xf>
    <xf numFmtId="175" fontId="15" fillId="0" borderId="3" xfId="0" applyFont="1" applyBorder="1" applyAlignment="1">
      <alignment horizontal="center" vertical="center"/>
    </xf>
    <xf numFmtId="175" fontId="15" fillId="0" borderId="4" xfId="0" applyFont="1" applyBorder="1" applyAlignment="1">
      <alignment horizontal="center" vertical="center"/>
    </xf>
    <xf numFmtId="175" fontId="14" fillId="0" borderId="29" xfId="0" applyFont="1" applyBorder="1" applyAlignment="1">
      <alignment horizontal="center" vertical="center" wrapText="1"/>
    </xf>
    <xf numFmtId="175" fontId="14" fillId="0" borderId="30" xfId="0" applyFont="1" applyBorder="1" applyAlignment="1">
      <alignment horizontal="center" vertical="center" wrapText="1"/>
    </xf>
    <xf numFmtId="175" fontId="14" fillId="0" borderId="31" xfId="0" applyFont="1" applyBorder="1" applyAlignment="1">
      <alignment horizontal="center" vertical="center" wrapText="1"/>
    </xf>
    <xf numFmtId="175" fontId="20" fillId="0" borderId="6" xfId="0" applyFont="1" applyBorder="1" applyAlignment="1">
      <alignment horizontal="center" vertical="center"/>
    </xf>
    <xf numFmtId="175" fontId="20" fillId="3" borderId="0" xfId="0" applyFont="1" applyFill="1" applyBorder="1" applyAlignment="1">
      <alignment horizontal="center" vertical="center"/>
    </xf>
    <xf numFmtId="175" fontId="20" fillId="3" borderId="8" xfId="0" applyFont="1" applyFill="1" applyBorder="1" applyAlignment="1">
      <alignment horizontal="center" vertical="center"/>
    </xf>
    <xf numFmtId="175" fontId="22" fillId="0" borderId="11" xfId="0" applyFont="1" applyBorder="1" applyAlignment="1">
      <alignment horizontal="center"/>
    </xf>
    <xf numFmtId="175" fontId="17" fillId="5" borderId="45" xfId="0" applyFont="1" applyFill="1" applyBorder="1" applyAlignment="1">
      <alignment horizontal="center" vertical="center"/>
    </xf>
    <xf numFmtId="175" fontId="17" fillId="5" borderId="24" xfId="0" applyFont="1" applyFill="1" applyBorder="1" applyAlignment="1">
      <alignment horizontal="center" vertical="center"/>
    </xf>
    <xf numFmtId="175" fontId="17" fillId="5" borderId="16" xfId="0" applyFont="1" applyFill="1" applyBorder="1" applyAlignment="1">
      <alignment horizontal="center" vertical="center"/>
    </xf>
    <xf numFmtId="175" fontId="56" fillId="9" borderId="46" xfId="133" applyFont="1" applyFill="1" applyBorder="1" applyAlignment="1">
      <alignment horizontal="center" wrapText="1"/>
    </xf>
    <xf numFmtId="175" fontId="56" fillId="9" borderId="47" xfId="133" applyFont="1" applyFill="1" applyBorder="1" applyAlignment="1">
      <alignment horizontal="center" wrapText="1"/>
    </xf>
    <xf numFmtId="0" fontId="56" fillId="9" borderId="29" xfId="0" applyNumberFormat="1" applyFont="1" applyFill="1" applyBorder="1" applyAlignment="1">
      <alignment horizontal="center" wrapText="1"/>
    </xf>
    <xf numFmtId="0" fontId="56" fillId="9" borderId="31" xfId="0" applyNumberFormat="1" applyFont="1" applyFill="1" applyBorder="1" applyAlignment="1">
      <alignment horizontal="center" wrapText="1"/>
    </xf>
    <xf numFmtId="0" fontId="56" fillId="9" borderId="43" xfId="0" applyNumberFormat="1" applyFont="1" applyFill="1" applyBorder="1" applyAlignment="1">
      <alignment horizontal="center" wrapText="1"/>
    </xf>
    <xf numFmtId="0" fontId="56" fillId="9" borderId="32" xfId="0" applyNumberFormat="1" applyFont="1" applyFill="1" applyBorder="1" applyAlignment="1">
      <alignment horizontal="center" wrapText="1"/>
    </xf>
    <xf numFmtId="0" fontId="56" fillId="9" borderId="27" xfId="0" applyNumberFormat="1" applyFont="1" applyFill="1" applyBorder="1" applyAlignment="1">
      <alignment horizontal="center" wrapText="1"/>
    </xf>
    <xf numFmtId="0" fontId="56" fillId="9" borderId="30" xfId="0" applyNumberFormat="1" applyFont="1" applyFill="1" applyBorder="1" applyAlignment="1">
      <alignment horizontal="center" wrapText="1"/>
    </xf>
    <xf numFmtId="175" fontId="0" fillId="0" borderId="0" xfId="0" applyFill="1" applyBorder="1" applyAlignment="1">
      <alignment horizontal="center"/>
    </xf>
    <xf numFmtId="175" fontId="14" fillId="0" borderId="13" xfId="0" applyFont="1" applyBorder="1" applyAlignment="1">
      <alignment horizontal="center" vertical="center"/>
    </xf>
    <xf numFmtId="175" fontId="14" fillId="0" borderId="14" xfId="0" applyFont="1" applyBorder="1" applyAlignment="1">
      <alignment horizontal="center" vertical="center"/>
    </xf>
    <xf numFmtId="0" fontId="0" fillId="0" borderId="0" xfId="0" applyNumberFormat="1" applyAlignment="1">
      <alignment horizontal="center"/>
    </xf>
    <xf numFmtId="0" fontId="94" fillId="77" borderId="0" xfId="317" applyFont="1" applyFill="1" applyBorder="1" applyAlignment="1">
      <alignment horizontal="center"/>
    </xf>
    <xf numFmtId="0" fontId="55" fillId="77" borderId="79" xfId="317" applyFont="1" applyFill="1" applyBorder="1" applyAlignment="1">
      <alignment horizontal="center"/>
    </xf>
    <xf numFmtId="0" fontId="55" fillId="77" borderId="80" xfId="317" applyFont="1" applyFill="1" applyBorder="1" applyAlignment="1">
      <alignment horizontal="center"/>
    </xf>
    <xf numFmtId="0" fontId="55" fillId="77" borderId="81" xfId="317" applyFont="1" applyFill="1" applyBorder="1" applyAlignment="1">
      <alignment horizontal="center"/>
    </xf>
    <xf numFmtId="0" fontId="88" fillId="0" borderId="16" xfId="0" applyNumberFormat="1" applyFont="1" applyBorder="1" applyAlignment="1">
      <alignment horizontal="center" vertical="center" wrapText="1"/>
    </xf>
    <xf numFmtId="0" fontId="88" fillId="0" borderId="63" xfId="0" applyNumberFormat="1" applyFont="1" applyBorder="1" applyAlignment="1">
      <alignment horizontal="center" vertical="center" wrapText="1"/>
    </xf>
    <xf numFmtId="0" fontId="63" fillId="0" borderId="7" xfId="0" quotePrefix="1" applyNumberFormat="1" applyFont="1" applyBorder="1" applyAlignment="1">
      <alignment horizontal="center" vertical="center"/>
    </xf>
    <xf numFmtId="0" fontId="63" fillId="0" borderId="0" xfId="0" quotePrefix="1" applyNumberFormat="1" applyFont="1" applyBorder="1" applyAlignment="1">
      <alignment horizontal="center" vertical="center"/>
    </xf>
    <xf numFmtId="0" fontId="63" fillId="0" borderId="8" xfId="0" quotePrefix="1" applyNumberFormat="1" applyFont="1" applyBorder="1" applyAlignment="1">
      <alignment horizontal="center" vertical="center"/>
    </xf>
    <xf numFmtId="49" fontId="63" fillId="0" borderId="7" xfId="0" applyNumberFormat="1" applyFont="1" applyBorder="1" applyAlignment="1">
      <alignment horizontal="center" vertical="center"/>
    </xf>
    <xf numFmtId="49" fontId="63" fillId="0" borderId="8" xfId="0" applyNumberFormat="1" applyFont="1" applyBorder="1" applyAlignment="1">
      <alignment horizontal="center" vertical="center"/>
    </xf>
    <xf numFmtId="49" fontId="63" fillId="0" borderId="0" xfId="0" applyNumberFormat="1" applyFont="1" applyBorder="1" applyAlignment="1">
      <alignment horizontal="center" vertical="center"/>
    </xf>
    <xf numFmtId="0" fontId="15" fillId="3" borderId="65" xfId="6342" applyFont="1" applyFill="1" applyBorder="1" applyAlignment="1">
      <alignment horizontal="center" vertical="center"/>
    </xf>
    <xf numFmtId="0" fontId="15" fillId="3" borderId="67" xfId="6342" applyFont="1" applyFill="1" applyBorder="1" applyAlignment="1">
      <alignment horizontal="center" vertical="center"/>
    </xf>
    <xf numFmtId="0" fontId="15" fillId="3" borderId="10" xfId="6342" applyFont="1" applyFill="1" applyBorder="1" applyAlignment="1">
      <alignment horizontal="center"/>
    </xf>
    <xf numFmtId="0" fontId="16" fillId="3" borderId="11" xfId="6342" applyFill="1" applyBorder="1" applyAlignment="1">
      <alignment horizontal="center"/>
    </xf>
    <xf numFmtId="0" fontId="16" fillId="3" borderId="66" xfId="6342" applyFill="1" applyBorder="1" applyAlignment="1">
      <alignment horizontal="center"/>
    </xf>
    <xf numFmtId="0" fontId="16" fillId="3" borderId="76" xfId="6342" applyFill="1" applyBorder="1" applyAlignment="1">
      <alignment horizontal="center"/>
    </xf>
    <xf numFmtId="0" fontId="16" fillId="3" borderId="8" xfId="6342" applyFill="1" applyBorder="1" applyAlignment="1">
      <alignment horizontal="center"/>
    </xf>
    <xf numFmtId="0" fontId="0" fillId="0" borderId="107" xfId="0" applyNumberFormat="1" applyBorder="1" applyAlignment="1">
      <alignment horizontal="center" vertical="center"/>
    </xf>
    <xf numFmtId="0" fontId="0" fillId="0" borderId="33" xfId="0" applyNumberFormat="1" applyBorder="1" applyAlignment="1">
      <alignment horizontal="center" vertical="center"/>
    </xf>
    <xf numFmtId="0" fontId="16" fillId="0" borderId="7"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8" xfId="0" applyNumberFormat="1" applyFont="1" applyBorder="1" applyAlignment="1">
      <alignment horizontal="center" vertical="center"/>
    </xf>
    <xf numFmtId="175" fontId="63" fillId="0" borderId="94" xfId="0" applyFont="1" applyBorder="1" applyAlignment="1">
      <alignment horizontal="center" wrapText="1"/>
    </xf>
    <xf numFmtId="175" fontId="63" fillId="0" borderId="21" xfId="0" applyFont="1" applyBorder="1" applyAlignment="1">
      <alignment horizontal="center" wrapText="1"/>
    </xf>
    <xf numFmtId="175" fontId="63" fillId="0" borderId="19" xfId="0" applyFont="1" applyBorder="1" applyAlignment="1">
      <alignment horizontal="center" wrapText="1"/>
    </xf>
    <xf numFmtId="175" fontId="63" fillId="0" borderId="20" xfId="0" applyFont="1" applyBorder="1" applyAlignment="1">
      <alignment horizontal="center" wrapText="1"/>
    </xf>
    <xf numFmtId="175" fontId="16" fillId="0" borderId="20" xfId="2" applyBorder="1" applyAlignment="1">
      <alignment horizontal="center" vertical="center"/>
    </xf>
    <xf numFmtId="175" fontId="16" fillId="0" borderId="21" xfId="2" applyBorder="1" applyAlignment="1">
      <alignment horizontal="center" vertical="center"/>
    </xf>
    <xf numFmtId="175" fontId="16" fillId="0" borderId="20" xfId="2" applyFont="1" applyBorder="1" applyAlignment="1">
      <alignment horizontal="center" vertical="center"/>
    </xf>
    <xf numFmtId="175" fontId="16" fillId="0" borderId="19" xfId="2" applyNumberFormat="1" applyFont="1" applyBorder="1" applyAlignment="1">
      <alignment horizontal="center" vertical="center"/>
    </xf>
    <xf numFmtId="175" fontId="16" fillId="0" borderId="20" xfId="2" applyNumberFormat="1" applyFont="1" applyBorder="1" applyAlignment="1">
      <alignment horizontal="center" vertical="center"/>
    </xf>
    <xf numFmtId="0" fontId="86" fillId="0" borderId="0" xfId="1716" applyFont="1" applyFill="1" applyBorder="1" applyAlignment="1">
      <alignment horizontal="justify" vertical="center" wrapText="1"/>
    </xf>
  </cellXfs>
  <cellStyles count="6344">
    <cellStyle name="20% - Énfasis1" xfId="22" builtinId="30" customBuiltin="1"/>
    <cellStyle name="20% - Énfasis1 10" xfId="3619"/>
    <cellStyle name="20% - Énfasis1 10 2" xfId="3620"/>
    <cellStyle name="20% - Énfasis1 10 2 2" xfId="3621"/>
    <cellStyle name="20% - Énfasis1 10 3" xfId="3622"/>
    <cellStyle name="20% - Énfasis1 10 3 2" xfId="3623"/>
    <cellStyle name="20% - Énfasis1 10 4" xfId="3624"/>
    <cellStyle name="20% - Énfasis1 10 4 2" xfId="3625"/>
    <cellStyle name="20% - Énfasis1 10 5" xfId="3626"/>
    <cellStyle name="20% - Énfasis1 11" xfId="3627"/>
    <cellStyle name="20% - Énfasis1 11 2" xfId="3628"/>
    <cellStyle name="20% - Énfasis1 11 2 2" xfId="3629"/>
    <cellStyle name="20% - Énfasis1 11 3" xfId="3630"/>
    <cellStyle name="20% - Énfasis1 12" xfId="3631"/>
    <cellStyle name="20% - Énfasis1 12 2" xfId="3632"/>
    <cellStyle name="20% - Énfasis1 13" xfId="3633"/>
    <cellStyle name="20% - Énfasis1 13 2" xfId="3634"/>
    <cellStyle name="20% - Énfasis1 14" xfId="3635"/>
    <cellStyle name="20% - Énfasis1 14 2" xfId="3636"/>
    <cellStyle name="20% - Énfasis1 15" xfId="3637"/>
    <cellStyle name="20% - Énfasis1 2" xfId="50"/>
    <cellStyle name="20% - Énfasis1 2 2" xfId="80"/>
    <cellStyle name="20% - Énfasis1 2 2 2" xfId="321"/>
    <cellStyle name="20% - Énfasis1 2 2 2 2" xfId="322"/>
    <cellStyle name="20% - Énfasis1 2 2 2 2 2" xfId="323"/>
    <cellStyle name="20% - Énfasis1 2 2 2 3" xfId="324"/>
    <cellStyle name="20% - Énfasis1 2 2 2 3 2" xfId="3638"/>
    <cellStyle name="20% - Énfasis1 2 2 2 4" xfId="3639"/>
    <cellStyle name="20% - Énfasis1 2 2 2 4 2" xfId="3640"/>
    <cellStyle name="20% - Énfasis1 2 2 2 5" xfId="3641"/>
    <cellStyle name="20% - Énfasis1 2 2 3" xfId="325"/>
    <cellStyle name="20% - Énfasis1 2 2 3 2" xfId="326"/>
    <cellStyle name="20% - Énfasis1 2 2 3 2 2" xfId="3642"/>
    <cellStyle name="20% - Énfasis1 2 2 3 3" xfId="3643"/>
    <cellStyle name="20% - Énfasis1 2 2 4" xfId="327"/>
    <cellStyle name="20% - Énfasis1 2 2 4 2" xfId="328"/>
    <cellStyle name="20% - Énfasis1 2 2 5" xfId="329"/>
    <cellStyle name="20% - Énfasis1 2 2 5 2" xfId="3644"/>
    <cellStyle name="20% - Énfasis1 2 2 6" xfId="3645"/>
    <cellStyle name="20% - Énfasis1 2 3" xfId="137"/>
    <cellStyle name="20% - Énfasis1 2 3 2" xfId="330"/>
    <cellStyle name="20% - Énfasis1 2 3 2 2" xfId="331"/>
    <cellStyle name="20% - Énfasis1 2 3 2 2 2" xfId="3646"/>
    <cellStyle name="20% - Énfasis1 2 3 2 3" xfId="3647"/>
    <cellStyle name="20% - Énfasis1 2 3 2 3 2" xfId="3648"/>
    <cellStyle name="20% - Énfasis1 2 3 2 4" xfId="3649"/>
    <cellStyle name="20% - Énfasis1 2 3 2 4 2" xfId="3650"/>
    <cellStyle name="20% - Énfasis1 2 3 2 5" xfId="3651"/>
    <cellStyle name="20% - Énfasis1 2 3 3" xfId="332"/>
    <cellStyle name="20% - Énfasis1 2 3 3 2" xfId="3652"/>
    <cellStyle name="20% - Énfasis1 2 3 4" xfId="3653"/>
    <cellStyle name="20% - Énfasis1 2 3 4 2" xfId="3654"/>
    <cellStyle name="20% - Énfasis1 2 3 5" xfId="3655"/>
    <cellStyle name="20% - Énfasis1 2 3 5 2" xfId="3656"/>
    <cellStyle name="20% - Énfasis1 2 3 6" xfId="3657"/>
    <cellStyle name="20% - Énfasis1 2 4" xfId="199"/>
    <cellStyle name="20% - Énfasis1 2 4 2" xfId="333"/>
    <cellStyle name="20% - Énfasis1 2 4 2 2" xfId="3658"/>
    <cellStyle name="20% - Énfasis1 2 4 2 2 2" xfId="3659"/>
    <cellStyle name="20% - Énfasis1 2 4 2 3" xfId="3660"/>
    <cellStyle name="20% - Énfasis1 2 4 2 3 2" xfId="3661"/>
    <cellStyle name="20% - Énfasis1 2 4 2 4" xfId="3662"/>
    <cellStyle name="20% - Énfasis1 2 4 2 4 2" xfId="3663"/>
    <cellStyle name="20% - Énfasis1 2 4 2 5" xfId="3664"/>
    <cellStyle name="20% - Énfasis1 2 4 3" xfId="3665"/>
    <cellStyle name="20% - Énfasis1 2 4 3 2" xfId="3666"/>
    <cellStyle name="20% - Énfasis1 2 4 4" xfId="3667"/>
    <cellStyle name="20% - Énfasis1 2 4 4 2" xfId="3668"/>
    <cellStyle name="20% - Énfasis1 2 4 5" xfId="3669"/>
    <cellStyle name="20% - Énfasis1 2 4 5 2" xfId="3670"/>
    <cellStyle name="20% - Énfasis1 2 4 6" xfId="3671"/>
    <cellStyle name="20% - Énfasis1 2 5" xfId="334"/>
    <cellStyle name="20% - Énfasis1 2 5 2" xfId="335"/>
    <cellStyle name="20% - Énfasis1 2 5 2 2" xfId="3672"/>
    <cellStyle name="20% - Énfasis1 2 5 3" xfId="3673"/>
    <cellStyle name="20% - Énfasis1 2 5 3 2" xfId="3674"/>
    <cellStyle name="20% - Énfasis1 2 5 4" xfId="3675"/>
    <cellStyle name="20% - Énfasis1 2 5 4 2" xfId="3676"/>
    <cellStyle name="20% - Énfasis1 2 5 5" xfId="3677"/>
    <cellStyle name="20% - Énfasis1 2 6" xfId="336"/>
    <cellStyle name="20% - Énfasis1 2 6 2" xfId="3678"/>
    <cellStyle name="20% - Énfasis1 2 6 2 2" xfId="3679"/>
    <cellStyle name="20% - Énfasis1 2 6 3" xfId="3680"/>
    <cellStyle name="20% - Énfasis1 2 7" xfId="3681"/>
    <cellStyle name="20% - Énfasis1 2 8" xfId="3682"/>
    <cellStyle name="20% - Énfasis1 2 8 2" xfId="3683"/>
    <cellStyle name="20% - Énfasis1 2 9" xfId="3684"/>
    <cellStyle name="20% - Énfasis1 3" xfId="94"/>
    <cellStyle name="20% - Énfasis1 3 2" xfId="151"/>
    <cellStyle name="20% - Énfasis1 3 2 2" xfId="337"/>
    <cellStyle name="20% - Énfasis1 3 2 2 2" xfId="338"/>
    <cellStyle name="20% - Énfasis1 3 2 2 2 2" xfId="3685"/>
    <cellStyle name="20% - Énfasis1 3 2 2 3" xfId="3686"/>
    <cellStyle name="20% - Énfasis1 3 2 2 3 2" xfId="3687"/>
    <cellStyle name="20% - Énfasis1 3 2 2 4" xfId="3688"/>
    <cellStyle name="20% - Énfasis1 3 2 2 4 2" xfId="3689"/>
    <cellStyle name="20% - Énfasis1 3 2 2 5" xfId="3690"/>
    <cellStyle name="20% - Énfasis1 3 2 3" xfId="339"/>
    <cellStyle name="20% - Énfasis1 3 2 3 2" xfId="3691"/>
    <cellStyle name="20% - Énfasis1 3 2 4" xfId="3692"/>
    <cellStyle name="20% - Énfasis1 3 2 4 2" xfId="3693"/>
    <cellStyle name="20% - Énfasis1 3 2 5" xfId="3694"/>
    <cellStyle name="20% - Énfasis1 3 2 5 2" xfId="3695"/>
    <cellStyle name="20% - Énfasis1 3 2 6" xfId="3696"/>
    <cellStyle name="20% - Énfasis1 3 3" xfId="340"/>
    <cellStyle name="20% - Énfasis1 3 3 2" xfId="341"/>
    <cellStyle name="20% - Énfasis1 3 3 2 2" xfId="3697"/>
    <cellStyle name="20% - Énfasis1 3 3 3" xfId="3698"/>
    <cellStyle name="20% - Énfasis1 3 3 3 2" xfId="3699"/>
    <cellStyle name="20% - Énfasis1 3 3 4" xfId="3700"/>
    <cellStyle name="20% - Énfasis1 3 3 4 2" xfId="3701"/>
    <cellStyle name="20% - Énfasis1 3 3 5" xfId="3702"/>
    <cellStyle name="20% - Énfasis1 3 4" xfId="342"/>
    <cellStyle name="20% - Énfasis1 3 4 2" xfId="343"/>
    <cellStyle name="20% - Énfasis1 3 4 2 2" xfId="3703"/>
    <cellStyle name="20% - Énfasis1 3 4 3" xfId="3704"/>
    <cellStyle name="20% - Énfasis1 3 5" xfId="344"/>
    <cellStyle name="20% - Énfasis1 3 6" xfId="3705"/>
    <cellStyle name="20% - Énfasis1 3 6 2" xfId="3706"/>
    <cellStyle name="20% - Énfasis1 3 7" xfId="3707"/>
    <cellStyle name="20% - Énfasis1 4" xfId="109"/>
    <cellStyle name="20% - Énfasis1 4 2" xfId="166"/>
    <cellStyle name="20% - Énfasis1 4 2 2" xfId="3708"/>
    <cellStyle name="20% - Énfasis1 4 2 2 2" xfId="3709"/>
    <cellStyle name="20% - Énfasis1 4 2 2 2 2" xfId="3710"/>
    <cellStyle name="20% - Énfasis1 4 2 2 3" xfId="3711"/>
    <cellStyle name="20% - Énfasis1 4 2 2 3 2" xfId="3712"/>
    <cellStyle name="20% - Énfasis1 4 2 2 4" xfId="3713"/>
    <cellStyle name="20% - Énfasis1 4 2 2 4 2" xfId="3714"/>
    <cellStyle name="20% - Énfasis1 4 2 2 5" xfId="3715"/>
    <cellStyle name="20% - Énfasis1 4 2 3" xfId="3716"/>
    <cellStyle name="20% - Énfasis1 4 2 3 2" xfId="3717"/>
    <cellStyle name="20% - Énfasis1 4 2 4" xfId="3718"/>
    <cellStyle name="20% - Énfasis1 4 2 4 2" xfId="3719"/>
    <cellStyle name="20% - Énfasis1 4 2 5" xfId="3720"/>
    <cellStyle name="20% - Énfasis1 4 2 5 2" xfId="3721"/>
    <cellStyle name="20% - Énfasis1 4 2 6" xfId="3722"/>
    <cellStyle name="20% - Énfasis1 4 3" xfId="3723"/>
    <cellStyle name="20% - Énfasis1 4 3 2" xfId="3724"/>
    <cellStyle name="20% - Énfasis1 4 3 2 2" xfId="3725"/>
    <cellStyle name="20% - Énfasis1 4 3 3" xfId="3726"/>
    <cellStyle name="20% - Énfasis1 4 3 3 2" xfId="3727"/>
    <cellStyle name="20% - Énfasis1 4 3 4" xfId="3728"/>
    <cellStyle name="20% - Énfasis1 4 3 4 2" xfId="3729"/>
    <cellStyle name="20% - Énfasis1 4 3 5" xfId="3730"/>
    <cellStyle name="20% - Énfasis1 4 4" xfId="3731"/>
    <cellStyle name="20% - Énfasis1 4 4 2" xfId="3732"/>
    <cellStyle name="20% - Énfasis1 4 5" xfId="3733"/>
    <cellStyle name="20% - Énfasis1 4 5 2" xfId="3734"/>
    <cellStyle name="20% - Énfasis1 4 6" xfId="3735"/>
    <cellStyle name="20% - Énfasis1 4 6 2" xfId="3736"/>
    <cellStyle name="20% - Énfasis1 4 7" xfId="3737"/>
    <cellStyle name="20% - Énfasis1 5" xfId="63"/>
    <cellStyle name="20% - Énfasis1 5 2" xfId="3738"/>
    <cellStyle name="20% - Énfasis1 5 2 2" xfId="3739"/>
    <cellStyle name="20% - Énfasis1 5 2 2 2" xfId="3740"/>
    <cellStyle name="20% - Énfasis1 5 2 3" xfId="3741"/>
    <cellStyle name="20% - Énfasis1 5 2 3 2" xfId="3742"/>
    <cellStyle name="20% - Énfasis1 5 2 4" xfId="3743"/>
    <cellStyle name="20% - Énfasis1 5 2 4 2" xfId="3744"/>
    <cellStyle name="20% - Énfasis1 5 2 5" xfId="3745"/>
    <cellStyle name="20% - Énfasis1 5 3" xfId="3746"/>
    <cellStyle name="20% - Énfasis1 5 3 2" xfId="3747"/>
    <cellStyle name="20% - Énfasis1 5 4" xfId="3748"/>
    <cellStyle name="20% - Énfasis1 5 4 2" xfId="3749"/>
    <cellStyle name="20% - Énfasis1 5 5" xfId="3750"/>
    <cellStyle name="20% - Énfasis1 5 5 2" xfId="3751"/>
    <cellStyle name="20% - Énfasis1 5 6" xfId="3752"/>
    <cellStyle name="20% - Énfasis1 6" xfId="121"/>
    <cellStyle name="20% - Énfasis1 6 2" xfId="3753"/>
    <cellStyle name="20% - Énfasis1 6 2 2" xfId="3754"/>
    <cellStyle name="20% - Énfasis1 6 2 2 2" xfId="3755"/>
    <cellStyle name="20% - Énfasis1 6 2 3" xfId="3756"/>
    <cellStyle name="20% - Énfasis1 6 2 3 2" xfId="3757"/>
    <cellStyle name="20% - Énfasis1 6 2 4" xfId="3758"/>
    <cellStyle name="20% - Énfasis1 6 2 4 2" xfId="3759"/>
    <cellStyle name="20% - Énfasis1 6 2 5" xfId="3760"/>
    <cellStyle name="20% - Énfasis1 6 3" xfId="3761"/>
    <cellStyle name="20% - Énfasis1 6 3 2" xfId="3762"/>
    <cellStyle name="20% - Énfasis1 6 4" xfId="3763"/>
    <cellStyle name="20% - Énfasis1 6 4 2" xfId="3764"/>
    <cellStyle name="20% - Énfasis1 6 5" xfId="3765"/>
    <cellStyle name="20% - Énfasis1 6 5 2" xfId="3766"/>
    <cellStyle name="20% - Énfasis1 6 6" xfId="3767"/>
    <cellStyle name="20% - Énfasis1 7" xfId="182"/>
    <cellStyle name="20% - Énfasis1 7 2" xfId="3768"/>
    <cellStyle name="20% - Énfasis1 7 2 2" xfId="3769"/>
    <cellStyle name="20% - Énfasis1 7 2 2 2" xfId="3770"/>
    <cellStyle name="20% - Énfasis1 7 2 3" xfId="3771"/>
    <cellStyle name="20% - Énfasis1 7 2 3 2" xfId="3772"/>
    <cellStyle name="20% - Énfasis1 7 2 4" xfId="3773"/>
    <cellStyle name="20% - Énfasis1 7 2 4 2" xfId="3774"/>
    <cellStyle name="20% - Énfasis1 7 2 5" xfId="3775"/>
    <cellStyle name="20% - Énfasis1 7 3" xfId="3776"/>
    <cellStyle name="20% - Énfasis1 7 3 2" xfId="3777"/>
    <cellStyle name="20% - Énfasis1 7 4" xfId="3778"/>
    <cellStyle name="20% - Énfasis1 7 4 2" xfId="3779"/>
    <cellStyle name="20% - Énfasis1 7 5" xfId="3780"/>
    <cellStyle name="20% - Énfasis1 7 5 2" xfId="3781"/>
    <cellStyle name="20% - Énfasis1 7 6" xfId="3782"/>
    <cellStyle name="20% - Énfasis1 8" xfId="211"/>
    <cellStyle name="20% - Énfasis1 8 2" xfId="3783"/>
    <cellStyle name="20% - Énfasis1 9" xfId="272"/>
    <cellStyle name="20% - Énfasis1 9 2" xfId="3784"/>
    <cellStyle name="20% - Énfasis1 9 2 2" xfId="3785"/>
    <cellStyle name="20% - Énfasis1 9 2 2 2" xfId="3786"/>
    <cellStyle name="20% - Énfasis1 9 2 3" xfId="3787"/>
    <cellStyle name="20% - Énfasis1 9 2 3 2" xfId="3788"/>
    <cellStyle name="20% - Énfasis1 9 2 4" xfId="3789"/>
    <cellStyle name="20% - Énfasis1 9 2 4 2" xfId="3790"/>
    <cellStyle name="20% - Énfasis1 9 2 5" xfId="3791"/>
    <cellStyle name="20% - Énfasis1 9 3" xfId="3792"/>
    <cellStyle name="20% - Énfasis1 9 3 2" xfId="3793"/>
    <cellStyle name="20% - Énfasis1 9 4" xfId="3794"/>
    <cellStyle name="20% - Énfasis1 9 4 2" xfId="3795"/>
    <cellStyle name="20% - Énfasis1 9 5" xfId="3796"/>
    <cellStyle name="20% - Énfasis1 9 5 2" xfId="3797"/>
    <cellStyle name="20% - Énfasis1 9 6" xfId="3798"/>
    <cellStyle name="20% - Énfasis2" xfId="26" builtinId="34" customBuiltin="1"/>
    <cellStyle name="20% - Énfasis2 10" xfId="3799"/>
    <cellStyle name="20% - Énfasis2 10 2" xfId="3800"/>
    <cellStyle name="20% - Énfasis2 10 2 2" xfId="3801"/>
    <cellStyle name="20% - Énfasis2 10 3" xfId="3802"/>
    <cellStyle name="20% - Énfasis2 10 3 2" xfId="3803"/>
    <cellStyle name="20% - Énfasis2 10 4" xfId="3804"/>
    <cellStyle name="20% - Énfasis2 10 4 2" xfId="3805"/>
    <cellStyle name="20% - Énfasis2 10 5" xfId="3806"/>
    <cellStyle name="20% - Énfasis2 11" xfId="3807"/>
    <cellStyle name="20% - Énfasis2 11 2" xfId="3808"/>
    <cellStyle name="20% - Énfasis2 11 2 2" xfId="3809"/>
    <cellStyle name="20% - Énfasis2 11 3" xfId="3810"/>
    <cellStyle name="20% - Énfasis2 12" xfId="3811"/>
    <cellStyle name="20% - Énfasis2 12 2" xfId="3812"/>
    <cellStyle name="20% - Énfasis2 13" xfId="3813"/>
    <cellStyle name="20% - Énfasis2 13 2" xfId="3814"/>
    <cellStyle name="20% - Énfasis2 14" xfId="3815"/>
    <cellStyle name="20% - Énfasis2 14 2" xfId="3816"/>
    <cellStyle name="20% - Énfasis2 15" xfId="3817"/>
    <cellStyle name="20% - Énfasis2 2" xfId="52"/>
    <cellStyle name="20% - Énfasis2 2 2" xfId="82"/>
    <cellStyle name="20% - Énfasis2 2 2 2" xfId="345"/>
    <cellStyle name="20% - Énfasis2 2 2 2 2" xfId="346"/>
    <cellStyle name="20% - Énfasis2 2 2 2 2 2" xfId="347"/>
    <cellStyle name="20% - Énfasis2 2 2 2 3" xfId="348"/>
    <cellStyle name="20% - Énfasis2 2 2 2 3 2" xfId="3818"/>
    <cellStyle name="20% - Énfasis2 2 2 2 4" xfId="3819"/>
    <cellStyle name="20% - Énfasis2 2 2 2 4 2" xfId="3820"/>
    <cellStyle name="20% - Énfasis2 2 2 2 5" xfId="3821"/>
    <cellStyle name="20% - Énfasis2 2 2 3" xfId="349"/>
    <cellStyle name="20% - Énfasis2 2 2 3 2" xfId="350"/>
    <cellStyle name="20% - Énfasis2 2 2 3 2 2" xfId="3822"/>
    <cellStyle name="20% - Énfasis2 2 2 3 3" xfId="3823"/>
    <cellStyle name="20% - Énfasis2 2 2 4" xfId="351"/>
    <cellStyle name="20% - Énfasis2 2 2 4 2" xfId="352"/>
    <cellStyle name="20% - Énfasis2 2 2 5" xfId="353"/>
    <cellStyle name="20% - Énfasis2 2 2 5 2" xfId="3824"/>
    <cellStyle name="20% - Énfasis2 2 2 6" xfId="3825"/>
    <cellStyle name="20% - Énfasis2 2 3" xfId="139"/>
    <cellStyle name="20% - Énfasis2 2 3 2" xfId="354"/>
    <cellStyle name="20% - Énfasis2 2 3 2 2" xfId="355"/>
    <cellStyle name="20% - Énfasis2 2 3 2 2 2" xfId="3826"/>
    <cellStyle name="20% - Énfasis2 2 3 2 3" xfId="3827"/>
    <cellStyle name="20% - Énfasis2 2 3 2 3 2" xfId="3828"/>
    <cellStyle name="20% - Énfasis2 2 3 2 4" xfId="3829"/>
    <cellStyle name="20% - Énfasis2 2 3 2 4 2" xfId="3830"/>
    <cellStyle name="20% - Énfasis2 2 3 2 5" xfId="3831"/>
    <cellStyle name="20% - Énfasis2 2 3 3" xfId="356"/>
    <cellStyle name="20% - Énfasis2 2 3 3 2" xfId="3832"/>
    <cellStyle name="20% - Énfasis2 2 3 4" xfId="3833"/>
    <cellStyle name="20% - Énfasis2 2 3 4 2" xfId="3834"/>
    <cellStyle name="20% - Énfasis2 2 3 5" xfId="3835"/>
    <cellStyle name="20% - Énfasis2 2 3 5 2" xfId="3836"/>
    <cellStyle name="20% - Énfasis2 2 3 6" xfId="3837"/>
    <cellStyle name="20% - Énfasis2 2 4" xfId="201"/>
    <cellStyle name="20% - Énfasis2 2 4 2" xfId="357"/>
    <cellStyle name="20% - Énfasis2 2 4 2 2" xfId="3838"/>
    <cellStyle name="20% - Énfasis2 2 4 2 2 2" xfId="3839"/>
    <cellStyle name="20% - Énfasis2 2 4 2 3" xfId="3840"/>
    <cellStyle name="20% - Énfasis2 2 4 2 3 2" xfId="3841"/>
    <cellStyle name="20% - Énfasis2 2 4 2 4" xfId="3842"/>
    <cellStyle name="20% - Énfasis2 2 4 2 4 2" xfId="3843"/>
    <cellStyle name="20% - Énfasis2 2 4 2 5" xfId="3844"/>
    <cellStyle name="20% - Énfasis2 2 4 3" xfId="3845"/>
    <cellStyle name="20% - Énfasis2 2 4 3 2" xfId="3846"/>
    <cellStyle name="20% - Énfasis2 2 4 4" xfId="3847"/>
    <cellStyle name="20% - Énfasis2 2 4 4 2" xfId="3848"/>
    <cellStyle name="20% - Énfasis2 2 4 5" xfId="3849"/>
    <cellStyle name="20% - Énfasis2 2 4 5 2" xfId="3850"/>
    <cellStyle name="20% - Énfasis2 2 4 6" xfId="3851"/>
    <cellStyle name="20% - Énfasis2 2 5" xfId="358"/>
    <cellStyle name="20% - Énfasis2 2 5 2" xfId="359"/>
    <cellStyle name="20% - Énfasis2 2 5 2 2" xfId="3852"/>
    <cellStyle name="20% - Énfasis2 2 5 3" xfId="3853"/>
    <cellStyle name="20% - Énfasis2 2 5 3 2" xfId="3854"/>
    <cellStyle name="20% - Énfasis2 2 5 4" xfId="3855"/>
    <cellStyle name="20% - Énfasis2 2 5 4 2" xfId="3856"/>
    <cellStyle name="20% - Énfasis2 2 5 5" xfId="3857"/>
    <cellStyle name="20% - Énfasis2 2 6" xfId="360"/>
    <cellStyle name="20% - Énfasis2 2 6 2" xfId="3858"/>
    <cellStyle name="20% - Énfasis2 2 6 2 2" xfId="3859"/>
    <cellStyle name="20% - Énfasis2 2 6 3" xfId="3860"/>
    <cellStyle name="20% - Énfasis2 2 7" xfId="3861"/>
    <cellStyle name="20% - Énfasis2 2 8" xfId="3862"/>
    <cellStyle name="20% - Énfasis2 2 8 2" xfId="3863"/>
    <cellStyle name="20% - Énfasis2 2 9" xfId="3864"/>
    <cellStyle name="20% - Énfasis2 3" xfId="96"/>
    <cellStyle name="20% - Énfasis2 3 2" xfId="153"/>
    <cellStyle name="20% - Énfasis2 3 2 2" xfId="361"/>
    <cellStyle name="20% - Énfasis2 3 2 2 2" xfId="362"/>
    <cellStyle name="20% - Énfasis2 3 2 2 2 2" xfId="3865"/>
    <cellStyle name="20% - Énfasis2 3 2 2 3" xfId="3866"/>
    <cellStyle name="20% - Énfasis2 3 2 2 3 2" xfId="3867"/>
    <cellStyle name="20% - Énfasis2 3 2 2 4" xfId="3868"/>
    <cellStyle name="20% - Énfasis2 3 2 2 4 2" xfId="3869"/>
    <cellStyle name="20% - Énfasis2 3 2 2 5" xfId="3870"/>
    <cellStyle name="20% - Énfasis2 3 2 3" xfId="363"/>
    <cellStyle name="20% - Énfasis2 3 2 3 2" xfId="3871"/>
    <cellStyle name="20% - Énfasis2 3 2 4" xfId="3872"/>
    <cellStyle name="20% - Énfasis2 3 2 4 2" xfId="3873"/>
    <cellStyle name="20% - Énfasis2 3 2 5" xfId="3874"/>
    <cellStyle name="20% - Énfasis2 3 2 5 2" xfId="3875"/>
    <cellStyle name="20% - Énfasis2 3 2 6" xfId="3876"/>
    <cellStyle name="20% - Énfasis2 3 3" xfId="364"/>
    <cellStyle name="20% - Énfasis2 3 3 2" xfId="365"/>
    <cellStyle name="20% - Énfasis2 3 3 2 2" xfId="3877"/>
    <cellStyle name="20% - Énfasis2 3 3 3" xfId="3878"/>
    <cellStyle name="20% - Énfasis2 3 3 3 2" xfId="3879"/>
    <cellStyle name="20% - Énfasis2 3 3 4" xfId="3880"/>
    <cellStyle name="20% - Énfasis2 3 3 4 2" xfId="3881"/>
    <cellStyle name="20% - Énfasis2 3 3 5" xfId="3882"/>
    <cellStyle name="20% - Énfasis2 3 4" xfId="366"/>
    <cellStyle name="20% - Énfasis2 3 4 2" xfId="367"/>
    <cellStyle name="20% - Énfasis2 3 4 2 2" xfId="3883"/>
    <cellStyle name="20% - Énfasis2 3 4 3" xfId="3884"/>
    <cellStyle name="20% - Énfasis2 3 5" xfId="368"/>
    <cellStyle name="20% - Énfasis2 3 6" xfId="3885"/>
    <cellStyle name="20% - Énfasis2 3 6 2" xfId="3886"/>
    <cellStyle name="20% - Énfasis2 3 7" xfId="3887"/>
    <cellStyle name="20% - Énfasis2 4" xfId="111"/>
    <cellStyle name="20% - Énfasis2 4 2" xfId="168"/>
    <cellStyle name="20% - Énfasis2 4 2 2" xfId="3888"/>
    <cellStyle name="20% - Énfasis2 4 2 2 2" xfId="3889"/>
    <cellStyle name="20% - Énfasis2 4 2 2 2 2" xfId="3890"/>
    <cellStyle name="20% - Énfasis2 4 2 2 3" xfId="3891"/>
    <cellStyle name="20% - Énfasis2 4 2 2 3 2" xfId="3892"/>
    <cellStyle name="20% - Énfasis2 4 2 2 4" xfId="3893"/>
    <cellStyle name="20% - Énfasis2 4 2 2 4 2" xfId="3894"/>
    <cellStyle name="20% - Énfasis2 4 2 2 5" xfId="3895"/>
    <cellStyle name="20% - Énfasis2 4 2 3" xfId="3896"/>
    <cellStyle name="20% - Énfasis2 4 2 3 2" xfId="3897"/>
    <cellStyle name="20% - Énfasis2 4 2 4" xfId="3898"/>
    <cellStyle name="20% - Énfasis2 4 2 4 2" xfId="3899"/>
    <cellStyle name="20% - Énfasis2 4 2 5" xfId="3900"/>
    <cellStyle name="20% - Énfasis2 4 2 5 2" xfId="3901"/>
    <cellStyle name="20% - Énfasis2 4 2 6" xfId="3902"/>
    <cellStyle name="20% - Énfasis2 4 3" xfId="3903"/>
    <cellStyle name="20% - Énfasis2 4 3 2" xfId="3904"/>
    <cellStyle name="20% - Énfasis2 4 3 2 2" xfId="3905"/>
    <cellStyle name="20% - Énfasis2 4 3 3" xfId="3906"/>
    <cellStyle name="20% - Énfasis2 4 3 3 2" xfId="3907"/>
    <cellStyle name="20% - Énfasis2 4 3 4" xfId="3908"/>
    <cellStyle name="20% - Énfasis2 4 3 4 2" xfId="3909"/>
    <cellStyle name="20% - Énfasis2 4 3 5" xfId="3910"/>
    <cellStyle name="20% - Énfasis2 4 4" xfId="3911"/>
    <cellStyle name="20% - Énfasis2 4 4 2" xfId="3912"/>
    <cellStyle name="20% - Énfasis2 4 5" xfId="3913"/>
    <cellStyle name="20% - Énfasis2 4 5 2" xfId="3914"/>
    <cellStyle name="20% - Énfasis2 4 6" xfId="3915"/>
    <cellStyle name="20% - Énfasis2 4 6 2" xfId="3916"/>
    <cellStyle name="20% - Énfasis2 4 7" xfId="3917"/>
    <cellStyle name="20% - Énfasis2 5" xfId="65"/>
    <cellStyle name="20% - Énfasis2 5 2" xfId="3918"/>
    <cellStyle name="20% - Énfasis2 5 2 2" xfId="3919"/>
    <cellStyle name="20% - Énfasis2 5 2 2 2" xfId="3920"/>
    <cellStyle name="20% - Énfasis2 5 2 3" xfId="3921"/>
    <cellStyle name="20% - Énfasis2 5 2 3 2" xfId="3922"/>
    <cellStyle name="20% - Énfasis2 5 2 4" xfId="3923"/>
    <cellStyle name="20% - Énfasis2 5 2 4 2" xfId="3924"/>
    <cellStyle name="20% - Énfasis2 5 2 5" xfId="3925"/>
    <cellStyle name="20% - Énfasis2 5 3" xfId="3926"/>
    <cellStyle name="20% - Énfasis2 5 3 2" xfId="3927"/>
    <cellStyle name="20% - Énfasis2 5 4" xfId="3928"/>
    <cellStyle name="20% - Énfasis2 5 4 2" xfId="3929"/>
    <cellStyle name="20% - Énfasis2 5 5" xfId="3930"/>
    <cellStyle name="20% - Énfasis2 5 5 2" xfId="3931"/>
    <cellStyle name="20% - Énfasis2 5 6" xfId="3932"/>
    <cellStyle name="20% - Énfasis2 6" xfId="123"/>
    <cellStyle name="20% - Énfasis2 6 2" xfId="3933"/>
    <cellStyle name="20% - Énfasis2 6 2 2" xfId="3934"/>
    <cellStyle name="20% - Énfasis2 6 2 2 2" xfId="3935"/>
    <cellStyle name="20% - Énfasis2 6 2 3" xfId="3936"/>
    <cellStyle name="20% - Énfasis2 6 2 3 2" xfId="3937"/>
    <cellStyle name="20% - Énfasis2 6 2 4" xfId="3938"/>
    <cellStyle name="20% - Énfasis2 6 2 4 2" xfId="3939"/>
    <cellStyle name="20% - Énfasis2 6 2 5" xfId="3940"/>
    <cellStyle name="20% - Énfasis2 6 3" xfId="3941"/>
    <cellStyle name="20% - Énfasis2 6 3 2" xfId="3942"/>
    <cellStyle name="20% - Énfasis2 6 4" xfId="3943"/>
    <cellStyle name="20% - Énfasis2 6 4 2" xfId="3944"/>
    <cellStyle name="20% - Énfasis2 6 5" xfId="3945"/>
    <cellStyle name="20% - Énfasis2 6 5 2" xfId="3946"/>
    <cellStyle name="20% - Énfasis2 6 6" xfId="3947"/>
    <cellStyle name="20% - Énfasis2 7" xfId="184"/>
    <cellStyle name="20% - Énfasis2 7 2" xfId="3948"/>
    <cellStyle name="20% - Énfasis2 7 2 2" xfId="3949"/>
    <cellStyle name="20% - Énfasis2 7 2 2 2" xfId="3950"/>
    <cellStyle name="20% - Énfasis2 7 2 3" xfId="3951"/>
    <cellStyle name="20% - Énfasis2 7 2 3 2" xfId="3952"/>
    <cellStyle name="20% - Énfasis2 7 2 4" xfId="3953"/>
    <cellStyle name="20% - Énfasis2 7 2 4 2" xfId="3954"/>
    <cellStyle name="20% - Énfasis2 7 2 5" xfId="3955"/>
    <cellStyle name="20% - Énfasis2 7 3" xfId="3956"/>
    <cellStyle name="20% - Énfasis2 7 3 2" xfId="3957"/>
    <cellStyle name="20% - Énfasis2 7 4" xfId="3958"/>
    <cellStyle name="20% - Énfasis2 7 4 2" xfId="3959"/>
    <cellStyle name="20% - Énfasis2 7 5" xfId="3960"/>
    <cellStyle name="20% - Énfasis2 7 5 2" xfId="3961"/>
    <cellStyle name="20% - Énfasis2 7 6" xfId="3962"/>
    <cellStyle name="20% - Énfasis2 8" xfId="212"/>
    <cellStyle name="20% - Énfasis2 8 2" xfId="3963"/>
    <cellStyle name="20% - Énfasis2 9" xfId="274"/>
    <cellStyle name="20% - Énfasis2 9 2" xfId="3964"/>
    <cellStyle name="20% - Énfasis2 9 2 2" xfId="3965"/>
    <cellStyle name="20% - Énfasis2 9 2 2 2" xfId="3966"/>
    <cellStyle name="20% - Énfasis2 9 2 3" xfId="3967"/>
    <cellStyle name="20% - Énfasis2 9 2 3 2" xfId="3968"/>
    <cellStyle name="20% - Énfasis2 9 2 4" xfId="3969"/>
    <cellStyle name="20% - Énfasis2 9 2 4 2" xfId="3970"/>
    <cellStyle name="20% - Énfasis2 9 2 5" xfId="3971"/>
    <cellStyle name="20% - Énfasis2 9 3" xfId="3972"/>
    <cellStyle name="20% - Énfasis2 9 3 2" xfId="3973"/>
    <cellStyle name="20% - Énfasis2 9 4" xfId="3974"/>
    <cellStyle name="20% - Énfasis2 9 4 2" xfId="3975"/>
    <cellStyle name="20% - Énfasis2 9 5" xfId="3976"/>
    <cellStyle name="20% - Énfasis2 9 5 2" xfId="3977"/>
    <cellStyle name="20% - Énfasis2 9 6" xfId="3978"/>
    <cellStyle name="20% - Énfasis3" xfId="30" builtinId="38" customBuiltin="1"/>
    <cellStyle name="20% - Énfasis3 10" xfId="3979"/>
    <cellStyle name="20% - Énfasis3 10 2" xfId="3980"/>
    <cellStyle name="20% - Énfasis3 10 2 2" xfId="3981"/>
    <cellStyle name="20% - Énfasis3 10 3" xfId="3982"/>
    <cellStyle name="20% - Énfasis3 10 3 2" xfId="3983"/>
    <cellStyle name="20% - Énfasis3 10 4" xfId="3984"/>
    <cellStyle name="20% - Énfasis3 10 4 2" xfId="3985"/>
    <cellStyle name="20% - Énfasis3 10 5" xfId="3986"/>
    <cellStyle name="20% - Énfasis3 11" xfId="3987"/>
    <cellStyle name="20% - Énfasis3 11 2" xfId="3988"/>
    <cellStyle name="20% - Énfasis3 11 2 2" xfId="3989"/>
    <cellStyle name="20% - Énfasis3 11 3" xfId="3990"/>
    <cellStyle name="20% - Énfasis3 12" xfId="3991"/>
    <cellStyle name="20% - Énfasis3 12 2" xfId="3992"/>
    <cellStyle name="20% - Énfasis3 13" xfId="3993"/>
    <cellStyle name="20% - Énfasis3 13 2" xfId="3994"/>
    <cellStyle name="20% - Énfasis3 14" xfId="3995"/>
    <cellStyle name="20% - Énfasis3 14 2" xfId="3996"/>
    <cellStyle name="20% - Énfasis3 15" xfId="3997"/>
    <cellStyle name="20% - Énfasis3 2" xfId="54"/>
    <cellStyle name="20% - Énfasis3 2 10" xfId="3998"/>
    <cellStyle name="20% - Énfasis3 2 2" xfId="84"/>
    <cellStyle name="20% - Énfasis3 2 2 2" xfId="264"/>
    <cellStyle name="20% - Énfasis3 2 2 2 2" xfId="369"/>
    <cellStyle name="20% - Énfasis3 2 2 2 2 2" xfId="370"/>
    <cellStyle name="20% - Énfasis3 2 2 2 2 2 2" xfId="3999"/>
    <cellStyle name="20% - Énfasis3 2 2 2 2 3" xfId="4000"/>
    <cellStyle name="20% - Énfasis3 2 2 2 2 3 2" xfId="4001"/>
    <cellStyle name="20% - Énfasis3 2 2 2 2 4" xfId="4002"/>
    <cellStyle name="20% - Énfasis3 2 2 2 2 4 2" xfId="4003"/>
    <cellStyle name="20% - Énfasis3 2 2 2 2 5" xfId="4004"/>
    <cellStyle name="20% - Énfasis3 2 2 2 3" xfId="371"/>
    <cellStyle name="20% - Énfasis3 2 2 2 3 2" xfId="4005"/>
    <cellStyle name="20% - Énfasis3 2 2 2 4" xfId="4006"/>
    <cellStyle name="20% - Énfasis3 2 2 2 4 2" xfId="4007"/>
    <cellStyle name="20% - Énfasis3 2 2 2 5" xfId="4008"/>
    <cellStyle name="20% - Énfasis3 2 2 2 5 2" xfId="4009"/>
    <cellStyle name="20% - Énfasis3 2 2 2 6" xfId="4010"/>
    <cellStyle name="20% - Énfasis3 2 2 3" xfId="372"/>
    <cellStyle name="20% - Énfasis3 2 2 3 2" xfId="373"/>
    <cellStyle name="20% - Énfasis3 2 2 3 2 2" xfId="4011"/>
    <cellStyle name="20% - Énfasis3 2 2 3 3" xfId="4012"/>
    <cellStyle name="20% - Énfasis3 2 2 3 3 2" xfId="4013"/>
    <cellStyle name="20% - Énfasis3 2 2 3 4" xfId="4014"/>
    <cellStyle name="20% - Énfasis3 2 2 3 4 2" xfId="4015"/>
    <cellStyle name="20% - Énfasis3 2 2 3 5" xfId="4016"/>
    <cellStyle name="20% - Énfasis3 2 2 4" xfId="374"/>
    <cellStyle name="20% - Énfasis3 2 2 4 2" xfId="375"/>
    <cellStyle name="20% - Énfasis3 2 2 4 2 2" xfId="4017"/>
    <cellStyle name="20% - Énfasis3 2 2 4 3" xfId="4018"/>
    <cellStyle name="20% - Énfasis3 2 2 5" xfId="376"/>
    <cellStyle name="20% - Énfasis3 2 2 6" xfId="4019"/>
    <cellStyle name="20% - Énfasis3 2 2 6 2" xfId="4020"/>
    <cellStyle name="20% - Énfasis3 2 2 7" xfId="4021"/>
    <cellStyle name="20% - Énfasis3 2 3" xfId="141"/>
    <cellStyle name="20% - Énfasis3 2 3 2" xfId="377"/>
    <cellStyle name="20% - Énfasis3 2 3 2 2" xfId="378"/>
    <cellStyle name="20% - Énfasis3 2 3 2 2 2" xfId="4022"/>
    <cellStyle name="20% - Énfasis3 2 3 2 3" xfId="4023"/>
    <cellStyle name="20% - Énfasis3 2 3 2 3 2" xfId="4024"/>
    <cellStyle name="20% - Énfasis3 2 3 2 4" xfId="4025"/>
    <cellStyle name="20% - Énfasis3 2 3 2 4 2" xfId="4026"/>
    <cellStyle name="20% - Énfasis3 2 3 2 5" xfId="4027"/>
    <cellStyle name="20% - Énfasis3 2 3 3" xfId="379"/>
    <cellStyle name="20% - Énfasis3 2 3 3 2" xfId="4028"/>
    <cellStyle name="20% - Énfasis3 2 3 4" xfId="4029"/>
    <cellStyle name="20% - Énfasis3 2 3 4 2" xfId="4030"/>
    <cellStyle name="20% - Énfasis3 2 3 5" xfId="4031"/>
    <cellStyle name="20% - Énfasis3 2 3 5 2" xfId="4032"/>
    <cellStyle name="20% - Énfasis3 2 3 6" xfId="4033"/>
    <cellStyle name="20% - Énfasis3 2 4" xfId="203"/>
    <cellStyle name="20% - Énfasis3 2 4 2" xfId="380"/>
    <cellStyle name="20% - Énfasis3 2 4 2 2" xfId="4034"/>
    <cellStyle name="20% - Énfasis3 2 4 2 2 2" xfId="4035"/>
    <cellStyle name="20% - Énfasis3 2 4 2 3" xfId="4036"/>
    <cellStyle name="20% - Énfasis3 2 4 2 3 2" xfId="4037"/>
    <cellStyle name="20% - Énfasis3 2 4 2 4" xfId="4038"/>
    <cellStyle name="20% - Énfasis3 2 4 2 4 2" xfId="4039"/>
    <cellStyle name="20% - Énfasis3 2 4 2 5" xfId="4040"/>
    <cellStyle name="20% - Énfasis3 2 4 3" xfId="4041"/>
    <cellStyle name="20% - Énfasis3 2 4 3 2" xfId="4042"/>
    <cellStyle name="20% - Énfasis3 2 4 4" xfId="4043"/>
    <cellStyle name="20% - Énfasis3 2 4 4 2" xfId="4044"/>
    <cellStyle name="20% - Énfasis3 2 4 5" xfId="4045"/>
    <cellStyle name="20% - Énfasis3 2 4 5 2" xfId="4046"/>
    <cellStyle name="20% - Énfasis3 2 4 6" xfId="4047"/>
    <cellStyle name="20% - Énfasis3 2 5" xfId="214"/>
    <cellStyle name="20% - Énfasis3 2 5 2" xfId="381"/>
    <cellStyle name="20% - Énfasis3 2 5 2 2" xfId="4048"/>
    <cellStyle name="20% - Énfasis3 2 5 2 2 2" xfId="4049"/>
    <cellStyle name="20% - Énfasis3 2 5 2 3" xfId="4050"/>
    <cellStyle name="20% - Énfasis3 2 5 2 3 2" xfId="4051"/>
    <cellStyle name="20% - Énfasis3 2 5 2 4" xfId="4052"/>
    <cellStyle name="20% - Énfasis3 2 5 2 4 2" xfId="4053"/>
    <cellStyle name="20% - Énfasis3 2 5 2 5" xfId="4054"/>
    <cellStyle name="20% - Énfasis3 2 5 3" xfId="4055"/>
    <cellStyle name="20% - Énfasis3 2 5 3 2" xfId="4056"/>
    <cellStyle name="20% - Énfasis3 2 5 4" xfId="4057"/>
    <cellStyle name="20% - Énfasis3 2 5 4 2" xfId="4058"/>
    <cellStyle name="20% - Énfasis3 2 5 5" xfId="4059"/>
    <cellStyle name="20% - Énfasis3 2 5 5 2" xfId="4060"/>
    <cellStyle name="20% - Énfasis3 2 5 6" xfId="4061"/>
    <cellStyle name="20% - Énfasis3 2 6" xfId="382"/>
    <cellStyle name="20% - Énfasis3 2 6 2" xfId="4062"/>
    <cellStyle name="20% - Énfasis3 2 6 2 2" xfId="4063"/>
    <cellStyle name="20% - Énfasis3 2 6 3" xfId="4064"/>
    <cellStyle name="20% - Énfasis3 2 6 3 2" xfId="4065"/>
    <cellStyle name="20% - Énfasis3 2 6 4" xfId="4066"/>
    <cellStyle name="20% - Énfasis3 2 6 4 2" xfId="4067"/>
    <cellStyle name="20% - Énfasis3 2 6 5" xfId="4068"/>
    <cellStyle name="20% - Énfasis3 2 7" xfId="4069"/>
    <cellStyle name="20% - Énfasis3 2 7 2" xfId="4070"/>
    <cellStyle name="20% - Énfasis3 2 7 2 2" xfId="4071"/>
    <cellStyle name="20% - Énfasis3 2 7 3" xfId="4072"/>
    <cellStyle name="20% - Énfasis3 2 8" xfId="4073"/>
    <cellStyle name="20% - Énfasis3 2 9" xfId="4074"/>
    <cellStyle name="20% - Énfasis3 2 9 2" xfId="4075"/>
    <cellStyle name="20% - Énfasis3 3" xfId="98"/>
    <cellStyle name="20% - Énfasis3 3 2" xfId="155"/>
    <cellStyle name="20% - Énfasis3 3 2 2" xfId="383"/>
    <cellStyle name="20% - Énfasis3 3 2 2 2" xfId="384"/>
    <cellStyle name="20% - Énfasis3 3 2 2 2 2" xfId="4076"/>
    <cellStyle name="20% - Énfasis3 3 2 2 3" xfId="4077"/>
    <cellStyle name="20% - Énfasis3 3 2 2 3 2" xfId="4078"/>
    <cellStyle name="20% - Énfasis3 3 2 2 4" xfId="4079"/>
    <cellStyle name="20% - Énfasis3 3 2 2 4 2" xfId="4080"/>
    <cellStyle name="20% - Énfasis3 3 2 2 5" xfId="4081"/>
    <cellStyle name="20% - Énfasis3 3 2 3" xfId="385"/>
    <cellStyle name="20% - Énfasis3 3 2 3 2" xfId="4082"/>
    <cellStyle name="20% - Énfasis3 3 2 4" xfId="4083"/>
    <cellStyle name="20% - Énfasis3 3 2 4 2" xfId="4084"/>
    <cellStyle name="20% - Énfasis3 3 2 5" xfId="4085"/>
    <cellStyle name="20% - Énfasis3 3 2 5 2" xfId="4086"/>
    <cellStyle name="20% - Énfasis3 3 2 6" xfId="4087"/>
    <cellStyle name="20% - Énfasis3 3 3" xfId="386"/>
    <cellStyle name="20% - Énfasis3 3 3 2" xfId="387"/>
    <cellStyle name="20% - Énfasis3 3 3 2 2" xfId="4088"/>
    <cellStyle name="20% - Énfasis3 3 3 3" xfId="4089"/>
    <cellStyle name="20% - Énfasis3 3 3 3 2" xfId="4090"/>
    <cellStyle name="20% - Énfasis3 3 3 4" xfId="4091"/>
    <cellStyle name="20% - Énfasis3 3 3 4 2" xfId="4092"/>
    <cellStyle name="20% - Énfasis3 3 3 5" xfId="4093"/>
    <cellStyle name="20% - Énfasis3 3 4" xfId="388"/>
    <cellStyle name="20% - Énfasis3 3 4 2" xfId="389"/>
    <cellStyle name="20% - Énfasis3 3 4 2 2" xfId="4094"/>
    <cellStyle name="20% - Énfasis3 3 4 3" xfId="4095"/>
    <cellStyle name="20% - Énfasis3 3 5" xfId="390"/>
    <cellStyle name="20% - Énfasis3 3 6" xfId="4096"/>
    <cellStyle name="20% - Énfasis3 3 6 2" xfId="4097"/>
    <cellStyle name="20% - Énfasis3 3 7" xfId="4098"/>
    <cellStyle name="20% - Énfasis3 4" xfId="113"/>
    <cellStyle name="20% - Énfasis3 4 2" xfId="170"/>
    <cellStyle name="20% - Énfasis3 4 2 2" xfId="4099"/>
    <cellStyle name="20% - Énfasis3 4 2 2 2" xfId="4100"/>
    <cellStyle name="20% - Énfasis3 4 2 2 2 2" xfId="4101"/>
    <cellStyle name="20% - Énfasis3 4 2 2 3" xfId="4102"/>
    <cellStyle name="20% - Énfasis3 4 2 2 3 2" xfId="4103"/>
    <cellStyle name="20% - Énfasis3 4 2 2 4" xfId="4104"/>
    <cellStyle name="20% - Énfasis3 4 2 2 4 2" xfId="4105"/>
    <cellStyle name="20% - Énfasis3 4 2 2 5" xfId="4106"/>
    <cellStyle name="20% - Énfasis3 4 2 3" xfId="4107"/>
    <cellStyle name="20% - Énfasis3 4 2 3 2" xfId="4108"/>
    <cellStyle name="20% - Énfasis3 4 2 4" xfId="4109"/>
    <cellStyle name="20% - Énfasis3 4 2 4 2" xfId="4110"/>
    <cellStyle name="20% - Énfasis3 4 2 5" xfId="4111"/>
    <cellStyle name="20% - Énfasis3 4 2 5 2" xfId="4112"/>
    <cellStyle name="20% - Énfasis3 4 2 6" xfId="4113"/>
    <cellStyle name="20% - Énfasis3 4 3" xfId="4114"/>
    <cellStyle name="20% - Énfasis3 4 3 2" xfId="4115"/>
    <cellStyle name="20% - Énfasis3 4 3 2 2" xfId="4116"/>
    <cellStyle name="20% - Énfasis3 4 3 3" xfId="4117"/>
    <cellStyle name="20% - Énfasis3 4 3 3 2" xfId="4118"/>
    <cellStyle name="20% - Énfasis3 4 3 4" xfId="4119"/>
    <cellStyle name="20% - Énfasis3 4 3 4 2" xfId="4120"/>
    <cellStyle name="20% - Énfasis3 4 3 5" xfId="4121"/>
    <cellStyle name="20% - Énfasis3 4 4" xfId="4122"/>
    <cellStyle name="20% - Énfasis3 4 4 2" xfId="4123"/>
    <cellStyle name="20% - Énfasis3 4 5" xfId="4124"/>
    <cellStyle name="20% - Énfasis3 4 5 2" xfId="4125"/>
    <cellStyle name="20% - Énfasis3 4 6" xfId="4126"/>
    <cellStyle name="20% - Énfasis3 4 6 2" xfId="4127"/>
    <cellStyle name="20% - Énfasis3 4 7" xfId="4128"/>
    <cellStyle name="20% - Énfasis3 5" xfId="67"/>
    <cellStyle name="20% - Énfasis3 5 2" xfId="4129"/>
    <cellStyle name="20% - Énfasis3 5 2 2" xfId="4130"/>
    <cellStyle name="20% - Énfasis3 5 2 2 2" xfId="4131"/>
    <cellStyle name="20% - Énfasis3 5 2 3" xfId="4132"/>
    <cellStyle name="20% - Énfasis3 5 2 3 2" xfId="4133"/>
    <cellStyle name="20% - Énfasis3 5 2 4" xfId="4134"/>
    <cellStyle name="20% - Énfasis3 5 2 4 2" xfId="4135"/>
    <cellStyle name="20% - Énfasis3 5 2 5" xfId="4136"/>
    <cellStyle name="20% - Énfasis3 5 3" xfId="4137"/>
    <cellStyle name="20% - Énfasis3 5 3 2" xfId="4138"/>
    <cellStyle name="20% - Énfasis3 5 4" xfId="4139"/>
    <cellStyle name="20% - Énfasis3 5 4 2" xfId="4140"/>
    <cellStyle name="20% - Énfasis3 5 5" xfId="4141"/>
    <cellStyle name="20% - Énfasis3 5 5 2" xfId="4142"/>
    <cellStyle name="20% - Énfasis3 5 6" xfId="4143"/>
    <cellStyle name="20% - Énfasis3 6" xfId="125"/>
    <cellStyle name="20% - Énfasis3 6 2" xfId="4144"/>
    <cellStyle name="20% - Énfasis3 6 2 2" xfId="4145"/>
    <cellStyle name="20% - Énfasis3 6 2 2 2" xfId="4146"/>
    <cellStyle name="20% - Énfasis3 6 2 3" xfId="4147"/>
    <cellStyle name="20% - Énfasis3 6 2 3 2" xfId="4148"/>
    <cellStyle name="20% - Énfasis3 6 2 4" xfId="4149"/>
    <cellStyle name="20% - Énfasis3 6 2 4 2" xfId="4150"/>
    <cellStyle name="20% - Énfasis3 6 2 5" xfId="4151"/>
    <cellStyle name="20% - Énfasis3 6 3" xfId="4152"/>
    <cellStyle name="20% - Énfasis3 6 3 2" xfId="4153"/>
    <cellStyle name="20% - Énfasis3 6 4" xfId="4154"/>
    <cellStyle name="20% - Énfasis3 6 4 2" xfId="4155"/>
    <cellStyle name="20% - Énfasis3 6 5" xfId="4156"/>
    <cellStyle name="20% - Énfasis3 6 5 2" xfId="4157"/>
    <cellStyle name="20% - Énfasis3 6 6" xfId="4158"/>
    <cellStyle name="20% - Énfasis3 7" xfId="186"/>
    <cellStyle name="20% - Énfasis3 7 2" xfId="4159"/>
    <cellStyle name="20% - Énfasis3 7 2 2" xfId="4160"/>
    <cellStyle name="20% - Énfasis3 7 2 2 2" xfId="4161"/>
    <cellStyle name="20% - Énfasis3 7 2 3" xfId="4162"/>
    <cellStyle name="20% - Énfasis3 7 2 3 2" xfId="4163"/>
    <cellStyle name="20% - Énfasis3 7 2 4" xfId="4164"/>
    <cellStyle name="20% - Énfasis3 7 2 4 2" xfId="4165"/>
    <cellStyle name="20% - Énfasis3 7 2 5" xfId="4166"/>
    <cellStyle name="20% - Énfasis3 7 3" xfId="4167"/>
    <cellStyle name="20% - Énfasis3 7 3 2" xfId="4168"/>
    <cellStyle name="20% - Énfasis3 7 4" xfId="4169"/>
    <cellStyle name="20% - Énfasis3 7 4 2" xfId="4170"/>
    <cellStyle name="20% - Énfasis3 7 5" xfId="4171"/>
    <cellStyle name="20% - Énfasis3 7 5 2" xfId="4172"/>
    <cellStyle name="20% - Énfasis3 7 6" xfId="4173"/>
    <cellStyle name="20% - Énfasis3 8" xfId="213"/>
    <cellStyle name="20% - Énfasis3 8 2" xfId="4174"/>
    <cellStyle name="20% - Énfasis3 9" xfId="276"/>
    <cellStyle name="20% - Énfasis3 9 2" xfId="4175"/>
    <cellStyle name="20% - Énfasis3 9 2 2" xfId="4176"/>
    <cellStyle name="20% - Énfasis3 9 2 2 2" xfId="4177"/>
    <cellStyle name="20% - Énfasis3 9 2 3" xfId="4178"/>
    <cellStyle name="20% - Énfasis3 9 2 3 2" xfId="4179"/>
    <cellStyle name="20% - Énfasis3 9 2 4" xfId="4180"/>
    <cellStyle name="20% - Énfasis3 9 2 4 2" xfId="4181"/>
    <cellStyle name="20% - Énfasis3 9 2 5" xfId="4182"/>
    <cellStyle name="20% - Énfasis3 9 3" xfId="4183"/>
    <cellStyle name="20% - Énfasis3 9 3 2" xfId="4184"/>
    <cellStyle name="20% - Énfasis3 9 4" xfId="4185"/>
    <cellStyle name="20% - Énfasis3 9 4 2" xfId="4186"/>
    <cellStyle name="20% - Énfasis3 9 5" xfId="4187"/>
    <cellStyle name="20% - Énfasis3 9 5 2" xfId="4188"/>
    <cellStyle name="20% - Énfasis3 9 6" xfId="4189"/>
    <cellStyle name="20% - Énfasis4" xfId="34" builtinId="42" customBuiltin="1"/>
    <cellStyle name="20% - Énfasis4 10" xfId="4190"/>
    <cellStyle name="20% - Énfasis4 10 2" xfId="4191"/>
    <cellStyle name="20% - Énfasis4 10 2 2" xfId="4192"/>
    <cellStyle name="20% - Énfasis4 10 3" xfId="4193"/>
    <cellStyle name="20% - Énfasis4 10 3 2" xfId="4194"/>
    <cellStyle name="20% - Énfasis4 10 4" xfId="4195"/>
    <cellStyle name="20% - Énfasis4 10 4 2" xfId="4196"/>
    <cellStyle name="20% - Énfasis4 10 5" xfId="4197"/>
    <cellStyle name="20% - Énfasis4 11" xfId="4198"/>
    <cellStyle name="20% - Énfasis4 11 2" xfId="4199"/>
    <cellStyle name="20% - Énfasis4 11 2 2" xfId="4200"/>
    <cellStyle name="20% - Énfasis4 11 3" xfId="4201"/>
    <cellStyle name="20% - Énfasis4 12" xfId="4202"/>
    <cellStyle name="20% - Énfasis4 12 2" xfId="4203"/>
    <cellStyle name="20% - Énfasis4 13" xfId="4204"/>
    <cellStyle name="20% - Énfasis4 13 2" xfId="4205"/>
    <cellStyle name="20% - Énfasis4 14" xfId="4206"/>
    <cellStyle name="20% - Énfasis4 14 2" xfId="4207"/>
    <cellStyle name="20% - Énfasis4 15" xfId="4208"/>
    <cellStyle name="20% - Énfasis4 2" xfId="56"/>
    <cellStyle name="20% - Énfasis4 2 2" xfId="86"/>
    <cellStyle name="20% - Énfasis4 2 2 2" xfId="391"/>
    <cellStyle name="20% - Énfasis4 2 2 2 2" xfId="392"/>
    <cellStyle name="20% - Énfasis4 2 2 2 2 2" xfId="393"/>
    <cellStyle name="20% - Énfasis4 2 2 2 3" xfId="394"/>
    <cellStyle name="20% - Énfasis4 2 2 2 3 2" xfId="4209"/>
    <cellStyle name="20% - Énfasis4 2 2 2 4" xfId="4210"/>
    <cellStyle name="20% - Énfasis4 2 2 2 4 2" xfId="4211"/>
    <cellStyle name="20% - Énfasis4 2 2 2 5" xfId="4212"/>
    <cellStyle name="20% - Énfasis4 2 2 3" xfId="395"/>
    <cellStyle name="20% - Énfasis4 2 2 3 2" xfId="396"/>
    <cellStyle name="20% - Énfasis4 2 2 3 2 2" xfId="4213"/>
    <cellStyle name="20% - Énfasis4 2 2 3 3" xfId="4214"/>
    <cellStyle name="20% - Énfasis4 2 2 4" xfId="397"/>
    <cellStyle name="20% - Énfasis4 2 2 4 2" xfId="398"/>
    <cellStyle name="20% - Énfasis4 2 2 5" xfId="399"/>
    <cellStyle name="20% - Énfasis4 2 2 5 2" xfId="4215"/>
    <cellStyle name="20% - Énfasis4 2 2 6" xfId="4216"/>
    <cellStyle name="20% - Énfasis4 2 3" xfId="143"/>
    <cellStyle name="20% - Énfasis4 2 3 2" xfId="400"/>
    <cellStyle name="20% - Énfasis4 2 3 2 2" xfId="401"/>
    <cellStyle name="20% - Énfasis4 2 3 2 2 2" xfId="4217"/>
    <cellStyle name="20% - Énfasis4 2 3 2 3" xfId="4218"/>
    <cellStyle name="20% - Énfasis4 2 3 2 3 2" xfId="4219"/>
    <cellStyle name="20% - Énfasis4 2 3 2 4" xfId="4220"/>
    <cellStyle name="20% - Énfasis4 2 3 2 4 2" xfId="4221"/>
    <cellStyle name="20% - Énfasis4 2 3 2 5" xfId="4222"/>
    <cellStyle name="20% - Énfasis4 2 3 3" xfId="402"/>
    <cellStyle name="20% - Énfasis4 2 3 3 2" xfId="4223"/>
    <cellStyle name="20% - Énfasis4 2 3 4" xfId="4224"/>
    <cellStyle name="20% - Énfasis4 2 3 4 2" xfId="4225"/>
    <cellStyle name="20% - Énfasis4 2 3 5" xfId="4226"/>
    <cellStyle name="20% - Énfasis4 2 3 5 2" xfId="4227"/>
    <cellStyle name="20% - Énfasis4 2 3 6" xfId="4228"/>
    <cellStyle name="20% - Énfasis4 2 4" xfId="205"/>
    <cellStyle name="20% - Énfasis4 2 4 2" xfId="403"/>
    <cellStyle name="20% - Énfasis4 2 4 2 2" xfId="4229"/>
    <cellStyle name="20% - Énfasis4 2 4 2 2 2" xfId="4230"/>
    <cellStyle name="20% - Énfasis4 2 4 2 3" xfId="4231"/>
    <cellStyle name="20% - Énfasis4 2 4 2 3 2" xfId="4232"/>
    <cellStyle name="20% - Énfasis4 2 4 2 4" xfId="4233"/>
    <cellStyle name="20% - Énfasis4 2 4 2 4 2" xfId="4234"/>
    <cellStyle name="20% - Énfasis4 2 4 2 5" xfId="4235"/>
    <cellStyle name="20% - Énfasis4 2 4 3" xfId="4236"/>
    <cellStyle name="20% - Énfasis4 2 4 3 2" xfId="4237"/>
    <cellStyle name="20% - Énfasis4 2 4 4" xfId="4238"/>
    <cellStyle name="20% - Énfasis4 2 4 4 2" xfId="4239"/>
    <cellStyle name="20% - Énfasis4 2 4 5" xfId="4240"/>
    <cellStyle name="20% - Énfasis4 2 4 5 2" xfId="4241"/>
    <cellStyle name="20% - Énfasis4 2 4 6" xfId="4242"/>
    <cellStyle name="20% - Énfasis4 2 5" xfId="404"/>
    <cellStyle name="20% - Énfasis4 2 5 2" xfId="405"/>
    <cellStyle name="20% - Énfasis4 2 5 2 2" xfId="4243"/>
    <cellStyle name="20% - Énfasis4 2 5 3" xfId="4244"/>
    <cellStyle name="20% - Énfasis4 2 5 3 2" xfId="4245"/>
    <cellStyle name="20% - Énfasis4 2 5 4" xfId="4246"/>
    <cellStyle name="20% - Énfasis4 2 5 4 2" xfId="4247"/>
    <cellStyle name="20% - Énfasis4 2 5 5" xfId="4248"/>
    <cellStyle name="20% - Énfasis4 2 6" xfId="406"/>
    <cellStyle name="20% - Énfasis4 2 6 2" xfId="4249"/>
    <cellStyle name="20% - Énfasis4 2 6 2 2" xfId="4250"/>
    <cellStyle name="20% - Énfasis4 2 6 3" xfId="4251"/>
    <cellStyle name="20% - Énfasis4 2 7" xfId="4252"/>
    <cellStyle name="20% - Énfasis4 2 8" xfId="4253"/>
    <cellStyle name="20% - Énfasis4 2 8 2" xfId="4254"/>
    <cellStyle name="20% - Énfasis4 2 9" xfId="4255"/>
    <cellStyle name="20% - Énfasis4 3" xfId="100"/>
    <cellStyle name="20% - Énfasis4 3 2" xfId="157"/>
    <cellStyle name="20% - Énfasis4 3 2 2" xfId="407"/>
    <cellStyle name="20% - Énfasis4 3 2 2 2" xfId="408"/>
    <cellStyle name="20% - Énfasis4 3 2 2 2 2" xfId="4256"/>
    <cellStyle name="20% - Énfasis4 3 2 2 3" xfId="4257"/>
    <cellStyle name="20% - Énfasis4 3 2 2 3 2" xfId="4258"/>
    <cellStyle name="20% - Énfasis4 3 2 2 4" xfId="4259"/>
    <cellStyle name="20% - Énfasis4 3 2 2 4 2" xfId="4260"/>
    <cellStyle name="20% - Énfasis4 3 2 2 5" xfId="4261"/>
    <cellStyle name="20% - Énfasis4 3 2 3" xfId="409"/>
    <cellStyle name="20% - Énfasis4 3 2 3 2" xfId="4262"/>
    <cellStyle name="20% - Énfasis4 3 2 4" xfId="4263"/>
    <cellStyle name="20% - Énfasis4 3 2 4 2" xfId="4264"/>
    <cellStyle name="20% - Énfasis4 3 2 5" xfId="4265"/>
    <cellStyle name="20% - Énfasis4 3 2 5 2" xfId="4266"/>
    <cellStyle name="20% - Énfasis4 3 2 6" xfId="4267"/>
    <cellStyle name="20% - Énfasis4 3 3" xfId="410"/>
    <cellStyle name="20% - Énfasis4 3 3 2" xfId="411"/>
    <cellStyle name="20% - Énfasis4 3 3 2 2" xfId="4268"/>
    <cellStyle name="20% - Énfasis4 3 3 3" xfId="4269"/>
    <cellStyle name="20% - Énfasis4 3 3 3 2" xfId="4270"/>
    <cellStyle name="20% - Énfasis4 3 3 4" xfId="4271"/>
    <cellStyle name="20% - Énfasis4 3 3 4 2" xfId="4272"/>
    <cellStyle name="20% - Énfasis4 3 3 5" xfId="4273"/>
    <cellStyle name="20% - Énfasis4 3 4" xfId="412"/>
    <cellStyle name="20% - Énfasis4 3 4 2" xfId="413"/>
    <cellStyle name="20% - Énfasis4 3 4 2 2" xfId="4274"/>
    <cellStyle name="20% - Énfasis4 3 4 3" xfId="4275"/>
    <cellStyle name="20% - Énfasis4 3 5" xfId="414"/>
    <cellStyle name="20% - Énfasis4 3 6" xfId="4276"/>
    <cellStyle name="20% - Énfasis4 3 6 2" xfId="4277"/>
    <cellStyle name="20% - Énfasis4 3 7" xfId="4278"/>
    <cellStyle name="20% - Énfasis4 4" xfId="115"/>
    <cellStyle name="20% - Énfasis4 4 2" xfId="172"/>
    <cellStyle name="20% - Énfasis4 4 2 2" xfId="4279"/>
    <cellStyle name="20% - Énfasis4 4 2 2 2" xfId="4280"/>
    <cellStyle name="20% - Énfasis4 4 2 2 2 2" xfId="4281"/>
    <cellStyle name="20% - Énfasis4 4 2 2 3" xfId="4282"/>
    <cellStyle name="20% - Énfasis4 4 2 2 3 2" xfId="4283"/>
    <cellStyle name="20% - Énfasis4 4 2 2 4" xfId="4284"/>
    <cellStyle name="20% - Énfasis4 4 2 2 4 2" xfId="4285"/>
    <cellStyle name="20% - Énfasis4 4 2 2 5" xfId="4286"/>
    <cellStyle name="20% - Énfasis4 4 2 3" xfId="4287"/>
    <cellStyle name="20% - Énfasis4 4 2 3 2" xfId="4288"/>
    <cellStyle name="20% - Énfasis4 4 2 4" xfId="4289"/>
    <cellStyle name="20% - Énfasis4 4 2 4 2" xfId="4290"/>
    <cellStyle name="20% - Énfasis4 4 2 5" xfId="4291"/>
    <cellStyle name="20% - Énfasis4 4 2 5 2" xfId="4292"/>
    <cellStyle name="20% - Énfasis4 4 2 6" xfId="4293"/>
    <cellStyle name="20% - Énfasis4 4 3" xfId="4294"/>
    <cellStyle name="20% - Énfasis4 4 3 2" xfId="4295"/>
    <cellStyle name="20% - Énfasis4 4 3 2 2" xfId="4296"/>
    <cellStyle name="20% - Énfasis4 4 3 3" xfId="4297"/>
    <cellStyle name="20% - Énfasis4 4 3 3 2" xfId="4298"/>
    <cellStyle name="20% - Énfasis4 4 3 4" xfId="4299"/>
    <cellStyle name="20% - Énfasis4 4 3 4 2" xfId="4300"/>
    <cellStyle name="20% - Énfasis4 4 3 5" xfId="4301"/>
    <cellStyle name="20% - Énfasis4 4 4" xfId="4302"/>
    <cellStyle name="20% - Énfasis4 4 4 2" xfId="4303"/>
    <cellStyle name="20% - Énfasis4 4 5" xfId="4304"/>
    <cellStyle name="20% - Énfasis4 4 5 2" xfId="4305"/>
    <cellStyle name="20% - Énfasis4 4 6" xfId="4306"/>
    <cellStyle name="20% - Énfasis4 4 6 2" xfId="4307"/>
    <cellStyle name="20% - Énfasis4 4 7" xfId="4308"/>
    <cellStyle name="20% - Énfasis4 5" xfId="69"/>
    <cellStyle name="20% - Énfasis4 5 2" xfId="4309"/>
    <cellStyle name="20% - Énfasis4 5 2 2" xfId="4310"/>
    <cellStyle name="20% - Énfasis4 5 2 2 2" xfId="4311"/>
    <cellStyle name="20% - Énfasis4 5 2 3" xfId="4312"/>
    <cellStyle name="20% - Énfasis4 5 2 3 2" xfId="4313"/>
    <cellStyle name="20% - Énfasis4 5 2 4" xfId="4314"/>
    <cellStyle name="20% - Énfasis4 5 2 4 2" xfId="4315"/>
    <cellStyle name="20% - Énfasis4 5 2 5" xfId="4316"/>
    <cellStyle name="20% - Énfasis4 5 3" xfId="4317"/>
    <cellStyle name="20% - Énfasis4 5 3 2" xfId="4318"/>
    <cellStyle name="20% - Énfasis4 5 4" xfId="4319"/>
    <cellStyle name="20% - Énfasis4 5 4 2" xfId="4320"/>
    <cellStyle name="20% - Énfasis4 5 5" xfId="4321"/>
    <cellStyle name="20% - Énfasis4 5 5 2" xfId="4322"/>
    <cellStyle name="20% - Énfasis4 5 6" xfId="4323"/>
    <cellStyle name="20% - Énfasis4 6" xfId="127"/>
    <cellStyle name="20% - Énfasis4 6 2" xfId="4324"/>
    <cellStyle name="20% - Énfasis4 6 2 2" xfId="4325"/>
    <cellStyle name="20% - Énfasis4 6 2 2 2" xfId="4326"/>
    <cellStyle name="20% - Énfasis4 6 2 3" xfId="4327"/>
    <cellStyle name="20% - Énfasis4 6 2 3 2" xfId="4328"/>
    <cellStyle name="20% - Énfasis4 6 2 4" xfId="4329"/>
    <cellStyle name="20% - Énfasis4 6 2 4 2" xfId="4330"/>
    <cellStyle name="20% - Énfasis4 6 2 5" xfId="4331"/>
    <cellStyle name="20% - Énfasis4 6 3" xfId="4332"/>
    <cellStyle name="20% - Énfasis4 6 3 2" xfId="4333"/>
    <cellStyle name="20% - Énfasis4 6 4" xfId="4334"/>
    <cellStyle name="20% - Énfasis4 6 4 2" xfId="4335"/>
    <cellStyle name="20% - Énfasis4 6 5" xfId="4336"/>
    <cellStyle name="20% - Énfasis4 6 5 2" xfId="4337"/>
    <cellStyle name="20% - Énfasis4 6 6" xfId="4338"/>
    <cellStyle name="20% - Énfasis4 7" xfId="188"/>
    <cellStyle name="20% - Énfasis4 7 2" xfId="4339"/>
    <cellStyle name="20% - Énfasis4 7 2 2" xfId="4340"/>
    <cellStyle name="20% - Énfasis4 7 2 2 2" xfId="4341"/>
    <cellStyle name="20% - Énfasis4 7 2 3" xfId="4342"/>
    <cellStyle name="20% - Énfasis4 7 2 3 2" xfId="4343"/>
    <cellStyle name="20% - Énfasis4 7 2 4" xfId="4344"/>
    <cellStyle name="20% - Énfasis4 7 2 4 2" xfId="4345"/>
    <cellStyle name="20% - Énfasis4 7 2 5" xfId="4346"/>
    <cellStyle name="20% - Énfasis4 7 3" xfId="4347"/>
    <cellStyle name="20% - Énfasis4 7 3 2" xfId="4348"/>
    <cellStyle name="20% - Énfasis4 7 4" xfId="4349"/>
    <cellStyle name="20% - Énfasis4 7 4 2" xfId="4350"/>
    <cellStyle name="20% - Énfasis4 7 5" xfId="4351"/>
    <cellStyle name="20% - Énfasis4 7 5 2" xfId="4352"/>
    <cellStyle name="20% - Énfasis4 7 6" xfId="4353"/>
    <cellStyle name="20% - Énfasis4 8" xfId="215"/>
    <cellStyle name="20% - Énfasis4 8 2" xfId="4354"/>
    <cellStyle name="20% - Énfasis4 9" xfId="278"/>
    <cellStyle name="20% - Énfasis4 9 2" xfId="4355"/>
    <cellStyle name="20% - Énfasis4 9 2 2" xfId="4356"/>
    <cellStyle name="20% - Énfasis4 9 2 2 2" xfId="4357"/>
    <cellStyle name="20% - Énfasis4 9 2 3" xfId="4358"/>
    <cellStyle name="20% - Énfasis4 9 2 3 2" xfId="4359"/>
    <cellStyle name="20% - Énfasis4 9 2 4" xfId="4360"/>
    <cellStyle name="20% - Énfasis4 9 2 4 2" xfId="4361"/>
    <cellStyle name="20% - Énfasis4 9 2 5" xfId="4362"/>
    <cellStyle name="20% - Énfasis4 9 3" xfId="4363"/>
    <cellStyle name="20% - Énfasis4 9 3 2" xfId="4364"/>
    <cellStyle name="20% - Énfasis4 9 4" xfId="4365"/>
    <cellStyle name="20% - Énfasis4 9 4 2" xfId="4366"/>
    <cellStyle name="20% - Énfasis4 9 5" xfId="4367"/>
    <cellStyle name="20% - Énfasis4 9 5 2" xfId="4368"/>
    <cellStyle name="20% - Énfasis4 9 6" xfId="4369"/>
    <cellStyle name="20% - Énfasis5" xfId="38" builtinId="46" customBuiltin="1"/>
    <cellStyle name="20% - Énfasis5 10" xfId="4370"/>
    <cellStyle name="20% - Énfasis5 10 2" xfId="4371"/>
    <cellStyle name="20% - Énfasis5 10 2 2" xfId="4372"/>
    <cellStyle name="20% - Énfasis5 10 3" xfId="4373"/>
    <cellStyle name="20% - Énfasis5 10 3 2" xfId="4374"/>
    <cellStyle name="20% - Énfasis5 10 4" xfId="4375"/>
    <cellStyle name="20% - Énfasis5 10 4 2" xfId="4376"/>
    <cellStyle name="20% - Énfasis5 10 5" xfId="4377"/>
    <cellStyle name="20% - Énfasis5 11" xfId="4378"/>
    <cellStyle name="20% - Énfasis5 11 2" xfId="4379"/>
    <cellStyle name="20% - Énfasis5 11 2 2" xfId="4380"/>
    <cellStyle name="20% - Énfasis5 11 3" xfId="4381"/>
    <cellStyle name="20% - Énfasis5 12" xfId="4382"/>
    <cellStyle name="20% - Énfasis5 12 2" xfId="4383"/>
    <cellStyle name="20% - Énfasis5 13" xfId="4384"/>
    <cellStyle name="20% - Énfasis5 13 2" xfId="4385"/>
    <cellStyle name="20% - Énfasis5 14" xfId="4386"/>
    <cellStyle name="20% - Énfasis5 14 2" xfId="4387"/>
    <cellStyle name="20% - Énfasis5 15" xfId="4388"/>
    <cellStyle name="20% - Énfasis5 2" xfId="58"/>
    <cellStyle name="20% - Énfasis5 2 2" xfId="88"/>
    <cellStyle name="20% - Énfasis5 2 2 2" xfId="415"/>
    <cellStyle name="20% - Énfasis5 2 2 2 2" xfId="416"/>
    <cellStyle name="20% - Énfasis5 2 2 2 2 2" xfId="417"/>
    <cellStyle name="20% - Énfasis5 2 2 2 3" xfId="418"/>
    <cellStyle name="20% - Énfasis5 2 2 2 3 2" xfId="4389"/>
    <cellStyle name="20% - Énfasis5 2 2 2 4" xfId="4390"/>
    <cellStyle name="20% - Énfasis5 2 2 2 4 2" xfId="4391"/>
    <cellStyle name="20% - Énfasis5 2 2 2 5" xfId="4392"/>
    <cellStyle name="20% - Énfasis5 2 2 3" xfId="419"/>
    <cellStyle name="20% - Énfasis5 2 2 3 2" xfId="420"/>
    <cellStyle name="20% - Énfasis5 2 2 3 2 2" xfId="4393"/>
    <cellStyle name="20% - Énfasis5 2 2 3 3" xfId="4394"/>
    <cellStyle name="20% - Énfasis5 2 2 4" xfId="421"/>
    <cellStyle name="20% - Énfasis5 2 2 4 2" xfId="422"/>
    <cellStyle name="20% - Énfasis5 2 2 5" xfId="423"/>
    <cellStyle name="20% - Énfasis5 2 2 5 2" xfId="4395"/>
    <cellStyle name="20% - Énfasis5 2 2 6" xfId="4396"/>
    <cellStyle name="20% - Énfasis5 2 3" xfId="145"/>
    <cellStyle name="20% - Énfasis5 2 3 2" xfId="424"/>
    <cellStyle name="20% - Énfasis5 2 3 2 2" xfId="425"/>
    <cellStyle name="20% - Énfasis5 2 3 2 2 2" xfId="4397"/>
    <cellStyle name="20% - Énfasis5 2 3 2 3" xfId="4398"/>
    <cellStyle name="20% - Énfasis5 2 3 2 3 2" xfId="4399"/>
    <cellStyle name="20% - Énfasis5 2 3 2 4" xfId="4400"/>
    <cellStyle name="20% - Énfasis5 2 3 2 4 2" xfId="4401"/>
    <cellStyle name="20% - Énfasis5 2 3 2 5" xfId="4402"/>
    <cellStyle name="20% - Énfasis5 2 3 3" xfId="426"/>
    <cellStyle name="20% - Énfasis5 2 3 3 2" xfId="4403"/>
    <cellStyle name="20% - Énfasis5 2 3 4" xfId="4404"/>
    <cellStyle name="20% - Énfasis5 2 3 4 2" xfId="4405"/>
    <cellStyle name="20% - Énfasis5 2 3 5" xfId="4406"/>
    <cellStyle name="20% - Énfasis5 2 3 5 2" xfId="4407"/>
    <cellStyle name="20% - Énfasis5 2 3 6" xfId="4408"/>
    <cellStyle name="20% - Énfasis5 2 4" xfId="207"/>
    <cellStyle name="20% - Énfasis5 2 4 2" xfId="427"/>
    <cellStyle name="20% - Énfasis5 2 4 2 2" xfId="4409"/>
    <cellStyle name="20% - Énfasis5 2 4 2 2 2" xfId="4410"/>
    <cellStyle name="20% - Énfasis5 2 4 2 3" xfId="4411"/>
    <cellStyle name="20% - Énfasis5 2 4 2 3 2" xfId="4412"/>
    <cellStyle name="20% - Énfasis5 2 4 2 4" xfId="4413"/>
    <cellStyle name="20% - Énfasis5 2 4 2 4 2" xfId="4414"/>
    <cellStyle name="20% - Énfasis5 2 4 2 5" xfId="4415"/>
    <cellStyle name="20% - Énfasis5 2 4 3" xfId="4416"/>
    <cellStyle name="20% - Énfasis5 2 4 3 2" xfId="4417"/>
    <cellStyle name="20% - Énfasis5 2 4 4" xfId="4418"/>
    <cellStyle name="20% - Énfasis5 2 4 4 2" xfId="4419"/>
    <cellStyle name="20% - Énfasis5 2 4 5" xfId="4420"/>
    <cellStyle name="20% - Énfasis5 2 4 5 2" xfId="4421"/>
    <cellStyle name="20% - Énfasis5 2 4 6" xfId="4422"/>
    <cellStyle name="20% - Énfasis5 2 5" xfId="428"/>
    <cellStyle name="20% - Énfasis5 2 5 2" xfId="429"/>
    <cellStyle name="20% - Énfasis5 2 5 2 2" xfId="4423"/>
    <cellStyle name="20% - Énfasis5 2 5 3" xfId="4424"/>
    <cellStyle name="20% - Énfasis5 2 5 3 2" xfId="4425"/>
    <cellStyle name="20% - Énfasis5 2 5 4" xfId="4426"/>
    <cellStyle name="20% - Énfasis5 2 5 4 2" xfId="4427"/>
    <cellStyle name="20% - Énfasis5 2 5 5" xfId="4428"/>
    <cellStyle name="20% - Énfasis5 2 6" xfId="430"/>
    <cellStyle name="20% - Énfasis5 2 6 2" xfId="4429"/>
    <cellStyle name="20% - Énfasis5 2 6 2 2" xfId="4430"/>
    <cellStyle name="20% - Énfasis5 2 6 3" xfId="4431"/>
    <cellStyle name="20% - Énfasis5 2 7" xfId="4432"/>
    <cellStyle name="20% - Énfasis5 2 8" xfId="4433"/>
    <cellStyle name="20% - Énfasis5 2 8 2" xfId="4434"/>
    <cellStyle name="20% - Énfasis5 2 9" xfId="4435"/>
    <cellStyle name="20% - Énfasis5 3" xfId="102"/>
    <cellStyle name="20% - Énfasis5 3 2" xfId="159"/>
    <cellStyle name="20% - Énfasis5 3 2 2" xfId="431"/>
    <cellStyle name="20% - Énfasis5 3 2 2 2" xfId="432"/>
    <cellStyle name="20% - Énfasis5 3 2 2 2 2" xfId="4436"/>
    <cellStyle name="20% - Énfasis5 3 2 2 3" xfId="4437"/>
    <cellStyle name="20% - Énfasis5 3 2 2 3 2" xfId="4438"/>
    <cellStyle name="20% - Énfasis5 3 2 2 4" xfId="4439"/>
    <cellStyle name="20% - Énfasis5 3 2 2 4 2" xfId="4440"/>
    <cellStyle name="20% - Énfasis5 3 2 2 5" xfId="4441"/>
    <cellStyle name="20% - Énfasis5 3 2 3" xfId="433"/>
    <cellStyle name="20% - Énfasis5 3 2 3 2" xfId="4442"/>
    <cellStyle name="20% - Énfasis5 3 2 4" xfId="4443"/>
    <cellStyle name="20% - Énfasis5 3 2 4 2" xfId="4444"/>
    <cellStyle name="20% - Énfasis5 3 2 5" xfId="4445"/>
    <cellStyle name="20% - Énfasis5 3 2 5 2" xfId="4446"/>
    <cellStyle name="20% - Énfasis5 3 2 6" xfId="4447"/>
    <cellStyle name="20% - Énfasis5 3 3" xfId="434"/>
    <cellStyle name="20% - Énfasis5 3 3 2" xfId="435"/>
    <cellStyle name="20% - Énfasis5 3 3 2 2" xfId="4448"/>
    <cellStyle name="20% - Énfasis5 3 3 3" xfId="4449"/>
    <cellStyle name="20% - Énfasis5 3 3 3 2" xfId="4450"/>
    <cellStyle name="20% - Énfasis5 3 3 4" xfId="4451"/>
    <cellStyle name="20% - Énfasis5 3 3 4 2" xfId="4452"/>
    <cellStyle name="20% - Énfasis5 3 3 5" xfId="4453"/>
    <cellStyle name="20% - Énfasis5 3 4" xfId="436"/>
    <cellStyle name="20% - Énfasis5 3 4 2" xfId="437"/>
    <cellStyle name="20% - Énfasis5 3 4 2 2" xfId="4454"/>
    <cellStyle name="20% - Énfasis5 3 4 3" xfId="4455"/>
    <cellStyle name="20% - Énfasis5 3 5" xfId="438"/>
    <cellStyle name="20% - Énfasis5 3 6" xfId="4456"/>
    <cellStyle name="20% - Énfasis5 3 6 2" xfId="4457"/>
    <cellStyle name="20% - Énfasis5 3 7" xfId="4458"/>
    <cellStyle name="20% - Énfasis5 4" xfId="117"/>
    <cellStyle name="20% - Énfasis5 4 2" xfId="174"/>
    <cellStyle name="20% - Énfasis5 4 2 2" xfId="4459"/>
    <cellStyle name="20% - Énfasis5 4 2 2 2" xfId="4460"/>
    <cellStyle name="20% - Énfasis5 4 2 2 2 2" xfId="4461"/>
    <cellStyle name="20% - Énfasis5 4 2 2 3" xfId="4462"/>
    <cellStyle name="20% - Énfasis5 4 2 2 3 2" xfId="4463"/>
    <cellStyle name="20% - Énfasis5 4 2 2 4" xfId="4464"/>
    <cellStyle name="20% - Énfasis5 4 2 2 4 2" xfId="4465"/>
    <cellStyle name="20% - Énfasis5 4 2 2 5" xfId="4466"/>
    <cellStyle name="20% - Énfasis5 4 2 3" xfId="4467"/>
    <cellStyle name="20% - Énfasis5 4 2 3 2" xfId="4468"/>
    <cellStyle name="20% - Énfasis5 4 2 4" xfId="4469"/>
    <cellStyle name="20% - Énfasis5 4 2 4 2" xfId="4470"/>
    <cellStyle name="20% - Énfasis5 4 2 5" xfId="4471"/>
    <cellStyle name="20% - Énfasis5 4 2 5 2" xfId="4472"/>
    <cellStyle name="20% - Énfasis5 4 2 6" xfId="4473"/>
    <cellStyle name="20% - Énfasis5 4 3" xfId="4474"/>
    <cellStyle name="20% - Énfasis5 4 3 2" xfId="4475"/>
    <cellStyle name="20% - Énfasis5 4 3 2 2" xfId="4476"/>
    <cellStyle name="20% - Énfasis5 4 3 3" xfId="4477"/>
    <cellStyle name="20% - Énfasis5 4 3 3 2" xfId="4478"/>
    <cellStyle name="20% - Énfasis5 4 3 4" xfId="4479"/>
    <cellStyle name="20% - Énfasis5 4 3 4 2" xfId="4480"/>
    <cellStyle name="20% - Énfasis5 4 3 5" xfId="4481"/>
    <cellStyle name="20% - Énfasis5 4 4" xfId="4482"/>
    <cellStyle name="20% - Énfasis5 4 4 2" xfId="4483"/>
    <cellStyle name="20% - Énfasis5 4 5" xfId="4484"/>
    <cellStyle name="20% - Énfasis5 4 5 2" xfId="4485"/>
    <cellStyle name="20% - Énfasis5 4 6" xfId="4486"/>
    <cellStyle name="20% - Énfasis5 4 6 2" xfId="4487"/>
    <cellStyle name="20% - Énfasis5 4 7" xfId="4488"/>
    <cellStyle name="20% - Énfasis5 5" xfId="71"/>
    <cellStyle name="20% - Énfasis5 5 2" xfId="4489"/>
    <cellStyle name="20% - Énfasis5 5 2 2" xfId="4490"/>
    <cellStyle name="20% - Énfasis5 5 2 2 2" xfId="4491"/>
    <cellStyle name="20% - Énfasis5 5 2 3" xfId="4492"/>
    <cellStyle name="20% - Énfasis5 5 2 3 2" xfId="4493"/>
    <cellStyle name="20% - Énfasis5 5 2 4" xfId="4494"/>
    <cellStyle name="20% - Énfasis5 5 2 4 2" xfId="4495"/>
    <cellStyle name="20% - Énfasis5 5 2 5" xfId="4496"/>
    <cellStyle name="20% - Énfasis5 5 3" xfId="4497"/>
    <cellStyle name="20% - Énfasis5 5 3 2" xfId="4498"/>
    <cellStyle name="20% - Énfasis5 5 4" xfId="4499"/>
    <cellStyle name="20% - Énfasis5 5 4 2" xfId="4500"/>
    <cellStyle name="20% - Énfasis5 5 5" xfId="4501"/>
    <cellStyle name="20% - Énfasis5 5 5 2" xfId="4502"/>
    <cellStyle name="20% - Énfasis5 5 6" xfId="4503"/>
    <cellStyle name="20% - Énfasis5 6" xfId="129"/>
    <cellStyle name="20% - Énfasis5 6 2" xfId="4504"/>
    <cellStyle name="20% - Énfasis5 6 2 2" xfId="4505"/>
    <cellStyle name="20% - Énfasis5 6 2 2 2" xfId="4506"/>
    <cellStyle name="20% - Énfasis5 6 2 3" xfId="4507"/>
    <cellStyle name="20% - Énfasis5 6 2 3 2" xfId="4508"/>
    <cellStyle name="20% - Énfasis5 6 2 4" xfId="4509"/>
    <cellStyle name="20% - Énfasis5 6 2 4 2" xfId="4510"/>
    <cellStyle name="20% - Énfasis5 6 2 5" xfId="4511"/>
    <cellStyle name="20% - Énfasis5 6 3" xfId="4512"/>
    <cellStyle name="20% - Énfasis5 6 3 2" xfId="4513"/>
    <cellStyle name="20% - Énfasis5 6 4" xfId="4514"/>
    <cellStyle name="20% - Énfasis5 6 4 2" xfId="4515"/>
    <cellStyle name="20% - Énfasis5 6 5" xfId="4516"/>
    <cellStyle name="20% - Énfasis5 6 5 2" xfId="4517"/>
    <cellStyle name="20% - Énfasis5 6 6" xfId="4518"/>
    <cellStyle name="20% - Énfasis5 7" xfId="190"/>
    <cellStyle name="20% - Énfasis5 7 2" xfId="4519"/>
    <cellStyle name="20% - Énfasis5 7 2 2" xfId="4520"/>
    <cellStyle name="20% - Énfasis5 7 2 2 2" xfId="4521"/>
    <cellStyle name="20% - Énfasis5 7 2 3" xfId="4522"/>
    <cellStyle name="20% - Énfasis5 7 2 3 2" xfId="4523"/>
    <cellStyle name="20% - Énfasis5 7 2 4" xfId="4524"/>
    <cellStyle name="20% - Énfasis5 7 2 4 2" xfId="4525"/>
    <cellStyle name="20% - Énfasis5 7 2 5" xfId="4526"/>
    <cellStyle name="20% - Énfasis5 7 3" xfId="4527"/>
    <cellStyle name="20% - Énfasis5 7 3 2" xfId="4528"/>
    <cellStyle name="20% - Énfasis5 7 4" xfId="4529"/>
    <cellStyle name="20% - Énfasis5 7 4 2" xfId="4530"/>
    <cellStyle name="20% - Énfasis5 7 5" xfId="4531"/>
    <cellStyle name="20% - Énfasis5 7 5 2" xfId="4532"/>
    <cellStyle name="20% - Énfasis5 7 6" xfId="4533"/>
    <cellStyle name="20% - Énfasis5 8" xfId="216"/>
    <cellStyle name="20% - Énfasis5 8 2" xfId="4534"/>
    <cellStyle name="20% - Énfasis5 9" xfId="280"/>
    <cellStyle name="20% - Énfasis5 9 2" xfId="4535"/>
    <cellStyle name="20% - Énfasis5 9 2 2" xfId="4536"/>
    <cellStyle name="20% - Énfasis5 9 2 2 2" xfId="4537"/>
    <cellStyle name="20% - Énfasis5 9 2 3" xfId="4538"/>
    <cellStyle name="20% - Énfasis5 9 2 3 2" xfId="4539"/>
    <cellStyle name="20% - Énfasis5 9 2 4" xfId="4540"/>
    <cellStyle name="20% - Énfasis5 9 2 4 2" xfId="4541"/>
    <cellStyle name="20% - Énfasis5 9 2 5" xfId="4542"/>
    <cellStyle name="20% - Énfasis5 9 3" xfId="4543"/>
    <cellStyle name="20% - Énfasis5 9 3 2" xfId="4544"/>
    <cellStyle name="20% - Énfasis5 9 4" xfId="4545"/>
    <cellStyle name="20% - Énfasis5 9 4 2" xfId="4546"/>
    <cellStyle name="20% - Énfasis5 9 5" xfId="4547"/>
    <cellStyle name="20% - Énfasis5 9 5 2" xfId="4548"/>
    <cellStyle name="20% - Énfasis5 9 6" xfId="4549"/>
    <cellStyle name="20% - Énfasis6" xfId="42" builtinId="50" customBuiltin="1"/>
    <cellStyle name="20% - Énfasis6 10" xfId="4550"/>
    <cellStyle name="20% - Énfasis6 10 2" xfId="4551"/>
    <cellStyle name="20% - Énfasis6 10 2 2" xfId="4552"/>
    <cellStyle name="20% - Énfasis6 10 3" xfId="4553"/>
    <cellStyle name="20% - Énfasis6 10 3 2" xfId="4554"/>
    <cellStyle name="20% - Énfasis6 10 4" xfId="4555"/>
    <cellStyle name="20% - Énfasis6 10 4 2" xfId="4556"/>
    <cellStyle name="20% - Énfasis6 10 5" xfId="4557"/>
    <cellStyle name="20% - Énfasis6 11" xfId="4558"/>
    <cellStyle name="20% - Énfasis6 11 2" xfId="4559"/>
    <cellStyle name="20% - Énfasis6 11 2 2" xfId="4560"/>
    <cellStyle name="20% - Énfasis6 11 3" xfId="4561"/>
    <cellStyle name="20% - Énfasis6 12" xfId="4562"/>
    <cellStyle name="20% - Énfasis6 12 2" xfId="4563"/>
    <cellStyle name="20% - Énfasis6 13" xfId="4564"/>
    <cellStyle name="20% - Énfasis6 13 2" xfId="4565"/>
    <cellStyle name="20% - Énfasis6 14" xfId="4566"/>
    <cellStyle name="20% - Énfasis6 14 2" xfId="4567"/>
    <cellStyle name="20% - Énfasis6 15" xfId="4568"/>
    <cellStyle name="20% - Énfasis6 2" xfId="60"/>
    <cellStyle name="20% - Énfasis6 2 2" xfId="90"/>
    <cellStyle name="20% - Énfasis6 2 2 2" xfId="439"/>
    <cellStyle name="20% - Énfasis6 2 2 2 2" xfId="440"/>
    <cellStyle name="20% - Énfasis6 2 2 2 2 2" xfId="441"/>
    <cellStyle name="20% - Énfasis6 2 2 2 3" xfId="442"/>
    <cellStyle name="20% - Énfasis6 2 2 2 3 2" xfId="4569"/>
    <cellStyle name="20% - Énfasis6 2 2 2 4" xfId="4570"/>
    <cellStyle name="20% - Énfasis6 2 2 2 4 2" xfId="4571"/>
    <cellStyle name="20% - Énfasis6 2 2 2 5" xfId="4572"/>
    <cellStyle name="20% - Énfasis6 2 2 3" xfId="443"/>
    <cellStyle name="20% - Énfasis6 2 2 3 2" xfId="444"/>
    <cellStyle name="20% - Énfasis6 2 2 3 2 2" xfId="4573"/>
    <cellStyle name="20% - Énfasis6 2 2 3 3" xfId="4574"/>
    <cellStyle name="20% - Énfasis6 2 2 4" xfId="445"/>
    <cellStyle name="20% - Énfasis6 2 2 4 2" xfId="446"/>
    <cellStyle name="20% - Énfasis6 2 2 5" xfId="447"/>
    <cellStyle name="20% - Énfasis6 2 2 5 2" xfId="4575"/>
    <cellStyle name="20% - Énfasis6 2 2 6" xfId="4576"/>
    <cellStyle name="20% - Énfasis6 2 3" xfId="147"/>
    <cellStyle name="20% - Énfasis6 2 3 2" xfId="448"/>
    <cellStyle name="20% - Énfasis6 2 3 2 2" xfId="449"/>
    <cellStyle name="20% - Énfasis6 2 3 2 2 2" xfId="4577"/>
    <cellStyle name="20% - Énfasis6 2 3 2 3" xfId="4578"/>
    <cellStyle name="20% - Énfasis6 2 3 2 3 2" xfId="4579"/>
    <cellStyle name="20% - Énfasis6 2 3 2 4" xfId="4580"/>
    <cellStyle name="20% - Énfasis6 2 3 2 4 2" xfId="4581"/>
    <cellStyle name="20% - Énfasis6 2 3 2 5" xfId="4582"/>
    <cellStyle name="20% - Énfasis6 2 3 3" xfId="450"/>
    <cellStyle name="20% - Énfasis6 2 3 3 2" xfId="4583"/>
    <cellStyle name="20% - Énfasis6 2 3 4" xfId="4584"/>
    <cellStyle name="20% - Énfasis6 2 3 4 2" xfId="4585"/>
    <cellStyle name="20% - Énfasis6 2 3 5" xfId="4586"/>
    <cellStyle name="20% - Énfasis6 2 3 5 2" xfId="4587"/>
    <cellStyle name="20% - Énfasis6 2 3 6" xfId="4588"/>
    <cellStyle name="20% - Énfasis6 2 4" xfId="209"/>
    <cellStyle name="20% - Énfasis6 2 4 2" xfId="451"/>
    <cellStyle name="20% - Énfasis6 2 4 2 2" xfId="4589"/>
    <cellStyle name="20% - Énfasis6 2 4 2 2 2" xfId="4590"/>
    <cellStyle name="20% - Énfasis6 2 4 2 3" xfId="4591"/>
    <cellStyle name="20% - Énfasis6 2 4 2 3 2" xfId="4592"/>
    <cellStyle name="20% - Énfasis6 2 4 2 4" xfId="4593"/>
    <cellStyle name="20% - Énfasis6 2 4 2 4 2" xfId="4594"/>
    <cellStyle name="20% - Énfasis6 2 4 2 5" xfId="4595"/>
    <cellStyle name="20% - Énfasis6 2 4 3" xfId="4596"/>
    <cellStyle name="20% - Énfasis6 2 4 3 2" xfId="4597"/>
    <cellStyle name="20% - Énfasis6 2 4 4" xfId="4598"/>
    <cellStyle name="20% - Énfasis6 2 4 4 2" xfId="4599"/>
    <cellStyle name="20% - Énfasis6 2 4 5" xfId="4600"/>
    <cellStyle name="20% - Énfasis6 2 4 5 2" xfId="4601"/>
    <cellStyle name="20% - Énfasis6 2 4 6" xfId="4602"/>
    <cellStyle name="20% - Énfasis6 2 5" xfId="452"/>
    <cellStyle name="20% - Énfasis6 2 5 2" xfId="453"/>
    <cellStyle name="20% - Énfasis6 2 5 2 2" xfId="4603"/>
    <cellStyle name="20% - Énfasis6 2 5 3" xfId="4604"/>
    <cellStyle name="20% - Énfasis6 2 5 3 2" xfId="4605"/>
    <cellStyle name="20% - Énfasis6 2 5 4" xfId="4606"/>
    <cellStyle name="20% - Énfasis6 2 5 4 2" xfId="4607"/>
    <cellStyle name="20% - Énfasis6 2 5 5" xfId="4608"/>
    <cellStyle name="20% - Énfasis6 2 6" xfId="454"/>
    <cellStyle name="20% - Énfasis6 2 6 2" xfId="4609"/>
    <cellStyle name="20% - Énfasis6 2 6 2 2" xfId="4610"/>
    <cellStyle name="20% - Énfasis6 2 6 3" xfId="4611"/>
    <cellStyle name="20% - Énfasis6 2 7" xfId="4612"/>
    <cellStyle name="20% - Énfasis6 2 8" xfId="4613"/>
    <cellStyle name="20% - Énfasis6 2 8 2" xfId="4614"/>
    <cellStyle name="20% - Énfasis6 2 9" xfId="4615"/>
    <cellStyle name="20% - Énfasis6 3" xfId="104"/>
    <cellStyle name="20% - Énfasis6 3 2" xfId="161"/>
    <cellStyle name="20% - Énfasis6 3 2 2" xfId="455"/>
    <cellStyle name="20% - Énfasis6 3 2 2 2" xfId="456"/>
    <cellStyle name="20% - Énfasis6 3 2 2 2 2" xfId="4616"/>
    <cellStyle name="20% - Énfasis6 3 2 2 3" xfId="4617"/>
    <cellStyle name="20% - Énfasis6 3 2 2 3 2" xfId="4618"/>
    <cellStyle name="20% - Énfasis6 3 2 2 4" xfId="4619"/>
    <cellStyle name="20% - Énfasis6 3 2 2 4 2" xfId="4620"/>
    <cellStyle name="20% - Énfasis6 3 2 2 5" xfId="4621"/>
    <cellStyle name="20% - Énfasis6 3 2 3" xfId="457"/>
    <cellStyle name="20% - Énfasis6 3 2 3 2" xfId="4622"/>
    <cellStyle name="20% - Énfasis6 3 2 4" xfId="4623"/>
    <cellStyle name="20% - Énfasis6 3 2 4 2" xfId="4624"/>
    <cellStyle name="20% - Énfasis6 3 2 5" xfId="4625"/>
    <cellStyle name="20% - Énfasis6 3 2 5 2" xfId="4626"/>
    <cellStyle name="20% - Énfasis6 3 2 6" xfId="4627"/>
    <cellStyle name="20% - Énfasis6 3 3" xfId="458"/>
    <cellStyle name="20% - Énfasis6 3 3 2" xfId="459"/>
    <cellStyle name="20% - Énfasis6 3 3 2 2" xfId="4628"/>
    <cellStyle name="20% - Énfasis6 3 3 3" xfId="4629"/>
    <cellStyle name="20% - Énfasis6 3 3 3 2" xfId="4630"/>
    <cellStyle name="20% - Énfasis6 3 3 4" xfId="4631"/>
    <cellStyle name="20% - Énfasis6 3 3 4 2" xfId="4632"/>
    <cellStyle name="20% - Énfasis6 3 3 5" xfId="4633"/>
    <cellStyle name="20% - Énfasis6 3 4" xfId="460"/>
    <cellStyle name="20% - Énfasis6 3 4 2" xfId="461"/>
    <cellStyle name="20% - Énfasis6 3 4 2 2" xfId="4634"/>
    <cellStyle name="20% - Énfasis6 3 4 3" xfId="4635"/>
    <cellStyle name="20% - Énfasis6 3 5" xfId="462"/>
    <cellStyle name="20% - Énfasis6 3 6" xfId="4636"/>
    <cellStyle name="20% - Énfasis6 3 6 2" xfId="4637"/>
    <cellStyle name="20% - Énfasis6 3 7" xfId="4638"/>
    <cellStyle name="20% - Énfasis6 4" xfId="119"/>
    <cellStyle name="20% - Énfasis6 4 2" xfId="176"/>
    <cellStyle name="20% - Énfasis6 4 2 2" xfId="4639"/>
    <cellStyle name="20% - Énfasis6 4 2 2 2" xfId="4640"/>
    <cellStyle name="20% - Énfasis6 4 2 2 2 2" xfId="4641"/>
    <cellStyle name="20% - Énfasis6 4 2 2 3" xfId="4642"/>
    <cellStyle name="20% - Énfasis6 4 2 2 3 2" xfId="4643"/>
    <cellStyle name="20% - Énfasis6 4 2 2 4" xfId="4644"/>
    <cellStyle name="20% - Énfasis6 4 2 2 4 2" xfId="4645"/>
    <cellStyle name="20% - Énfasis6 4 2 2 5" xfId="4646"/>
    <cellStyle name="20% - Énfasis6 4 2 3" xfId="4647"/>
    <cellStyle name="20% - Énfasis6 4 2 3 2" xfId="4648"/>
    <cellStyle name="20% - Énfasis6 4 2 4" xfId="4649"/>
    <cellStyle name="20% - Énfasis6 4 2 4 2" xfId="4650"/>
    <cellStyle name="20% - Énfasis6 4 2 5" xfId="4651"/>
    <cellStyle name="20% - Énfasis6 4 2 5 2" xfId="4652"/>
    <cellStyle name="20% - Énfasis6 4 2 6" xfId="4653"/>
    <cellStyle name="20% - Énfasis6 4 3" xfId="4654"/>
    <cellStyle name="20% - Énfasis6 4 3 2" xfId="4655"/>
    <cellStyle name="20% - Énfasis6 4 3 2 2" xfId="4656"/>
    <cellStyle name="20% - Énfasis6 4 3 3" xfId="4657"/>
    <cellStyle name="20% - Énfasis6 4 3 3 2" xfId="4658"/>
    <cellStyle name="20% - Énfasis6 4 3 4" xfId="4659"/>
    <cellStyle name="20% - Énfasis6 4 3 4 2" xfId="4660"/>
    <cellStyle name="20% - Énfasis6 4 3 5" xfId="4661"/>
    <cellStyle name="20% - Énfasis6 4 4" xfId="4662"/>
    <cellStyle name="20% - Énfasis6 4 4 2" xfId="4663"/>
    <cellStyle name="20% - Énfasis6 4 5" xfId="4664"/>
    <cellStyle name="20% - Énfasis6 4 5 2" xfId="4665"/>
    <cellStyle name="20% - Énfasis6 4 6" xfId="4666"/>
    <cellStyle name="20% - Énfasis6 4 6 2" xfId="4667"/>
    <cellStyle name="20% - Énfasis6 4 7" xfId="4668"/>
    <cellStyle name="20% - Énfasis6 5" xfId="73"/>
    <cellStyle name="20% - Énfasis6 5 2" xfId="4669"/>
    <cellStyle name="20% - Énfasis6 5 2 2" xfId="4670"/>
    <cellStyle name="20% - Énfasis6 5 2 2 2" xfId="4671"/>
    <cellStyle name="20% - Énfasis6 5 2 3" xfId="4672"/>
    <cellStyle name="20% - Énfasis6 5 2 3 2" xfId="4673"/>
    <cellStyle name="20% - Énfasis6 5 2 4" xfId="4674"/>
    <cellStyle name="20% - Énfasis6 5 2 4 2" xfId="4675"/>
    <cellStyle name="20% - Énfasis6 5 2 5" xfId="4676"/>
    <cellStyle name="20% - Énfasis6 5 3" xfId="4677"/>
    <cellStyle name="20% - Énfasis6 5 3 2" xfId="4678"/>
    <cellStyle name="20% - Énfasis6 5 4" xfId="4679"/>
    <cellStyle name="20% - Énfasis6 5 4 2" xfId="4680"/>
    <cellStyle name="20% - Énfasis6 5 5" xfId="4681"/>
    <cellStyle name="20% - Énfasis6 5 5 2" xfId="4682"/>
    <cellStyle name="20% - Énfasis6 5 6" xfId="4683"/>
    <cellStyle name="20% - Énfasis6 6" xfId="131"/>
    <cellStyle name="20% - Énfasis6 6 2" xfId="4684"/>
    <cellStyle name="20% - Énfasis6 6 2 2" xfId="4685"/>
    <cellStyle name="20% - Énfasis6 6 2 2 2" xfId="4686"/>
    <cellStyle name="20% - Énfasis6 6 2 3" xfId="4687"/>
    <cellStyle name="20% - Énfasis6 6 2 3 2" xfId="4688"/>
    <cellStyle name="20% - Énfasis6 6 2 4" xfId="4689"/>
    <cellStyle name="20% - Énfasis6 6 2 4 2" xfId="4690"/>
    <cellStyle name="20% - Énfasis6 6 2 5" xfId="4691"/>
    <cellStyle name="20% - Énfasis6 6 3" xfId="4692"/>
    <cellStyle name="20% - Énfasis6 6 3 2" xfId="4693"/>
    <cellStyle name="20% - Énfasis6 6 4" xfId="4694"/>
    <cellStyle name="20% - Énfasis6 6 4 2" xfId="4695"/>
    <cellStyle name="20% - Énfasis6 6 5" xfId="4696"/>
    <cellStyle name="20% - Énfasis6 6 5 2" xfId="4697"/>
    <cellStyle name="20% - Énfasis6 6 6" xfId="4698"/>
    <cellStyle name="20% - Énfasis6 7" xfId="192"/>
    <cellStyle name="20% - Énfasis6 7 2" xfId="4699"/>
    <cellStyle name="20% - Énfasis6 7 2 2" xfId="4700"/>
    <cellStyle name="20% - Énfasis6 7 2 2 2" xfId="4701"/>
    <cellStyle name="20% - Énfasis6 7 2 3" xfId="4702"/>
    <cellStyle name="20% - Énfasis6 7 2 3 2" xfId="4703"/>
    <cellStyle name="20% - Énfasis6 7 2 4" xfId="4704"/>
    <cellStyle name="20% - Énfasis6 7 2 4 2" xfId="4705"/>
    <cellStyle name="20% - Énfasis6 7 2 5" xfId="4706"/>
    <cellStyle name="20% - Énfasis6 7 3" xfId="4707"/>
    <cellStyle name="20% - Énfasis6 7 3 2" xfId="4708"/>
    <cellStyle name="20% - Énfasis6 7 4" xfId="4709"/>
    <cellStyle name="20% - Énfasis6 7 4 2" xfId="4710"/>
    <cellStyle name="20% - Énfasis6 7 5" xfId="4711"/>
    <cellStyle name="20% - Énfasis6 7 5 2" xfId="4712"/>
    <cellStyle name="20% - Énfasis6 7 6" xfId="4713"/>
    <cellStyle name="20% - Énfasis6 8" xfId="217"/>
    <cellStyle name="20% - Énfasis6 8 2" xfId="4714"/>
    <cellStyle name="20% - Énfasis6 9" xfId="282"/>
    <cellStyle name="20% - Énfasis6 9 2" xfId="4715"/>
    <cellStyle name="20% - Énfasis6 9 2 2" xfId="4716"/>
    <cellStyle name="20% - Énfasis6 9 2 2 2" xfId="4717"/>
    <cellStyle name="20% - Énfasis6 9 2 3" xfId="4718"/>
    <cellStyle name="20% - Énfasis6 9 2 3 2" xfId="4719"/>
    <cellStyle name="20% - Énfasis6 9 2 4" xfId="4720"/>
    <cellStyle name="20% - Énfasis6 9 2 4 2" xfId="4721"/>
    <cellStyle name="20% - Énfasis6 9 2 5" xfId="4722"/>
    <cellStyle name="20% - Énfasis6 9 3" xfId="4723"/>
    <cellStyle name="20% - Énfasis6 9 3 2" xfId="4724"/>
    <cellStyle name="20% - Énfasis6 9 4" xfId="4725"/>
    <cellStyle name="20% - Énfasis6 9 4 2" xfId="4726"/>
    <cellStyle name="20% - Énfasis6 9 5" xfId="4727"/>
    <cellStyle name="20% - Énfasis6 9 5 2" xfId="4728"/>
    <cellStyle name="20% - Énfasis6 9 6" xfId="4729"/>
    <cellStyle name="40% - Énfasis1" xfId="23" builtinId="31" customBuiltin="1"/>
    <cellStyle name="40% - Énfasis1 10" xfId="4730"/>
    <cellStyle name="40% - Énfasis1 10 2" xfId="4731"/>
    <cellStyle name="40% - Énfasis1 10 2 2" xfId="4732"/>
    <cellStyle name="40% - Énfasis1 10 3" xfId="4733"/>
    <cellStyle name="40% - Énfasis1 10 3 2" xfId="4734"/>
    <cellStyle name="40% - Énfasis1 10 4" xfId="4735"/>
    <cellStyle name="40% - Énfasis1 10 4 2" xfId="4736"/>
    <cellStyle name="40% - Énfasis1 10 5" xfId="4737"/>
    <cellStyle name="40% - Énfasis1 11" xfId="4738"/>
    <cellStyle name="40% - Énfasis1 11 2" xfId="4739"/>
    <cellStyle name="40% - Énfasis1 11 2 2" xfId="4740"/>
    <cellStyle name="40% - Énfasis1 11 3" xfId="4741"/>
    <cellStyle name="40% - Énfasis1 12" xfId="4742"/>
    <cellStyle name="40% - Énfasis1 12 2" xfId="4743"/>
    <cellStyle name="40% - Énfasis1 13" xfId="4744"/>
    <cellStyle name="40% - Énfasis1 13 2" xfId="4745"/>
    <cellStyle name="40% - Énfasis1 14" xfId="4746"/>
    <cellStyle name="40% - Énfasis1 14 2" xfId="4747"/>
    <cellStyle name="40% - Énfasis1 15" xfId="4748"/>
    <cellStyle name="40% - Énfasis1 2" xfId="51"/>
    <cellStyle name="40% - Énfasis1 2 2" xfId="81"/>
    <cellStyle name="40% - Énfasis1 2 2 2" xfId="463"/>
    <cellStyle name="40% - Énfasis1 2 2 2 2" xfId="464"/>
    <cellStyle name="40% - Énfasis1 2 2 2 2 2" xfId="465"/>
    <cellStyle name="40% - Énfasis1 2 2 2 3" xfId="466"/>
    <cellStyle name="40% - Énfasis1 2 2 2 3 2" xfId="4749"/>
    <cellStyle name="40% - Énfasis1 2 2 2 4" xfId="4750"/>
    <cellStyle name="40% - Énfasis1 2 2 2 4 2" xfId="4751"/>
    <cellStyle name="40% - Énfasis1 2 2 2 5" xfId="4752"/>
    <cellStyle name="40% - Énfasis1 2 2 3" xfId="467"/>
    <cellStyle name="40% - Énfasis1 2 2 3 2" xfId="468"/>
    <cellStyle name="40% - Énfasis1 2 2 3 2 2" xfId="4753"/>
    <cellStyle name="40% - Énfasis1 2 2 3 3" xfId="4754"/>
    <cellStyle name="40% - Énfasis1 2 2 4" xfId="469"/>
    <cellStyle name="40% - Énfasis1 2 2 4 2" xfId="470"/>
    <cellStyle name="40% - Énfasis1 2 2 5" xfId="471"/>
    <cellStyle name="40% - Énfasis1 2 2 5 2" xfId="4755"/>
    <cellStyle name="40% - Énfasis1 2 2 6" xfId="4756"/>
    <cellStyle name="40% - Énfasis1 2 3" xfId="138"/>
    <cellStyle name="40% - Énfasis1 2 3 2" xfId="472"/>
    <cellStyle name="40% - Énfasis1 2 3 2 2" xfId="473"/>
    <cellStyle name="40% - Énfasis1 2 3 2 2 2" xfId="4757"/>
    <cellStyle name="40% - Énfasis1 2 3 2 3" xfId="4758"/>
    <cellStyle name="40% - Énfasis1 2 3 2 3 2" xfId="4759"/>
    <cellStyle name="40% - Énfasis1 2 3 2 4" xfId="4760"/>
    <cellStyle name="40% - Énfasis1 2 3 2 4 2" xfId="4761"/>
    <cellStyle name="40% - Énfasis1 2 3 2 5" xfId="4762"/>
    <cellStyle name="40% - Énfasis1 2 3 3" xfId="474"/>
    <cellStyle name="40% - Énfasis1 2 3 3 2" xfId="4763"/>
    <cellStyle name="40% - Énfasis1 2 3 4" xfId="4764"/>
    <cellStyle name="40% - Énfasis1 2 3 4 2" xfId="4765"/>
    <cellStyle name="40% - Énfasis1 2 3 5" xfId="4766"/>
    <cellStyle name="40% - Énfasis1 2 3 5 2" xfId="4767"/>
    <cellStyle name="40% - Énfasis1 2 3 6" xfId="4768"/>
    <cellStyle name="40% - Énfasis1 2 4" xfId="200"/>
    <cellStyle name="40% - Énfasis1 2 4 2" xfId="475"/>
    <cellStyle name="40% - Énfasis1 2 4 2 2" xfId="4769"/>
    <cellStyle name="40% - Énfasis1 2 4 2 2 2" xfId="4770"/>
    <cellStyle name="40% - Énfasis1 2 4 2 3" xfId="4771"/>
    <cellStyle name="40% - Énfasis1 2 4 2 3 2" xfId="4772"/>
    <cellStyle name="40% - Énfasis1 2 4 2 4" xfId="4773"/>
    <cellStyle name="40% - Énfasis1 2 4 2 4 2" xfId="4774"/>
    <cellStyle name="40% - Énfasis1 2 4 2 5" xfId="4775"/>
    <cellStyle name="40% - Énfasis1 2 4 3" xfId="4776"/>
    <cellStyle name="40% - Énfasis1 2 4 3 2" xfId="4777"/>
    <cellStyle name="40% - Énfasis1 2 4 4" xfId="4778"/>
    <cellStyle name="40% - Énfasis1 2 4 4 2" xfId="4779"/>
    <cellStyle name="40% - Énfasis1 2 4 5" xfId="4780"/>
    <cellStyle name="40% - Énfasis1 2 4 5 2" xfId="4781"/>
    <cellStyle name="40% - Énfasis1 2 4 6" xfId="4782"/>
    <cellStyle name="40% - Énfasis1 2 5" xfId="476"/>
    <cellStyle name="40% - Énfasis1 2 5 2" xfId="477"/>
    <cellStyle name="40% - Énfasis1 2 5 2 2" xfId="4783"/>
    <cellStyle name="40% - Énfasis1 2 5 3" xfId="4784"/>
    <cellStyle name="40% - Énfasis1 2 5 3 2" xfId="4785"/>
    <cellStyle name="40% - Énfasis1 2 5 4" xfId="4786"/>
    <cellStyle name="40% - Énfasis1 2 5 4 2" xfId="4787"/>
    <cellStyle name="40% - Énfasis1 2 5 5" xfId="4788"/>
    <cellStyle name="40% - Énfasis1 2 6" xfId="478"/>
    <cellStyle name="40% - Énfasis1 2 6 2" xfId="4789"/>
    <cellStyle name="40% - Énfasis1 2 6 2 2" xfId="4790"/>
    <cellStyle name="40% - Énfasis1 2 6 3" xfId="4791"/>
    <cellStyle name="40% - Énfasis1 2 7" xfId="4792"/>
    <cellStyle name="40% - Énfasis1 2 8" xfId="4793"/>
    <cellStyle name="40% - Énfasis1 2 8 2" xfId="4794"/>
    <cellStyle name="40% - Énfasis1 2 9" xfId="4795"/>
    <cellStyle name="40% - Énfasis1 3" xfId="95"/>
    <cellStyle name="40% - Énfasis1 3 2" xfId="152"/>
    <cellStyle name="40% - Énfasis1 3 2 2" xfId="479"/>
    <cellStyle name="40% - Énfasis1 3 2 2 2" xfId="480"/>
    <cellStyle name="40% - Énfasis1 3 2 2 2 2" xfId="4796"/>
    <cellStyle name="40% - Énfasis1 3 2 2 3" xfId="4797"/>
    <cellStyle name="40% - Énfasis1 3 2 2 3 2" xfId="4798"/>
    <cellStyle name="40% - Énfasis1 3 2 2 4" xfId="4799"/>
    <cellStyle name="40% - Énfasis1 3 2 2 4 2" xfId="4800"/>
    <cellStyle name="40% - Énfasis1 3 2 2 5" xfId="4801"/>
    <cellStyle name="40% - Énfasis1 3 2 3" xfId="481"/>
    <cellStyle name="40% - Énfasis1 3 2 3 2" xfId="4802"/>
    <cellStyle name="40% - Énfasis1 3 2 4" xfId="4803"/>
    <cellStyle name="40% - Énfasis1 3 2 4 2" xfId="4804"/>
    <cellStyle name="40% - Énfasis1 3 2 5" xfId="4805"/>
    <cellStyle name="40% - Énfasis1 3 2 5 2" xfId="4806"/>
    <cellStyle name="40% - Énfasis1 3 2 6" xfId="4807"/>
    <cellStyle name="40% - Énfasis1 3 3" xfId="482"/>
    <cellStyle name="40% - Énfasis1 3 3 2" xfId="483"/>
    <cellStyle name="40% - Énfasis1 3 3 2 2" xfId="4808"/>
    <cellStyle name="40% - Énfasis1 3 3 3" xfId="4809"/>
    <cellStyle name="40% - Énfasis1 3 3 3 2" xfId="4810"/>
    <cellStyle name="40% - Énfasis1 3 3 4" xfId="4811"/>
    <cellStyle name="40% - Énfasis1 3 3 4 2" xfId="4812"/>
    <cellStyle name="40% - Énfasis1 3 3 5" xfId="4813"/>
    <cellStyle name="40% - Énfasis1 3 4" xfId="484"/>
    <cellStyle name="40% - Énfasis1 3 4 2" xfId="485"/>
    <cellStyle name="40% - Énfasis1 3 4 2 2" xfId="4814"/>
    <cellStyle name="40% - Énfasis1 3 4 3" xfId="4815"/>
    <cellStyle name="40% - Énfasis1 3 5" xfId="486"/>
    <cellStyle name="40% - Énfasis1 3 6" xfId="4816"/>
    <cellStyle name="40% - Énfasis1 3 6 2" xfId="4817"/>
    <cellStyle name="40% - Énfasis1 3 7" xfId="4818"/>
    <cellStyle name="40% - Énfasis1 4" xfId="110"/>
    <cellStyle name="40% - Énfasis1 4 2" xfId="167"/>
    <cellStyle name="40% - Énfasis1 4 2 2" xfId="4819"/>
    <cellStyle name="40% - Énfasis1 4 2 2 2" xfId="4820"/>
    <cellStyle name="40% - Énfasis1 4 2 2 2 2" xfId="4821"/>
    <cellStyle name="40% - Énfasis1 4 2 2 3" xfId="4822"/>
    <cellStyle name="40% - Énfasis1 4 2 2 3 2" xfId="4823"/>
    <cellStyle name="40% - Énfasis1 4 2 2 4" xfId="4824"/>
    <cellStyle name="40% - Énfasis1 4 2 2 4 2" xfId="4825"/>
    <cellStyle name="40% - Énfasis1 4 2 2 5" xfId="4826"/>
    <cellStyle name="40% - Énfasis1 4 2 3" xfId="4827"/>
    <cellStyle name="40% - Énfasis1 4 2 3 2" xfId="4828"/>
    <cellStyle name="40% - Énfasis1 4 2 4" xfId="4829"/>
    <cellStyle name="40% - Énfasis1 4 2 4 2" xfId="4830"/>
    <cellStyle name="40% - Énfasis1 4 2 5" xfId="4831"/>
    <cellStyle name="40% - Énfasis1 4 2 5 2" xfId="4832"/>
    <cellStyle name="40% - Énfasis1 4 2 6" xfId="4833"/>
    <cellStyle name="40% - Énfasis1 4 3" xfId="4834"/>
    <cellStyle name="40% - Énfasis1 4 3 2" xfId="4835"/>
    <cellStyle name="40% - Énfasis1 4 3 2 2" xfId="4836"/>
    <cellStyle name="40% - Énfasis1 4 3 3" xfId="4837"/>
    <cellStyle name="40% - Énfasis1 4 3 3 2" xfId="4838"/>
    <cellStyle name="40% - Énfasis1 4 3 4" xfId="4839"/>
    <cellStyle name="40% - Énfasis1 4 3 4 2" xfId="4840"/>
    <cellStyle name="40% - Énfasis1 4 3 5" xfId="4841"/>
    <cellStyle name="40% - Énfasis1 4 4" xfId="4842"/>
    <cellStyle name="40% - Énfasis1 4 4 2" xfId="4843"/>
    <cellStyle name="40% - Énfasis1 4 5" xfId="4844"/>
    <cellStyle name="40% - Énfasis1 4 5 2" xfId="4845"/>
    <cellStyle name="40% - Énfasis1 4 6" xfId="4846"/>
    <cellStyle name="40% - Énfasis1 4 6 2" xfId="4847"/>
    <cellStyle name="40% - Énfasis1 4 7" xfId="4848"/>
    <cellStyle name="40% - Énfasis1 5" xfId="64"/>
    <cellStyle name="40% - Énfasis1 5 2" xfId="4849"/>
    <cellStyle name="40% - Énfasis1 5 2 2" xfId="4850"/>
    <cellStyle name="40% - Énfasis1 5 2 2 2" xfId="4851"/>
    <cellStyle name="40% - Énfasis1 5 2 3" xfId="4852"/>
    <cellStyle name="40% - Énfasis1 5 2 3 2" xfId="4853"/>
    <cellStyle name="40% - Énfasis1 5 2 4" xfId="4854"/>
    <cellStyle name="40% - Énfasis1 5 2 4 2" xfId="4855"/>
    <cellStyle name="40% - Énfasis1 5 2 5" xfId="4856"/>
    <cellStyle name="40% - Énfasis1 5 3" xfId="4857"/>
    <cellStyle name="40% - Énfasis1 5 3 2" xfId="4858"/>
    <cellStyle name="40% - Énfasis1 5 4" xfId="4859"/>
    <cellStyle name="40% - Énfasis1 5 4 2" xfId="4860"/>
    <cellStyle name="40% - Énfasis1 5 5" xfId="4861"/>
    <cellStyle name="40% - Énfasis1 5 5 2" xfId="4862"/>
    <cellStyle name="40% - Énfasis1 5 6" xfId="4863"/>
    <cellStyle name="40% - Énfasis1 6" xfId="122"/>
    <cellStyle name="40% - Énfasis1 6 2" xfId="4864"/>
    <cellStyle name="40% - Énfasis1 6 2 2" xfId="4865"/>
    <cellStyle name="40% - Énfasis1 6 2 2 2" xfId="4866"/>
    <cellStyle name="40% - Énfasis1 6 2 3" xfId="4867"/>
    <cellStyle name="40% - Énfasis1 6 2 3 2" xfId="4868"/>
    <cellStyle name="40% - Énfasis1 6 2 4" xfId="4869"/>
    <cellStyle name="40% - Énfasis1 6 2 4 2" xfId="4870"/>
    <cellStyle name="40% - Énfasis1 6 2 5" xfId="4871"/>
    <cellStyle name="40% - Énfasis1 6 3" xfId="4872"/>
    <cellStyle name="40% - Énfasis1 6 3 2" xfId="4873"/>
    <cellStyle name="40% - Énfasis1 6 4" xfId="4874"/>
    <cellStyle name="40% - Énfasis1 6 4 2" xfId="4875"/>
    <cellStyle name="40% - Énfasis1 6 5" xfId="4876"/>
    <cellStyle name="40% - Énfasis1 6 5 2" xfId="4877"/>
    <cellStyle name="40% - Énfasis1 6 6" xfId="4878"/>
    <cellStyle name="40% - Énfasis1 7" xfId="183"/>
    <cellStyle name="40% - Énfasis1 7 2" xfId="4879"/>
    <cellStyle name="40% - Énfasis1 7 2 2" xfId="4880"/>
    <cellStyle name="40% - Énfasis1 7 2 2 2" xfId="4881"/>
    <cellStyle name="40% - Énfasis1 7 2 3" xfId="4882"/>
    <cellStyle name="40% - Énfasis1 7 2 3 2" xfId="4883"/>
    <cellStyle name="40% - Énfasis1 7 2 4" xfId="4884"/>
    <cellStyle name="40% - Énfasis1 7 2 4 2" xfId="4885"/>
    <cellStyle name="40% - Énfasis1 7 2 5" xfId="4886"/>
    <cellStyle name="40% - Énfasis1 7 3" xfId="4887"/>
    <cellStyle name="40% - Énfasis1 7 3 2" xfId="4888"/>
    <cellStyle name="40% - Énfasis1 7 4" xfId="4889"/>
    <cellStyle name="40% - Énfasis1 7 4 2" xfId="4890"/>
    <cellStyle name="40% - Énfasis1 7 5" xfId="4891"/>
    <cellStyle name="40% - Énfasis1 7 5 2" xfId="4892"/>
    <cellStyle name="40% - Énfasis1 7 6" xfId="4893"/>
    <cellStyle name="40% - Énfasis1 8" xfId="218"/>
    <cellStyle name="40% - Énfasis1 8 2" xfId="4894"/>
    <cellStyle name="40% - Énfasis1 9" xfId="273"/>
    <cellStyle name="40% - Énfasis1 9 2" xfId="4895"/>
    <cellStyle name="40% - Énfasis1 9 2 2" xfId="4896"/>
    <cellStyle name="40% - Énfasis1 9 2 2 2" xfId="4897"/>
    <cellStyle name="40% - Énfasis1 9 2 3" xfId="4898"/>
    <cellStyle name="40% - Énfasis1 9 2 3 2" xfId="4899"/>
    <cellStyle name="40% - Énfasis1 9 2 4" xfId="4900"/>
    <cellStyle name="40% - Énfasis1 9 2 4 2" xfId="4901"/>
    <cellStyle name="40% - Énfasis1 9 2 5" xfId="4902"/>
    <cellStyle name="40% - Énfasis1 9 3" xfId="4903"/>
    <cellStyle name="40% - Énfasis1 9 3 2" xfId="4904"/>
    <cellStyle name="40% - Énfasis1 9 4" xfId="4905"/>
    <cellStyle name="40% - Énfasis1 9 4 2" xfId="4906"/>
    <cellStyle name="40% - Énfasis1 9 5" xfId="4907"/>
    <cellStyle name="40% - Énfasis1 9 5 2" xfId="4908"/>
    <cellStyle name="40% - Énfasis1 9 6" xfId="4909"/>
    <cellStyle name="40% - Énfasis2" xfId="27" builtinId="35" customBuiltin="1"/>
    <cellStyle name="40% - Énfasis2 10" xfId="4910"/>
    <cellStyle name="40% - Énfasis2 10 2" xfId="4911"/>
    <cellStyle name="40% - Énfasis2 10 2 2" xfId="4912"/>
    <cellStyle name="40% - Énfasis2 10 3" xfId="4913"/>
    <cellStyle name="40% - Énfasis2 10 3 2" xfId="4914"/>
    <cellStyle name="40% - Énfasis2 10 4" xfId="4915"/>
    <cellStyle name="40% - Énfasis2 10 4 2" xfId="4916"/>
    <cellStyle name="40% - Énfasis2 10 5" xfId="4917"/>
    <cellStyle name="40% - Énfasis2 11" xfId="4918"/>
    <cellStyle name="40% - Énfasis2 11 2" xfId="4919"/>
    <cellStyle name="40% - Énfasis2 11 2 2" xfId="4920"/>
    <cellStyle name="40% - Énfasis2 11 3" xfId="4921"/>
    <cellStyle name="40% - Énfasis2 12" xfId="4922"/>
    <cellStyle name="40% - Énfasis2 12 2" xfId="4923"/>
    <cellStyle name="40% - Énfasis2 13" xfId="4924"/>
    <cellStyle name="40% - Énfasis2 13 2" xfId="4925"/>
    <cellStyle name="40% - Énfasis2 14" xfId="4926"/>
    <cellStyle name="40% - Énfasis2 14 2" xfId="4927"/>
    <cellStyle name="40% - Énfasis2 15" xfId="4928"/>
    <cellStyle name="40% - Énfasis2 2" xfId="53"/>
    <cellStyle name="40% - Énfasis2 2 2" xfId="83"/>
    <cellStyle name="40% - Énfasis2 2 2 2" xfId="487"/>
    <cellStyle name="40% - Énfasis2 2 2 2 2" xfId="488"/>
    <cellStyle name="40% - Énfasis2 2 2 2 2 2" xfId="489"/>
    <cellStyle name="40% - Énfasis2 2 2 2 3" xfId="490"/>
    <cellStyle name="40% - Énfasis2 2 2 2 3 2" xfId="4929"/>
    <cellStyle name="40% - Énfasis2 2 2 2 4" xfId="4930"/>
    <cellStyle name="40% - Énfasis2 2 2 2 4 2" xfId="4931"/>
    <cellStyle name="40% - Énfasis2 2 2 2 5" xfId="4932"/>
    <cellStyle name="40% - Énfasis2 2 2 3" xfId="491"/>
    <cellStyle name="40% - Énfasis2 2 2 3 2" xfId="492"/>
    <cellStyle name="40% - Énfasis2 2 2 3 2 2" xfId="4933"/>
    <cellStyle name="40% - Énfasis2 2 2 3 3" xfId="4934"/>
    <cellStyle name="40% - Énfasis2 2 2 4" xfId="493"/>
    <cellStyle name="40% - Énfasis2 2 2 4 2" xfId="494"/>
    <cellStyle name="40% - Énfasis2 2 2 5" xfId="495"/>
    <cellStyle name="40% - Énfasis2 2 2 5 2" xfId="4935"/>
    <cellStyle name="40% - Énfasis2 2 2 6" xfId="4936"/>
    <cellStyle name="40% - Énfasis2 2 3" xfId="140"/>
    <cellStyle name="40% - Énfasis2 2 3 2" xfId="496"/>
    <cellStyle name="40% - Énfasis2 2 3 2 2" xfId="497"/>
    <cellStyle name="40% - Énfasis2 2 3 2 2 2" xfId="4937"/>
    <cellStyle name="40% - Énfasis2 2 3 2 3" xfId="4938"/>
    <cellStyle name="40% - Énfasis2 2 3 2 3 2" xfId="4939"/>
    <cellStyle name="40% - Énfasis2 2 3 2 4" xfId="4940"/>
    <cellStyle name="40% - Énfasis2 2 3 2 4 2" xfId="4941"/>
    <cellStyle name="40% - Énfasis2 2 3 2 5" xfId="4942"/>
    <cellStyle name="40% - Énfasis2 2 3 3" xfId="498"/>
    <cellStyle name="40% - Énfasis2 2 3 3 2" xfId="4943"/>
    <cellStyle name="40% - Énfasis2 2 3 4" xfId="4944"/>
    <cellStyle name="40% - Énfasis2 2 3 4 2" xfId="4945"/>
    <cellStyle name="40% - Énfasis2 2 3 5" xfId="4946"/>
    <cellStyle name="40% - Énfasis2 2 3 5 2" xfId="4947"/>
    <cellStyle name="40% - Énfasis2 2 3 6" xfId="4948"/>
    <cellStyle name="40% - Énfasis2 2 4" xfId="202"/>
    <cellStyle name="40% - Énfasis2 2 4 2" xfId="499"/>
    <cellStyle name="40% - Énfasis2 2 4 2 2" xfId="4949"/>
    <cellStyle name="40% - Énfasis2 2 4 2 2 2" xfId="4950"/>
    <cellStyle name="40% - Énfasis2 2 4 2 3" xfId="4951"/>
    <cellStyle name="40% - Énfasis2 2 4 2 3 2" xfId="4952"/>
    <cellStyle name="40% - Énfasis2 2 4 2 4" xfId="4953"/>
    <cellStyle name="40% - Énfasis2 2 4 2 4 2" xfId="4954"/>
    <cellStyle name="40% - Énfasis2 2 4 2 5" xfId="4955"/>
    <cellStyle name="40% - Énfasis2 2 4 3" xfId="4956"/>
    <cellStyle name="40% - Énfasis2 2 4 3 2" xfId="4957"/>
    <cellStyle name="40% - Énfasis2 2 4 4" xfId="4958"/>
    <cellStyle name="40% - Énfasis2 2 4 4 2" xfId="4959"/>
    <cellStyle name="40% - Énfasis2 2 4 5" xfId="4960"/>
    <cellStyle name="40% - Énfasis2 2 4 5 2" xfId="4961"/>
    <cellStyle name="40% - Énfasis2 2 4 6" xfId="4962"/>
    <cellStyle name="40% - Énfasis2 2 5" xfId="500"/>
    <cellStyle name="40% - Énfasis2 2 5 2" xfId="501"/>
    <cellStyle name="40% - Énfasis2 2 5 2 2" xfId="4963"/>
    <cellStyle name="40% - Énfasis2 2 5 3" xfId="4964"/>
    <cellStyle name="40% - Énfasis2 2 5 3 2" xfId="4965"/>
    <cellStyle name="40% - Énfasis2 2 5 4" xfId="4966"/>
    <cellStyle name="40% - Énfasis2 2 5 4 2" xfId="4967"/>
    <cellStyle name="40% - Énfasis2 2 5 5" xfId="4968"/>
    <cellStyle name="40% - Énfasis2 2 6" xfId="502"/>
    <cellStyle name="40% - Énfasis2 2 6 2" xfId="4969"/>
    <cellStyle name="40% - Énfasis2 2 6 2 2" xfId="4970"/>
    <cellStyle name="40% - Énfasis2 2 6 3" xfId="4971"/>
    <cellStyle name="40% - Énfasis2 2 7" xfId="4972"/>
    <cellStyle name="40% - Énfasis2 2 8" xfId="4973"/>
    <cellStyle name="40% - Énfasis2 2 8 2" xfId="4974"/>
    <cellStyle name="40% - Énfasis2 2 9" xfId="4975"/>
    <cellStyle name="40% - Énfasis2 3" xfId="97"/>
    <cellStyle name="40% - Énfasis2 3 2" xfId="154"/>
    <cellStyle name="40% - Énfasis2 3 2 2" xfId="503"/>
    <cellStyle name="40% - Énfasis2 3 2 2 2" xfId="504"/>
    <cellStyle name="40% - Énfasis2 3 2 2 2 2" xfId="4976"/>
    <cellStyle name="40% - Énfasis2 3 2 2 3" xfId="4977"/>
    <cellStyle name="40% - Énfasis2 3 2 2 3 2" xfId="4978"/>
    <cellStyle name="40% - Énfasis2 3 2 2 4" xfId="4979"/>
    <cellStyle name="40% - Énfasis2 3 2 2 4 2" xfId="4980"/>
    <cellStyle name="40% - Énfasis2 3 2 2 5" xfId="4981"/>
    <cellStyle name="40% - Énfasis2 3 2 3" xfId="505"/>
    <cellStyle name="40% - Énfasis2 3 2 3 2" xfId="4982"/>
    <cellStyle name="40% - Énfasis2 3 2 4" xfId="4983"/>
    <cellStyle name="40% - Énfasis2 3 2 4 2" xfId="4984"/>
    <cellStyle name="40% - Énfasis2 3 2 5" xfId="4985"/>
    <cellStyle name="40% - Énfasis2 3 2 5 2" xfId="4986"/>
    <cellStyle name="40% - Énfasis2 3 2 6" xfId="4987"/>
    <cellStyle name="40% - Énfasis2 3 3" xfId="506"/>
    <cellStyle name="40% - Énfasis2 3 3 2" xfId="507"/>
    <cellStyle name="40% - Énfasis2 3 3 2 2" xfId="4988"/>
    <cellStyle name="40% - Énfasis2 3 3 3" xfId="4989"/>
    <cellStyle name="40% - Énfasis2 3 3 3 2" xfId="4990"/>
    <cellStyle name="40% - Énfasis2 3 3 4" xfId="4991"/>
    <cellStyle name="40% - Énfasis2 3 3 4 2" xfId="4992"/>
    <cellStyle name="40% - Énfasis2 3 3 5" xfId="4993"/>
    <cellStyle name="40% - Énfasis2 3 4" xfId="508"/>
    <cellStyle name="40% - Énfasis2 3 4 2" xfId="509"/>
    <cellStyle name="40% - Énfasis2 3 4 2 2" xfId="4994"/>
    <cellStyle name="40% - Énfasis2 3 4 3" xfId="4995"/>
    <cellStyle name="40% - Énfasis2 3 5" xfId="510"/>
    <cellStyle name="40% - Énfasis2 3 6" xfId="4996"/>
    <cellStyle name="40% - Énfasis2 3 6 2" xfId="4997"/>
    <cellStyle name="40% - Énfasis2 3 7" xfId="4998"/>
    <cellStyle name="40% - Énfasis2 4" xfId="112"/>
    <cellStyle name="40% - Énfasis2 4 2" xfId="169"/>
    <cellStyle name="40% - Énfasis2 4 2 2" xfId="4999"/>
    <cellStyle name="40% - Énfasis2 4 2 2 2" xfId="5000"/>
    <cellStyle name="40% - Énfasis2 4 2 2 2 2" xfId="5001"/>
    <cellStyle name="40% - Énfasis2 4 2 2 3" xfId="5002"/>
    <cellStyle name="40% - Énfasis2 4 2 2 3 2" xfId="5003"/>
    <cellStyle name="40% - Énfasis2 4 2 2 4" xfId="5004"/>
    <cellStyle name="40% - Énfasis2 4 2 2 4 2" xfId="5005"/>
    <cellStyle name="40% - Énfasis2 4 2 2 5" xfId="5006"/>
    <cellStyle name="40% - Énfasis2 4 2 3" xfId="5007"/>
    <cellStyle name="40% - Énfasis2 4 2 3 2" xfId="5008"/>
    <cellStyle name="40% - Énfasis2 4 2 4" xfId="5009"/>
    <cellStyle name="40% - Énfasis2 4 2 4 2" xfId="5010"/>
    <cellStyle name="40% - Énfasis2 4 2 5" xfId="5011"/>
    <cellStyle name="40% - Énfasis2 4 2 5 2" xfId="5012"/>
    <cellStyle name="40% - Énfasis2 4 2 6" xfId="5013"/>
    <cellStyle name="40% - Énfasis2 4 3" xfId="5014"/>
    <cellStyle name="40% - Énfasis2 4 3 2" xfId="5015"/>
    <cellStyle name="40% - Énfasis2 4 3 2 2" xfId="5016"/>
    <cellStyle name="40% - Énfasis2 4 3 3" xfId="5017"/>
    <cellStyle name="40% - Énfasis2 4 3 3 2" xfId="5018"/>
    <cellStyle name="40% - Énfasis2 4 3 4" xfId="5019"/>
    <cellStyle name="40% - Énfasis2 4 3 4 2" xfId="5020"/>
    <cellStyle name="40% - Énfasis2 4 3 5" xfId="5021"/>
    <cellStyle name="40% - Énfasis2 4 4" xfId="5022"/>
    <cellStyle name="40% - Énfasis2 4 4 2" xfId="5023"/>
    <cellStyle name="40% - Énfasis2 4 5" xfId="5024"/>
    <cellStyle name="40% - Énfasis2 4 5 2" xfId="5025"/>
    <cellStyle name="40% - Énfasis2 4 6" xfId="5026"/>
    <cellStyle name="40% - Énfasis2 4 6 2" xfId="5027"/>
    <cellStyle name="40% - Énfasis2 4 7" xfId="5028"/>
    <cellStyle name="40% - Énfasis2 5" xfId="66"/>
    <cellStyle name="40% - Énfasis2 5 2" xfId="5029"/>
    <cellStyle name="40% - Énfasis2 5 2 2" xfId="5030"/>
    <cellStyle name="40% - Énfasis2 5 2 2 2" xfId="5031"/>
    <cellStyle name="40% - Énfasis2 5 2 3" xfId="5032"/>
    <cellStyle name="40% - Énfasis2 5 2 3 2" xfId="5033"/>
    <cellStyle name="40% - Énfasis2 5 2 4" xfId="5034"/>
    <cellStyle name="40% - Énfasis2 5 2 4 2" xfId="5035"/>
    <cellStyle name="40% - Énfasis2 5 2 5" xfId="5036"/>
    <cellStyle name="40% - Énfasis2 5 3" xfId="5037"/>
    <cellStyle name="40% - Énfasis2 5 3 2" xfId="5038"/>
    <cellStyle name="40% - Énfasis2 5 4" xfId="5039"/>
    <cellStyle name="40% - Énfasis2 5 4 2" xfId="5040"/>
    <cellStyle name="40% - Énfasis2 5 5" xfId="5041"/>
    <cellStyle name="40% - Énfasis2 5 5 2" xfId="5042"/>
    <cellStyle name="40% - Énfasis2 5 6" xfId="5043"/>
    <cellStyle name="40% - Énfasis2 6" xfId="124"/>
    <cellStyle name="40% - Énfasis2 6 2" xfId="5044"/>
    <cellStyle name="40% - Énfasis2 6 2 2" xfId="5045"/>
    <cellStyle name="40% - Énfasis2 6 2 2 2" xfId="5046"/>
    <cellStyle name="40% - Énfasis2 6 2 3" xfId="5047"/>
    <cellStyle name="40% - Énfasis2 6 2 3 2" xfId="5048"/>
    <cellStyle name="40% - Énfasis2 6 2 4" xfId="5049"/>
    <cellStyle name="40% - Énfasis2 6 2 4 2" xfId="5050"/>
    <cellStyle name="40% - Énfasis2 6 2 5" xfId="5051"/>
    <cellStyle name="40% - Énfasis2 6 3" xfId="5052"/>
    <cellStyle name="40% - Énfasis2 6 3 2" xfId="5053"/>
    <cellStyle name="40% - Énfasis2 6 4" xfId="5054"/>
    <cellStyle name="40% - Énfasis2 6 4 2" xfId="5055"/>
    <cellStyle name="40% - Énfasis2 6 5" xfId="5056"/>
    <cellStyle name="40% - Énfasis2 6 5 2" xfId="5057"/>
    <cellStyle name="40% - Énfasis2 6 6" xfId="5058"/>
    <cellStyle name="40% - Énfasis2 7" xfId="185"/>
    <cellStyle name="40% - Énfasis2 7 2" xfId="5059"/>
    <cellStyle name="40% - Énfasis2 7 2 2" xfId="5060"/>
    <cellStyle name="40% - Énfasis2 7 2 2 2" xfId="5061"/>
    <cellStyle name="40% - Énfasis2 7 2 3" xfId="5062"/>
    <cellStyle name="40% - Énfasis2 7 2 3 2" xfId="5063"/>
    <cellStyle name="40% - Énfasis2 7 2 4" xfId="5064"/>
    <cellStyle name="40% - Énfasis2 7 2 4 2" xfId="5065"/>
    <cellStyle name="40% - Énfasis2 7 2 5" xfId="5066"/>
    <cellStyle name="40% - Énfasis2 7 3" xfId="5067"/>
    <cellStyle name="40% - Énfasis2 7 3 2" xfId="5068"/>
    <cellStyle name="40% - Énfasis2 7 4" xfId="5069"/>
    <cellStyle name="40% - Énfasis2 7 4 2" xfId="5070"/>
    <cellStyle name="40% - Énfasis2 7 5" xfId="5071"/>
    <cellStyle name="40% - Énfasis2 7 5 2" xfId="5072"/>
    <cellStyle name="40% - Énfasis2 7 6" xfId="5073"/>
    <cellStyle name="40% - Énfasis2 8" xfId="219"/>
    <cellStyle name="40% - Énfasis2 8 2" xfId="5074"/>
    <cellStyle name="40% - Énfasis2 9" xfId="275"/>
    <cellStyle name="40% - Énfasis2 9 2" xfId="5075"/>
    <cellStyle name="40% - Énfasis2 9 2 2" xfId="5076"/>
    <cellStyle name="40% - Énfasis2 9 2 2 2" xfId="5077"/>
    <cellStyle name="40% - Énfasis2 9 2 3" xfId="5078"/>
    <cellStyle name="40% - Énfasis2 9 2 3 2" xfId="5079"/>
    <cellStyle name="40% - Énfasis2 9 2 4" xfId="5080"/>
    <cellStyle name="40% - Énfasis2 9 2 4 2" xfId="5081"/>
    <cellStyle name="40% - Énfasis2 9 2 5" xfId="5082"/>
    <cellStyle name="40% - Énfasis2 9 3" xfId="5083"/>
    <cellStyle name="40% - Énfasis2 9 3 2" xfId="5084"/>
    <cellStyle name="40% - Énfasis2 9 4" xfId="5085"/>
    <cellStyle name="40% - Énfasis2 9 4 2" xfId="5086"/>
    <cellStyle name="40% - Énfasis2 9 5" xfId="5087"/>
    <cellStyle name="40% - Énfasis2 9 5 2" xfId="5088"/>
    <cellStyle name="40% - Énfasis2 9 6" xfId="5089"/>
    <cellStyle name="40% - Énfasis3" xfId="31" builtinId="39" customBuiltin="1"/>
    <cellStyle name="40% - Énfasis3 10" xfId="5090"/>
    <cellStyle name="40% - Énfasis3 10 2" xfId="5091"/>
    <cellStyle name="40% - Énfasis3 10 2 2" xfId="5092"/>
    <cellStyle name="40% - Énfasis3 10 3" xfId="5093"/>
    <cellStyle name="40% - Énfasis3 10 3 2" xfId="5094"/>
    <cellStyle name="40% - Énfasis3 10 4" xfId="5095"/>
    <cellStyle name="40% - Énfasis3 10 4 2" xfId="5096"/>
    <cellStyle name="40% - Énfasis3 10 5" xfId="5097"/>
    <cellStyle name="40% - Énfasis3 11" xfId="5098"/>
    <cellStyle name="40% - Énfasis3 11 2" xfId="5099"/>
    <cellStyle name="40% - Énfasis3 11 2 2" xfId="5100"/>
    <cellStyle name="40% - Énfasis3 11 3" xfId="5101"/>
    <cellStyle name="40% - Énfasis3 12" xfId="5102"/>
    <cellStyle name="40% - Énfasis3 12 2" xfId="5103"/>
    <cellStyle name="40% - Énfasis3 13" xfId="5104"/>
    <cellStyle name="40% - Énfasis3 13 2" xfId="5105"/>
    <cellStyle name="40% - Énfasis3 14" xfId="5106"/>
    <cellStyle name="40% - Énfasis3 14 2" xfId="5107"/>
    <cellStyle name="40% - Énfasis3 15" xfId="5108"/>
    <cellStyle name="40% - Énfasis3 2" xfId="55"/>
    <cellStyle name="40% - Énfasis3 2 2" xfId="85"/>
    <cellStyle name="40% - Énfasis3 2 2 2" xfId="511"/>
    <cellStyle name="40% - Énfasis3 2 2 2 2" xfId="512"/>
    <cellStyle name="40% - Énfasis3 2 2 2 2 2" xfId="513"/>
    <cellStyle name="40% - Énfasis3 2 2 2 3" xfId="514"/>
    <cellStyle name="40% - Énfasis3 2 2 2 3 2" xfId="5109"/>
    <cellStyle name="40% - Énfasis3 2 2 2 4" xfId="5110"/>
    <cellStyle name="40% - Énfasis3 2 2 2 4 2" xfId="5111"/>
    <cellStyle name="40% - Énfasis3 2 2 2 5" xfId="5112"/>
    <cellStyle name="40% - Énfasis3 2 2 3" xfId="515"/>
    <cellStyle name="40% - Énfasis3 2 2 3 2" xfId="516"/>
    <cellStyle name="40% - Énfasis3 2 2 3 2 2" xfId="5113"/>
    <cellStyle name="40% - Énfasis3 2 2 3 3" xfId="5114"/>
    <cellStyle name="40% - Énfasis3 2 2 4" xfId="517"/>
    <cellStyle name="40% - Énfasis3 2 2 4 2" xfId="518"/>
    <cellStyle name="40% - Énfasis3 2 2 5" xfId="519"/>
    <cellStyle name="40% - Énfasis3 2 2 5 2" xfId="5115"/>
    <cellStyle name="40% - Énfasis3 2 2 6" xfId="5116"/>
    <cellStyle name="40% - Énfasis3 2 3" xfId="142"/>
    <cellStyle name="40% - Énfasis3 2 3 2" xfId="520"/>
    <cellStyle name="40% - Énfasis3 2 3 2 2" xfId="521"/>
    <cellStyle name="40% - Énfasis3 2 3 2 2 2" xfId="5117"/>
    <cellStyle name="40% - Énfasis3 2 3 2 3" xfId="5118"/>
    <cellStyle name="40% - Énfasis3 2 3 2 3 2" xfId="5119"/>
    <cellStyle name="40% - Énfasis3 2 3 2 4" xfId="5120"/>
    <cellStyle name="40% - Énfasis3 2 3 2 4 2" xfId="5121"/>
    <cellStyle name="40% - Énfasis3 2 3 2 5" xfId="5122"/>
    <cellStyle name="40% - Énfasis3 2 3 3" xfId="522"/>
    <cellStyle name="40% - Énfasis3 2 3 3 2" xfId="5123"/>
    <cellStyle name="40% - Énfasis3 2 3 4" xfId="5124"/>
    <cellStyle name="40% - Énfasis3 2 3 4 2" xfId="5125"/>
    <cellStyle name="40% - Énfasis3 2 3 5" xfId="5126"/>
    <cellStyle name="40% - Énfasis3 2 3 5 2" xfId="5127"/>
    <cellStyle name="40% - Énfasis3 2 3 6" xfId="5128"/>
    <cellStyle name="40% - Énfasis3 2 4" xfId="204"/>
    <cellStyle name="40% - Énfasis3 2 4 2" xfId="523"/>
    <cellStyle name="40% - Énfasis3 2 4 2 2" xfId="5129"/>
    <cellStyle name="40% - Énfasis3 2 4 2 2 2" xfId="5130"/>
    <cellStyle name="40% - Énfasis3 2 4 2 3" xfId="5131"/>
    <cellStyle name="40% - Énfasis3 2 4 2 3 2" xfId="5132"/>
    <cellStyle name="40% - Énfasis3 2 4 2 4" xfId="5133"/>
    <cellStyle name="40% - Énfasis3 2 4 2 4 2" xfId="5134"/>
    <cellStyle name="40% - Énfasis3 2 4 2 5" xfId="5135"/>
    <cellStyle name="40% - Énfasis3 2 4 3" xfId="5136"/>
    <cellStyle name="40% - Énfasis3 2 4 3 2" xfId="5137"/>
    <cellStyle name="40% - Énfasis3 2 4 4" xfId="5138"/>
    <cellStyle name="40% - Énfasis3 2 4 4 2" xfId="5139"/>
    <cellStyle name="40% - Énfasis3 2 4 5" xfId="5140"/>
    <cellStyle name="40% - Énfasis3 2 4 5 2" xfId="5141"/>
    <cellStyle name="40% - Énfasis3 2 4 6" xfId="5142"/>
    <cellStyle name="40% - Énfasis3 2 5" xfId="524"/>
    <cellStyle name="40% - Énfasis3 2 5 2" xfId="525"/>
    <cellStyle name="40% - Énfasis3 2 5 2 2" xfId="5143"/>
    <cellStyle name="40% - Énfasis3 2 5 3" xfId="5144"/>
    <cellStyle name="40% - Énfasis3 2 5 3 2" xfId="5145"/>
    <cellStyle name="40% - Énfasis3 2 5 4" xfId="5146"/>
    <cellStyle name="40% - Énfasis3 2 5 4 2" xfId="5147"/>
    <cellStyle name="40% - Énfasis3 2 5 5" xfId="5148"/>
    <cellStyle name="40% - Énfasis3 2 6" xfId="526"/>
    <cellStyle name="40% - Énfasis3 2 6 2" xfId="5149"/>
    <cellStyle name="40% - Énfasis3 2 6 2 2" xfId="5150"/>
    <cellStyle name="40% - Énfasis3 2 6 3" xfId="5151"/>
    <cellStyle name="40% - Énfasis3 2 7" xfId="5152"/>
    <cellStyle name="40% - Énfasis3 2 8" xfId="5153"/>
    <cellStyle name="40% - Énfasis3 2 8 2" xfId="5154"/>
    <cellStyle name="40% - Énfasis3 2 9" xfId="5155"/>
    <cellStyle name="40% - Énfasis3 3" xfId="99"/>
    <cellStyle name="40% - Énfasis3 3 2" xfId="156"/>
    <cellStyle name="40% - Énfasis3 3 2 2" xfId="527"/>
    <cellStyle name="40% - Énfasis3 3 2 2 2" xfId="528"/>
    <cellStyle name="40% - Énfasis3 3 2 2 2 2" xfId="5156"/>
    <cellStyle name="40% - Énfasis3 3 2 2 3" xfId="5157"/>
    <cellStyle name="40% - Énfasis3 3 2 2 3 2" xfId="5158"/>
    <cellStyle name="40% - Énfasis3 3 2 2 4" xfId="5159"/>
    <cellStyle name="40% - Énfasis3 3 2 2 4 2" xfId="5160"/>
    <cellStyle name="40% - Énfasis3 3 2 2 5" xfId="5161"/>
    <cellStyle name="40% - Énfasis3 3 2 3" xfId="529"/>
    <cellStyle name="40% - Énfasis3 3 2 3 2" xfId="5162"/>
    <cellStyle name="40% - Énfasis3 3 2 4" xfId="5163"/>
    <cellStyle name="40% - Énfasis3 3 2 4 2" xfId="5164"/>
    <cellStyle name="40% - Énfasis3 3 2 5" xfId="5165"/>
    <cellStyle name="40% - Énfasis3 3 2 5 2" xfId="5166"/>
    <cellStyle name="40% - Énfasis3 3 2 6" xfId="5167"/>
    <cellStyle name="40% - Énfasis3 3 3" xfId="530"/>
    <cellStyle name="40% - Énfasis3 3 3 2" xfId="531"/>
    <cellStyle name="40% - Énfasis3 3 3 2 2" xfId="5168"/>
    <cellStyle name="40% - Énfasis3 3 3 3" xfId="5169"/>
    <cellStyle name="40% - Énfasis3 3 3 3 2" xfId="5170"/>
    <cellStyle name="40% - Énfasis3 3 3 4" xfId="5171"/>
    <cellStyle name="40% - Énfasis3 3 3 4 2" xfId="5172"/>
    <cellStyle name="40% - Énfasis3 3 3 5" xfId="5173"/>
    <cellStyle name="40% - Énfasis3 3 4" xfId="532"/>
    <cellStyle name="40% - Énfasis3 3 4 2" xfId="533"/>
    <cellStyle name="40% - Énfasis3 3 4 2 2" xfId="5174"/>
    <cellStyle name="40% - Énfasis3 3 4 3" xfId="5175"/>
    <cellStyle name="40% - Énfasis3 3 5" xfId="534"/>
    <cellStyle name="40% - Énfasis3 3 6" xfId="5176"/>
    <cellStyle name="40% - Énfasis3 3 6 2" xfId="5177"/>
    <cellStyle name="40% - Énfasis3 3 7" xfId="5178"/>
    <cellStyle name="40% - Énfasis3 4" xfId="114"/>
    <cellStyle name="40% - Énfasis3 4 2" xfId="171"/>
    <cellStyle name="40% - Énfasis3 4 2 2" xfId="5179"/>
    <cellStyle name="40% - Énfasis3 4 2 2 2" xfId="5180"/>
    <cellStyle name="40% - Énfasis3 4 2 2 2 2" xfId="5181"/>
    <cellStyle name="40% - Énfasis3 4 2 2 3" xfId="5182"/>
    <cellStyle name="40% - Énfasis3 4 2 2 3 2" xfId="5183"/>
    <cellStyle name="40% - Énfasis3 4 2 2 4" xfId="5184"/>
    <cellStyle name="40% - Énfasis3 4 2 2 4 2" xfId="5185"/>
    <cellStyle name="40% - Énfasis3 4 2 2 5" xfId="5186"/>
    <cellStyle name="40% - Énfasis3 4 2 3" xfId="5187"/>
    <cellStyle name="40% - Énfasis3 4 2 3 2" xfId="5188"/>
    <cellStyle name="40% - Énfasis3 4 2 4" xfId="5189"/>
    <cellStyle name="40% - Énfasis3 4 2 4 2" xfId="5190"/>
    <cellStyle name="40% - Énfasis3 4 2 5" xfId="5191"/>
    <cellStyle name="40% - Énfasis3 4 2 5 2" xfId="5192"/>
    <cellStyle name="40% - Énfasis3 4 2 6" xfId="5193"/>
    <cellStyle name="40% - Énfasis3 4 3" xfId="5194"/>
    <cellStyle name="40% - Énfasis3 4 3 2" xfId="5195"/>
    <cellStyle name="40% - Énfasis3 4 3 2 2" xfId="5196"/>
    <cellStyle name="40% - Énfasis3 4 3 3" xfId="5197"/>
    <cellStyle name="40% - Énfasis3 4 3 3 2" xfId="5198"/>
    <cellStyle name="40% - Énfasis3 4 3 4" xfId="5199"/>
    <cellStyle name="40% - Énfasis3 4 3 4 2" xfId="5200"/>
    <cellStyle name="40% - Énfasis3 4 3 5" xfId="5201"/>
    <cellStyle name="40% - Énfasis3 4 4" xfId="5202"/>
    <cellStyle name="40% - Énfasis3 4 4 2" xfId="5203"/>
    <cellStyle name="40% - Énfasis3 4 5" xfId="5204"/>
    <cellStyle name="40% - Énfasis3 4 5 2" xfId="5205"/>
    <cellStyle name="40% - Énfasis3 4 6" xfId="5206"/>
    <cellStyle name="40% - Énfasis3 4 6 2" xfId="5207"/>
    <cellStyle name="40% - Énfasis3 4 7" xfId="5208"/>
    <cellStyle name="40% - Énfasis3 5" xfId="68"/>
    <cellStyle name="40% - Énfasis3 5 2" xfId="5209"/>
    <cellStyle name="40% - Énfasis3 5 2 2" xfId="5210"/>
    <cellStyle name="40% - Énfasis3 5 2 2 2" xfId="5211"/>
    <cellStyle name="40% - Énfasis3 5 2 3" xfId="5212"/>
    <cellStyle name="40% - Énfasis3 5 2 3 2" xfId="5213"/>
    <cellStyle name="40% - Énfasis3 5 2 4" xfId="5214"/>
    <cellStyle name="40% - Énfasis3 5 2 4 2" xfId="5215"/>
    <cellStyle name="40% - Énfasis3 5 2 5" xfId="5216"/>
    <cellStyle name="40% - Énfasis3 5 3" xfId="5217"/>
    <cellStyle name="40% - Énfasis3 5 3 2" xfId="5218"/>
    <cellStyle name="40% - Énfasis3 5 4" xfId="5219"/>
    <cellStyle name="40% - Énfasis3 5 4 2" xfId="5220"/>
    <cellStyle name="40% - Énfasis3 5 5" xfId="5221"/>
    <cellStyle name="40% - Énfasis3 5 5 2" xfId="5222"/>
    <cellStyle name="40% - Énfasis3 5 6" xfId="5223"/>
    <cellStyle name="40% - Énfasis3 6" xfId="126"/>
    <cellStyle name="40% - Énfasis3 6 2" xfId="5224"/>
    <cellStyle name="40% - Énfasis3 6 2 2" xfId="5225"/>
    <cellStyle name="40% - Énfasis3 6 2 2 2" xfId="5226"/>
    <cellStyle name="40% - Énfasis3 6 2 3" xfId="5227"/>
    <cellStyle name="40% - Énfasis3 6 2 3 2" xfId="5228"/>
    <cellStyle name="40% - Énfasis3 6 2 4" xfId="5229"/>
    <cellStyle name="40% - Énfasis3 6 2 4 2" xfId="5230"/>
    <cellStyle name="40% - Énfasis3 6 2 5" xfId="5231"/>
    <cellStyle name="40% - Énfasis3 6 3" xfId="5232"/>
    <cellStyle name="40% - Énfasis3 6 3 2" xfId="5233"/>
    <cellStyle name="40% - Énfasis3 6 4" xfId="5234"/>
    <cellStyle name="40% - Énfasis3 6 4 2" xfId="5235"/>
    <cellStyle name="40% - Énfasis3 6 5" xfId="5236"/>
    <cellStyle name="40% - Énfasis3 6 5 2" xfId="5237"/>
    <cellStyle name="40% - Énfasis3 6 6" xfId="5238"/>
    <cellStyle name="40% - Énfasis3 7" xfId="187"/>
    <cellStyle name="40% - Énfasis3 7 2" xfId="5239"/>
    <cellStyle name="40% - Énfasis3 7 2 2" xfId="5240"/>
    <cellStyle name="40% - Énfasis3 7 2 2 2" xfId="5241"/>
    <cellStyle name="40% - Énfasis3 7 2 3" xfId="5242"/>
    <cellStyle name="40% - Énfasis3 7 2 3 2" xfId="5243"/>
    <cellStyle name="40% - Énfasis3 7 2 4" xfId="5244"/>
    <cellStyle name="40% - Énfasis3 7 2 4 2" xfId="5245"/>
    <cellStyle name="40% - Énfasis3 7 2 5" xfId="5246"/>
    <cellStyle name="40% - Énfasis3 7 3" xfId="5247"/>
    <cellStyle name="40% - Énfasis3 7 3 2" xfId="5248"/>
    <cellStyle name="40% - Énfasis3 7 4" xfId="5249"/>
    <cellStyle name="40% - Énfasis3 7 4 2" xfId="5250"/>
    <cellStyle name="40% - Énfasis3 7 5" xfId="5251"/>
    <cellStyle name="40% - Énfasis3 7 5 2" xfId="5252"/>
    <cellStyle name="40% - Énfasis3 7 6" xfId="5253"/>
    <cellStyle name="40% - Énfasis3 8" xfId="220"/>
    <cellStyle name="40% - Énfasis3 8 2" xfId="5254"/>
    <cellStyle name="40% - Énfasis3 9" xfId="277"/>
    <cellStyle name="40% - Énfasis3 9 2" xfId="5255"/>
    <cellStyle name="40% - Énfasis3 9 2 2" xfId="5256"/>
    <cellStyle name="40% - Énfasis3 9 2 2 2" xfId="5257"/>
    <cellStyle name="40% - Énfasis3 9 2 3" xfId="5258"/>
    <cellStyle name="40% - Énfasis3 9 2 3 2" xfId="5259"/>
    <cellStyle name="40% - Énfasis3 9 2 4" xfId="5260"/>
    <cellStyle name="40% - Énfasis3 9 2 4 2" xfId="5261"/>
    <cellStyle name="40% - Énfasis3 9 2 5" xfId="5262"/>
    <cellStyle name="40% - Énfasis3 9 3" xfId="5263"/>
    <cellStyle name="40% - Énfasis3 9 3 2" xfId="5264"/>
    <cellStyle name="40% - Énfasis3 9 4" xfId="5265"/>
    <cellStyle name="40% - Énfasis3 9 4 2" xfId="5266"/>
    <cellStyle name="40% - Énfasis3 9 5" xfId="5267"/>
    <cellStyle name="40% - Énfasis3 9 5 2" xfId="5268"/>
    <cellStyle name="40% - Énfasis3 9 6" xfId="5269"/>
    <cellStyle name="40% - Énfasis4" xfId="35" builtinId="43" customBuiltin="1"/>
    <cellStyle name="40% - Énfasis4 10" xfId="5270"/>
    <cellStyle name="40% - Énfasis4 10 2" xfId="5271"/>
    <cellStyle name="40% - Énfasis4 10 2 2" xfId="5272"/>
    <cellStyle name="40% - Énfasis4 10 3" xfId="5273"/>
    <cellStyle name="40% - Énfasis4 10 3 2" xfId="5274"/>
    <cellStyle name="40% - Énfasis4 10 4" xfId="5275"/>
    <cellStyle name="40% - Énfasis4 10 4 2" xfId="5276"/>
    <cellStyle name="40% - Énfasis4 10 5" xfId="5277"/>
    <cellStyle name="40% - Énfasis4 11" xfId="5278"/>
    <cellStyle name="40% - Énfasis4 11 2" xfId="5279"/>
    <cellStyle name="40% - Énfasis4 11 2 2" xfId="5280"/>
    <cellStyle name="40% - Énfasis4 11 3" xfId="5281"/>
    <cellStyle name="40% - Énfasis4 12" xfId="5282"/>
    <cellStyle name="40% - Énfasis4 12 2" xfId="5283"/>
    <cellStyle name="40% - Énfasis4 13" xfId="5284"/>
    <cellStyle name="40% - Énfasis4 13 2" xfId="5285"/>
    <cellStyle name="40% - Énfasis4 14" xfId="5286"/>
    <cellStyle name="40% - Énfasis4 14 2" xfId="5287"/>
    <cellStyle name="40% - Énfasis4 15" xfId="5288"/>
    <cellStyle name="40% - Énfasis4 2" xfId="57"/>
    <cellStyle name="40% - Énfasis4 2 2" xfId="87"/>
    <cellStyle name="40% - Énfasis4 2 2 2" xfId="535"/>
    <cellStyle name="40% - Énfasis4 2 2 2 2" xfId="536"/>
    <cellStyle name="40% - Énfasis4 2 2 2 2 2" xfId="537"/>
    <cellStyle name="40% - Énfasis4 2 2 2 3" xfId="538"/>
    <cellStyle name="40% - Énfasis4 2 2 2 3 2" xfId="5289"/>
    <cellStyle name="40% - Énfasis4 2 2 2 4" xfId="5290"/>
    <cellStyle name="40% - Énfasis4 2 2 2 4 2" xfId="5291"/>
    <cellStyle name="40% - Énfasis4 2 2 2 5" xfId="5292"/>
    <cellStyle name="40% - Énfasis4 2 2 3" xfId="539"/>
    <cellStyle name="40% - Énfasis4 2 2 3 2" xfId="540"/>
    <cellStyle name="40% - Énfasis4 2 2 3 2 2" xfId="5293"/>
    <cellStyle name="40% - Énfasis4 2 2 3 3" xfId="5294"/>
    <cellStyle name="40% - Énfasis4 2 2 4" xfId="541"/>
    <cellStyle name="40% - Énfasis4 2 2 4 2" xfId="542"/>
    <cellStyle name="40% - Énfasis4 2 2 5" xfId="543"/>
    <cellStyle name="40% - Énfasis4 2 2 5 2" xfId="5295"/>
    <cellStyle name="40% - Énfasis4 2 2 6" xfId="5296"/>
    <cellStyle name="40% - Énfasis4 2 3" xfId="144"/>
    <cellStyle name="40% - Énfasis4 2 3 2" xfId="544"/>
    <cellStyle name="40% - Énfasis4 2 3 2 2" xfId="545"/>
    <cellStyle name="40% - Énfasis4 2 3 2 2 2" xfId="5297"/>
    <cellStyle name="40% - Énfasis4 2 3 2 3" xfId="5298"/>
    <cellStyle name="40% - Énfasis4 2 3 2 3 2" xfId="5299"/>
    <cellStyle name="40% - Énfasis4 2 3 2 4" xfId="5300"/>
    <cellStyle name="40% - Énfasis4 2 3 2 4 2" xfId="5301"/>
    <cellStyle name="40% - Énfasis4 2 3 2 5" xfId="5302"/>
    <cellStyle name="40% - Énfasis4 2 3 3" xfId="546"/>
    <cellStyle name="40% - Énfasis4 2 3 3 2" xfId="5303"/>
    <cellStyle name="40% - Énfasis4 2 3 4" xfId="5304"/>
    <cellStyle name="40% - Énfasis4 2 3 4 2" xfId="5305"/>
    <cellStyle name="40% - Énfasis4 2 3 5" xfId="5306"/>
    <cellStyle name="40% - Énfasis4 2 3 5 2" xfId="5307"/>
    <cellStyle name="40% - Énfasis4 2 3 6" xfId="5308"/>
    <cellStyle name="40% - Énfasis4 2 4" xfId="206"/>
    <cellStyle name="40% - Énfasis4 2 4 2" xfId="547"/>
    <cellStyle name="40% - Énfasis4 2 4 2 2" xfId="5309"/>
    <cellStyle name="40% - Énfasis4 2 4 2 2 2" xfId="5310"/>
    <cellStyle name="40% - Énfasis4 2 4 2 3" xfId="5311"/>
    <cellStyle name="40% - Énfasis4 2 4 2 3 2" xfId="5312"/>
    <cellStyle name="40% - Énfasis4 2 4 2 4" xfId="5313"/>
    <cellStyle name="40% - Énfasis4 2 4 2 4 2" xfId="5314"/>
    <cellStyle name="40% - Énfasis4 2 4 2 5" xfId="5315"/>
    <cellStyle name="40% - Énfasis4 2 4 3" xfId="5316"/>
    <cellStyle name="40% - Énfasis4 2 4 3 2" xfId="5317"/>
    <cellStyle name="40% - Énfasis4 2 4 4" xfId="5318"/>
    <cellStyle name="40% - Énfasis4 2 4 4 2" xfId="5319"/>
    <cellStyle name="40% - Énfasis4 2 4 5" xfId="5320"/>
    <cellStyle name="40% - Énfasis4 2 4 5 2" xfId="5321"/>
    <cellStyle name="40% - Énfasis4 2 4 6" xfId="5322"/>
    <cellStyle name="40% - Énfasis4 2 5" xfId="548"/>
    <cellStyle name="40% - Énfasis4 2 5 2" xfId="549"/>
    <cellStyle name="40% - Énfasis4 2 5 2 2" xfId="5323"/>
    <cellStyle name="40% - Énfasis4 2 5 3" xfId="5324"/>
    <cellStyle name="40% - Énfasis4 2 5 3 2" xfId="5325"/>
    <cellStyle name="40% - Énfasis4 2 5 4" xfId="5326"/>
    <cellStyle name="40% - Énfasis4 2 5 4 2" xfId="5327"/>
    <cellStyle name="40% - Énfasis4 2 5 5" xfId="5328"/>
    <cellStyle name="40% - Énfasis4 2 6" xfId="550"/>
    <cellStyle name="40% - Énfasis4 2 6 2" xfId="5329"/>
    <cellStyle name="40% - Énfasis4 2 6 2 2" xfId="5330"/>
    <cellStyle name="40% - Énfasis4 2 6 3" xfId="5331"/>
    <cellStyle name="40% - Énfasis4 2 7" xfId="5332"/>
    <cellStyle name="40% - Énfasis4 2 8" xfId="5333"/>
    <cellStyle name="40% - Énfasis4 2 8 2" xfId="5334"/>
    <cellStyle name="40% - Énfasis4 2 9" xfId="5335"/>
    <cellStyle name="40% - Énfasis4 3" xfId="101"/>
    <cellStyle name="40% - Énfasis4 3 2" xfId="158"/>
    <cellStyle name="40% - Énfasis4 3 2 2" xfId="551"/>
    <cellStyle name="40% - Énfasis4 3 2 2 2" xfId="552"/>
    <cellStyle name="40% - Énfasis4 3 2 2 2 2" xfId="5336"/>
    <cellStyle name="40% - Énfasis4 3 2 2 3" xfId="5337"/>
    <cellStyle name="40% - Énfasis4 3 2 2 3 2" xfId="5338"/>
    <cellStyle name="40% - Énfasis4 3 2 2 4" xfId="5339"/>
    <cellStyle name="40% - Énfasis4 3 2 2 4 2" xfId="5340"/>
    <cellStyle name="40% - Énfasis4 3 2 2 5" xfId="5341"/>
    <cellStyle name="40% - Énfasis4 3 2 3" xfId="553"/>
    <cellStyle name="40% - Énfasis4 3 2 3 2" xfId="5342"/>
    <cellStyle name="40% - Énfasis4 3 2 4" xfId="5343"/>
    <cellStyle name="40% - Énfasis4 3 2 4 2" xfId="5344"/>
    <cellStyle name="40% - Énfasis4 3 2 5" xfId="5345"/>
    <cellStyle name="40% - Énfasis4 3 2 5 2" xfId="5346"/>
    <cellStyle name="40% - Énfasis4 3 2 6" xfId="5347"/>
    <cellStyle name="40% - Énfasis4 3 3" xfId="554"/>
    <cellStyle name="40% - Énfasis4 3 3 2" xfId="555"/>
    <cellStyle name="40% - Énfasis4 3 3 2 2" xfId="5348"/>
    <cellStyle name="40% - Énfasis4 3 3 3" xfId="5349"/>
    <cellStyle name="40% - Énfasis4 3 3 3 2" xfId="5350"/>
    <cellStyle name="40% - Énfasis4 3 3 4" xfId="5351"/>
    <cellStyle name="40% - Énfasis4 3 3 4 2" xfId="5352"/>
    <cellStyle name="40% - Énfasis4 3 3 5" xfId="5353"/>
    <cellStyle name="40% - Énfasis4 3 4" xfId="556"/>
    <cellStyle name="40% - Énfasis4 3 4 2" xfId="557"/>
    <cellStyle name="40% - Énfasis4 3 4 2 2" xfId="5354"/>
    <cellStyle name="40% - Énfasis4 3 4 3" xfId="5355"/>
    <cellStyle name="40% - Énfasis4 3 5" xfId="558"/>
    <cellStyle name="40% - Énfasis4 3 6" xfId="5356"/>
    <cellStyle name="40% - Énfasis4 3 6 2" xfId="5357"/>
    <cellStyle name="40% - Énfasis4 3 7" xfId="5358"/>
    <cellStyle name="40% - Énfasis4 4" xfId="116"/>
    <cellStyle name="40% - Énfasis4 4 2" xfId="173"/>
    <cellStyle name="40% - Énfasis4 4 2 2" xfId="5359"/>
    <cellStyle name="40% - Énfasis4 4 2 2 2" xfId="5360"/>
    <cellStyle name="40% - Énfasis4 4 2 2 2 2" xfId="5361"/>
    <cellStyle name="40% - Énfasis4 4 2 2 3" xfId="5362"/>
    <cellStyle name="40% - Énfasis4 4 2 2 3 2" xfId="5363"/>
    <cellStyle name="40% - Énfasis4 4 2 2 4" xfId="5364"/>
    <cellStyle name="40% - Énfasis4 4 2 2 4 2" xfId="5365"/>
    <cellStyle name="40% - Énfasis4 4 2 2 5" xfId="5366"/>
    <cellStyle name="40% - Énfasis4 4 2 3" xfId="5367"/>
    <cellStyle name="40% - Énfasis4 4 2 3 2" xfId="5368"/>
    <cellStyle name="40% - Énfasis4 4 2 4" xfId="5369"/>
    <cellStyle name="40% - Énfasis4 4 2 4 2" xfId="5370"/>
    <cellStyle name="40% - Énfasis4 4 2 5" xfId="5371"/>
    <cellStyle name="40% - Énfasis4 4 2 5 2" xfId="5372"/>
    <cellStyle name="40% - Énfasis4 4 2 6" xfId="5373"/>
    <cellStyle name="40% - Énfasis4 4 3" xfId="5374"/>
    <cellStyle name="40% - Énfasis4 4 3 2" xfId="5375"/>
    <cellStyle name="40% - Énfasis4 4 3 2 2" xfId="5376"/>
    <cellStyle name="40% - Énfasis4 4 3 3" xfId="5377"/>
    <cellStyle name="40% - Énfasis4 4 3 3 2" xfId="5378"/>
    <cellStyle name="40% - Énfasis4 4 3 4" xfId="5379"/>
    <cellStyle name="40% - Énfasis4 4 3 4 2" xfId="5380"/>
    <cellStyle name="40% - Énfasis4 4 3 5" xfId="5381"/>
    <cellStyle name="40% - Énfasis4 4 4" xfId="5382"/>
    <cellStyle name="40% - Énfasis4 4 4 2" xfId="5383"/>
    <cellStyle name="40% - Énfasis4 4 5" xfId="5384"/>
    <cellStyle name="40% - Énfasis4 4 5 2" xfId="5385"/>
    <cellStyle name="40% - Énfasis4 4 6" xfId="5386"/>
    <cellStyle name="40% - Énfasis4 4 6 2" xfId="5387"/>
    <cellStyle name="40% - Énfasis4 4 7" xfId="5388"/>
    <cellStyle name="40% - Énfasis4 5" xfId="70"/>
    <cellStyle name="40% - Énfasis4 5 2" xfId="5389"/>
    <cellStyle name="40% - Énfasis4 5 2 2" xfId="5390"/>
    <cellStyle name="40% - Énfasis4 5 2 2 2" xfId="5391"/>
    <cellStyle name="40% - Énfasis4 5 2 3" xfId="5392"/>
    <cellStyle name="40% - Énfasis4 5 2 3 2" xfId="5393"/>
    <cellStyle name="40% - Énfasis4 5 2 4" xfId="5394"/>
    <cellStyle name="40% - Énfasis4 5 2 4 2" xfId="5395"/>
    <cellStyle name="40% - Énfasis4 5 2 5" xfId="5396"/>
    <cellStyle name="40% - Énfasis4 5 3" xfId="5397"/>
    <cellStyle name="40% - Énfasis4 5 3 2" xfId="5398"/>
    <cellStyle name="40% - Énfasis4 5 4" xfId="5399"/>
    <cellStyle name="40% - Énfasis4 5 4 2" xfId="5400"/>
    <cellStyle name="40% - Énfasis4 5 5" xfId="5401"/>
    <cellStyle name="40% - Énfasis4 5 5 2" xfId="5402"/>
    <cellStyle name="40% - Énfasis4 5 6" xfId="5403"/>
    <cellStyle name="40% - Énfasis4 6" xfId="128"/>
    <cellStyle name="40% - Énfasis4 6 2" xfId="5404"/>
    <cellStyle name="40% - Énfasis4 6 2 2" xfId="5405"/>
    <cellStyle name="40% - Énfasis4 6 2 2 2" xfId="5406"/>
    <cellStyle name="40% - Énfasis4 6 2 3" xfId="5407"/>
    <cellStyle name="40% - Énfasis4 6 2 3 2" xfId="5408"/>
    <cellStyle name="40% - Énfasis4 6 2 4" xfId="5409"/>
    <cellStyle name="40% - Énfasis4 6 2 4 2" xfId="5410"/>
    <cellStyle name="40% - Énfasis4 6 2 5" xfId="5411"/>
    <cellStyle name="40% - Énfasis4 6 3" xfId="5412"/>
    <cellStyle name="40% - Énfasis4 6 3 2" xfId="5413"/>
    <cellStyle name="40% - Énfasis4 6 4" xfId="5414"/>
    <cellStyle name="40% - Énfasis4 6 4 2" xfId="5415"/>
    <cellStyle name="40% - Énfasis4 6 5" xfId="5416"/>
    <cellStyle name="40% - Énfasis4 6 5 2" xfId="5417"/>
    <cellStyle name="40% - Énfasis4 6 6" xfId="5418"/>
    <cellStyle name="40% - Énfasis4 7" xfId="189"/>
    <cellStyle name="40% - Énfasis4 7 2" xfId="5419"/>
    <cellStyle name="40% - Énfasis4 7 2 2" xfId="5420"/>
    <cellStyle name="40% - Énfasis4 7 2 2 2" xfId="5421"/>
    <cellStyle name="40% - Énfasis4 7 2 3" xfId="5422"/>
    <cellStyle name="40% - Énfasis4 7 2 3 2" xfId="5423"/>
    <cellStyle name="40% - Énfasis4 7 2 4" xfId="5424"/>
    <cellStyle name="40% - Énfasis4 7 2 4 2" xfId="5425"/>
    <cellStyle name="40% - Énfasis4 7 2 5" xfId="5426"/>
    <cellStyle name="40% - Énfasis4 7 3" xfId="5427"/>
    <cellStyle name="40% - Énfasis4 7 3 2" xfId="5428"/>
    <cellStyle name="40% - Énfasis4 7 4" xfId="5429"/>
    <cellStyle name="40% - Énfasis4 7 4 2" xfId="5430"/>
    <cellStyle name="40% - Énfasis4 7 5" xfId="5431"/>
    <cellStyle name="40% - Énfasis4 7 5 2" xfId="5432"/>
    <cellStyle name="40% - Énfasis4 7 6" xfId="5433"/>
    <cellStyle name="40% - Énfasis4 8" xfId="221"/>
    <cellStyle name="40% - Énfasis4 8 2" xfId="5434"/>
    <cellStyle name="40% - Énfasis4 9" xfId="279"/>
    <cellStyle name="40% - Énfasis4 9 2" xfId="5435"/>
    <cellStyle name="40% - Énfasis4 9 2 2" xfId="5436"/>
    <cellStyle name="40% - Énfasis4 9 2 2 2" xfId="5437"/>
    <cellStyle name="40% - Énfasis4 9 2 3" xfId="5438"/>
    <cellStyle name="40% - Énfasis4 9 2 3 2" xfId="5439"/>
    <cellStyle name="40% - Énfasis4 9 2 4" xfId="5440"/>
    <cellStyle name="40% - Énfasis4 9 2 4 2" xfId="5441"/>
    <cellStyle name="40% - Énfasis4 9 2 5" xfId="5442"/>
    <cellStyle name="40% - Énfasis4 9 3" xfId="5443"/>
    <cellStyle name="40% - Énfasis4 9 3 2" xfId="5444"/>
    <cellStyle name="40% - Énfasis4 9 4" xfId="5445"/>
    <cellStyle name="40% - Énfasis4 9 4 2" xfId="5446"/>
    <cellStyle name="40% - Énfasis4 9 5" xfId="5447"/>
    <cellStyle name="40% - Énfasis4 9 5 2" xfId="5448"/>
    <cellStyle name="40% - Énfasis4 9 6" xfId="5449"/>
    <cellStyle name="40% - Énfasis5" xfId="39" builtinId="47" customBuiltin="1"/>
    <cellStyle name="40% - Énfasis5 10" xfId="5450"/>
    <cellStyle name="40% - Énfasis5 10 2" xfId="5451"/>
    <cellStyle name="40% - Énfasis5 10 2 2" xfId="5452"/>
    <cellStyle name="40% - Énfasis5 10 3" xfId="5453"/>
    <cellStyle name="40% - Énfasis5 10 3 2" xfId="5454"/>
    <cellStyle name="40% - Énfasis5 10 4" xfId="5455"/>
    <cellStyle name="40% - Énfasis5 10 4 2" xfId="5456"/>
    <cellStyle name="40% - Énfasis5 10 5" xfId="5457"/>
    <cellStyle name="40% - Énfasis5 11" xfId="5458"/>
    <cellStyle name="40% - Énfasis5 11 2" xfId="5459"/>
    <cellStyle name="40% - Énfasis5 11 2 2" xfId="5460"/>
    <cellStyle name="40% - Énfasis5 11 3" xfId="5461"/>
    <cellStyle name="40% - Énfasis5 12" xfId="5462"/>
    <cellStyle name="40% - Énfasis5 12 2" xfId="5463"/>
    <cellStyle name="40% - Énfasis5 13" xfId="5464"/>
    <cellStyle name="40% - Énfasis5 13 2" xfId="5465"/>
    <cellStyle name="40% - Énfasis5 14" xfId="5466"/>
    <cellStyle name="40% - Énfasis5 14 2" xfId="5467"/>
    <cellStyle name="40% - Énfasis5 15" xfId="5468"/>
    <cellStyle name="40% - Énfasis5 2" xfId="59"/>
    <cellStyle name="40% - Énfasis5 2 2" xfId="89"/>
    <cellStyle name="40% - Énfasis5 2 2 2" xfId="559"/>
    <cellStyle name="40% - Énfasis5 2 2 2 2" xfId="560"/>
    <cellStyle name="40% - Énfasis5 2 2 2 2 2" xfId="561"/>
    <cellStyle name="40% - Énfasis5 2 2 2 3" xfId="562"/>
    <cellStyle name="40% - Énfasis5 2 2 2 3 2" xfId="5469"/>
    <cellStyle name="40% - Énfasis5 2 2 2 4" xfId="5470"/>
    <cellStyle name="40% - Énfasis5 2 2 2 4 2" xfId="5471"/>
    <cellStyle name="40% - Énfasis5 2 2 2 5" xfId="5472"/>
    <cellStyle name="40% - Énfasis5 2 2 3" xfId="563"/>
    <cellStyle name="40% - Énfasis5 2 2 3 2" xfId="564"/>
    <cellStyle name="40% - Énfasis5 2 2 3 2 2" xfId="5473"/>
    <cellStyle name="40% - Énfasis5 2 2 3 3" xfId="5474"/>
    <cellStyle name="40% - Énfasis5 2 2 4" xfId="565"/>
    <cellStyle name="40% - Énfasis5 2 2 4 2" xfId="566"/>
    <cellStyle name="40% - Énfasis5 2 2 5" xfId="567"/>
    <cellStyle name="40% - Énfasis5 2 2 5 2" xfId="5475"/>
    <cellStyle name="40% - Énfasis5 2 2 6" xfId="5476"/>
    <cellStyle name="40% - Énfasis5 2 3" xfId="146"/>
    <cellStyle name="40% - Énfasis5 2 3 2" xfId="568"/>
    <cellStyle name="40% - Énfasis5 2 3 2 2" xfId="569"/>
    <cellStyle name="40% - Énfasis5 2 3 2 2 2" xfId="5477"/>
    <cellStyle name="40% - Énfasis5 2 3 2 3" xfId="5478"/>
    <cellStyle name="40% - Énfasis5 2 3 2 3 2" xfId="5479"/>
    <cellStyle name="40% - Énfasis5 2 3 2 4" xfId="5480"/>
    <cellStyle name="40% - Énfasis5 2 3 2 4 2" xfId="5481"/>
    <cellStyle name="40% - Énfasis5 2 3 2 5" xfId="5482"/>
    <cellStyle name="40% - Énfasis5 2 3 3" xfId="570"/>
    <cellStyle name="40% - Énfasis5 2 3 3 2" xfId="5483"/>
    <cellStyle name="40% - Énfasis5 2 3 4" xfId="5484"/>
    <cellStyle name="40% - Énfasis5 2 3 4 2" xfId="5485"/>
    <cellStyle name="40% - Énfasis5 2 3 5" xfId="5486"/>
    <cellStyle name="40% - Énfasis5 2 3 5 2" xfId="5487"/>
    <cellStyle name="40% - Énfasis5 2 3 6" xfId="5488"/>
    <cellStyle name="40% - Énfasis5 2 4" xfId="208"/>
    <cellStyle name="40% - Énfasis5 2 4 2" xfId="571"/>
    <cellStyle name="40% - Énfasis5 2 4 2 2" xfId="5489"/>
    <cellStyle name="40% - Énfasis5 2 4 2 2 2" xfId="5490"/>
    <cellStyle name="40% - Énfasis5 2 4 2 3" xfId="5491"/>
    <cellStyle name="40% - Énfasis5 2 4 2 3 2" xfId="5492"/>
    <cellStyle name="40% - Énfasis5 2 4 2 4" xfId="5493"/>
    <cellStyle name="40% - Énfasis5 2 4 2 4 2" xfId="5494"/>
    <cellStyle name="40% - Énfasis5 2 4 2 5" xfId="5495"/>
    <cellStyle name="40% - Énfasis5 2 4 3" xfId="5496"/>
    <cellStyle name="40% - Énfasis5 2 4 3 2" xfId="5497"/>
    <cellStyle name="40% - Énfasis5 2 4 4" xfId="5498"/>
    <cellStyle name="40% - Énfasis5 2 4 4 2" xfId="5499"/>
    <cellStyle name="40% - Énfasis5 2 4 5" xfId="5500"/>
    <cellStyle name="40% - Énfasis5 2 4 5 2" xfId="5501"/>
    <cellStyle name="40% - Énfasis5 2 4 6" xfId="5502"/>
    <cellStyle name="40% - Énfasis5 2 5" xfId="572"/>
    <cellStyle name="40% - Énfasis5 2 5 2" xfId="573"/>
    <cellStyle name="40% - Énfasis5 2 5 2 2" xfId="5503"/>
    <cellStyle name="40% - Énfasis5 2 5 3" xfId="5504"/>
    <cellStyle name="40% - Énfasis5 2 5 3 2" xfId="5505"/>
    <cellStyle name="40% - Énfasis5 2 5 4" xfId="5506"/>
    <cellStyle name="40% - Énfasis5 2 5 4 2" xfId="5507"/>
    <cellStyle name="40% - Énfasis5 2 5 5" xfId="5508"/>
    <cellStyle name="40% - Énfasis5 2 6" xfId="574"/>
    <cellStyle name="40% - Énfasis5 2 6 2" xfId="5509"/>
    <cellStyle name="40% - Énfasis5 2 6 2 2" xfId="5510"/>
    <cellStyle name="40% - Énfasis5 2 6 3" xfId="5511"/>
    <cellStyle name="40% - Énfasis5 2 7" xfId="5512"/>
    <cellStyle name="40% - Énfasis5 2 8" xfId="5513"/>
    <cellStyle name="40% - Énfasis5 2 8 2" xfId="5514"/>
    <cellStyle name="40% - Énfasis5 2 9" xfId="5515"/>
    <cellStyle name="40% - Énfasis5 3" xfId="103"/>
    <cellStyle name="40% - Énfasis5 3 2" xfId="160"/>
    <cellStyle name="40% - Énfasis5 3 2 2" xfId="575"/>
    <cellStyle name="40% - Énfasis5 3 2 2 2" xfId="576"/>
    <cellStyle name="40% - Énfasis5 3 2 2 2 2" xfId="5516"/>
    <cellStyle name="40% - Énfasis5 3 2 2 3" xfId="5517"/>
    <cellStyle name="40% - Énfasis5 3 2 2 3 2" xfId="5518"/>
    <cellStyle name="40% - Énfasis5 3 2 2 4" xfId="5519"/>
    <cellStyle name="40% - Énfasis5 3 2 2 4 2" xfId="5520"/>
    <cellStyle name="40% - Énfasis5 3 2 2 5" xfId="5521"/>
    <cellStyle name="40% - Énfasis5 3 2 3" xfId="577"/>
    <cellStyle name="40% - Énfasis5 3 2 3 2" xfId="5522"/>
    <cellStyle name="40% - Énfasis5 3 2 4" xfId="5523"/>
    <cellStyle name="40% - Énfasis5 3 2 4 2" xfId="5524"/>
    <cellStyle name="40% - Énfasis5 3 2 5" xfId="5525"/>
    <cellStyle name="40% - Énfasis5 3 2 5 2" xfId="5526"/>
    <cellStyle name="40% - Énfasis5 3 2 6" xfId="5527"/>
    <cellStyle name="40% - Énfasis5 3 3" xfId="578"/>
    <cellStyle name="40% - Énfasis5 3 3 2" xfId="579"/>
    <cellStyle name="40% - Énfasis5 3 3 2 2" xfId="5528"/>
    <cellStyle name="40% - Énfasis5 3 3 3" xfId="5529"/>
    <cellStyle name="40% - Énfasis5 3 3 3 2" xfId="5530"/>
    <cellStyle name="40% - Énfasis5 3 3 4" xfId="5531"/>
    <cellStyle name="40% - Énfasis5 3 3 4 2" xfId="5532"/>
    <cellStyle name="40% - Énfasis5 3 3 5" xfId="5533"/>
    <cellStyle name="40% - Énfasis5 3 4" xfId="580"/>
    <cellStyle name="40% - Énfasis5 3 4 2" xfId="581"/>
    <cellStyle name="40% - Énfasis5 3 4 2 2" xfId="5534"/>
    <cellStyle name="40% - Énfasis5 3 4 3" xfId="5535"/>
    <cellStyle name="40% - Énfasis5 3 5" xfId="582"/>
    <cellStyle name="40% - Énfasis5 3 6" xfId="5536"/>
    <cellStyle name="40% - Énfasis5 3 6 2" xfId="5537"/>
    <cellStyle name="40% - Énfasis5 3 7" xfId="5538"/>
    <cellStyle name="40% - Énfasis5 4" xfId="118"/>
    <cellStyle name="40% - Énfasis5 4 2" xfId="175"/>
    <cellStyle name="40% - Énfasis5 4 2 2" xfId="5539"/>
    <cellStyle name="40% - Énfasis5 4 2 2 2" xfId="5540"/>
    <cellStyle name="40% - Énfasis5 4 2 2 2 2" xfId="5541"/>
    <cellStyle name="40% - Énfasis5 4 2 2 3" xfId="5542"/>
    <cellStyle name="40% - Énfasis5 4 2 2 3 2" xfId="5543"/>
    <cellStyle name="40% - Énfasis5 4 2 2 4" xfId="5544"/>
    <cellStyle name="40% - Énfasis5 4 2 2 4 2" xfId="5545"/>
    <cellStyle name="40% - Énfasis5 4 2 2 5" xfId="5546"/>
    <cellStyle name="40% - Énfasis5 4 2 3" xfId="5547"/>
    <cellStyle name="40% - Énfasis5 4 2 3 2" xfId="5548"/>
    <cellStyle name="40% - Énfasis5 4 2 4" xfId="5549"/>
    <cellStyle name="40% - Énfasis5 4 2 4 2" xfId="5550"/>
    <cellStyle name="40% - Énfasis5 4 2 5" xfId="5551"/>
    <cellStyle name="40% - Énfasis5 4 2 5 2" xfId="5552"/>
    <cellStyle name="40% - Énfasis5 4 2 6" xfId="5553"/>
    <cellStyle name="40% - Énfasis5 4 3" xfId="5554"/>
    <cellStyle name="40% - Énfasis5 4 3 2" xfId="5555"/>
    <cellStyle name="40% - Énfasis5 4 3 2 2" xfId="5556"/>
    <cellStyle name="40% - Énfasis5 4 3 3" xfId="5557"/>
    <cellStyle name="40% - Énfasis5 4 3 3 2" xfId="5558"/>
    <cellStyle name="40% - Énfasis5 4 3 4" xfId="5559"/>
    <cellStyle name="40% - Énfasis5 4 3 4 2" xfId="5560"/>
    <cellStyle name="40% - Énfasis5 4 3 5" xfId="5561"/>
    <cellStyle name="40% - Énfasis5 4 4" xfId="5562"/>
    <cellStyle name="40% - Énfasis5 4 4 2" xfId="5563"/>
    <cellStyle name="40% - Énfasis5 4 5" xfId="5564"/>
    <cellStyle name="40% - Énfasis5 4 5 2" xfId="5565"/>
    <cellStyle name="40% - Énfasis5 4 6" xfId="5566"/>
    <cellStyle name="40% - Énfasis5 4 6 2" xfId="5567"/>
    <cellStyle name="40% - Énfasis5 4 7" xfId="5568"/>
    <cellStyle name="40% - Énfasis5 5" xfId="72"/>
    <cellStyle name="40% - Énfasis5 5 2" xfId="5569"/>
    <cellStyle name="40% - Énfasis5 5 2 2" xfId="5570"/>
    <cellStyle name="40% - Énfasis5 5 2 2 2" xfId="5571"/>
    <cellStyle name="40% - Énfasis5 5 2 3" xfId="5572"/>
    <cellStyle name="40% - Énfasis5 5 2 3 2" xfId="5573"/>
    <cellStyle name="40% - Énfasis5 5 2 4" xfId="5574"/>
    <cellStyle name="40% - Énfasis5 5 2 4 2" xfId="5575"/>
    <cellStyle name="40% - Énfasis5 5 2 5" xfId="5576"/>
    <cellStyle name="40% - Énfasis5 5 3" xfId="5577"/>
    <cellStyle name="40% - Énfasis5 5 3 2" xfId="5578"/>
    <cellStyle name="40% - Énfasis5 5 4" xfId="5579"/>
    <cellStyle name="40% - Énfasis5 5 4 2" xfId="5580"/>
    <cellStyle name="40% - Énfasis5 5 5" xfId="5581"/>
    <cellStyle name="40% - Énfasis5 5 5 2" xfId="5582"/>
    <cellStyle name="40% - Énfasis5 5 6" xfId="5583"/>
    <cellStyle name="40% - Énfasis5 6" xfId="130"/>
    <cellStyle name="40% - Énfasis5 6 2" xfId="5584"/>
    <cellStyle name="40% - Énfasis5 6 2 2" xfId="5585"/>
    <cellStyle name="40% - Énfasis5 6 2 2 2" xfId="5586"/>
    <cellStyle name="40% - Énfasis5 6 2 3" xfId="5587"/>
    <cellStyle name="40% - Énfasis5 6 2 3 2" xfId="5588"/>
    <cellStyle name="40% - Énfasis5 6 2 4" xfId="5589"/>
    <cellStyle name="40% - Énfasis5 6 2 4 2" xfId="5590"/>
    <cellStyle name="40% - Énfasis5 6 2 5" xfId="5591"/>
    <cellStyle name="40% - Énfasis5 6 3" xfId="5592"/>
    <cellStyle name="40% - Énfasis5 6 3 2" xfId="5593"/>
    <cellStyle name="40% - Énfasis5 6 4" xfId="5594"/>
    <cellStyle name="40% - Énfasis5 6 4 2" xfId="5595"/>
    <cellStyle name="40% - Énfasis5 6 5" xfId="5596"/>
    <cellStyle name="40% - Énfasis5 6 5 2" xfId="5597"/>
    <cellStyle name="40% - Énfasis5 6 6" xfId="5598"/>
    <cellStyle name="40% - Énfasis5 7" xfId="191"/>
    <cellStyle name="40% - Énfasis5 7 2" xfId="5599"/>
    <cellStyle name="40% - Énfasis5 7 2 2" xfId="5600"/>
    <cellStyle name="40% - Énfasis5 7 2 2 2" xfId="5601"/>
    <cellStyle name="40% - Énfasis5 7 2 3" xfId="5602"/>
    <cellStyle name="40% - Énfasis5 7 2 3 2" xfId="5603"/>
    <cellStyle name="40% - Énfasis5 7 2 4" xfId="5604"/>
    <cellStyle name="40% - Énfasis5 7 2 4 2" xfId="5605"/>
    <cellStyle name="40% - Énfasis5 7 2 5" xfId="5606"/>
    <cellStyle name="40% - Énfasis5 7 3" xfId="5607"/>
    <cellStyle name="40% - Énfasis5 7 3 2" xfId="5608"/>
    <cellStyle name="40% - Énfasis5 7 4" xfId="5609"/>
    <cellStyle name="40% - Énfasis5 7 4 2" xfId="5610"/>
    <cellStyle name="40% - Énfasis5 7 5" xfId="5611"/>
    <cellStyle name="40% - Énfasis5 7 5 2" xfId="5612"/>
    <cellStyle name="40% - Énfasis5 7 6" xfId="5613"/>
    <cellStyle name="40% - Énfasis5 8" xfId="222"/>
    <cellStyle name="40% - Énfasis5 8 2" xfId="5614"/>
    <cellStyle name="40% - Énfasis5 9" xfId="281"/>
    <cellStyle name="40% - Énfasis5 9 2" xfId="5615"/>
    <cellStyle name="40% - Énfasis5 9 2 2" xfId="5616"/>
    <cellStyle name="40% - Énfasis5 9 2 2 2" xfId="5617"/>
    <cellStyle name="40% - Énfasis5 9 2 3" xfId="5618"/>
    <cellStyle name="40% - Énfasis5 9 2 3 2" xfId="5619"/>
    <cellStyle name="40% - Énfasis5 9 2 4" xfId="5620"/>
    <cellStyle name="40% - Énfasis5 9 2 4 2" xfId="5621"/>
    <cellStyle name="40% - Énfasis5 9 2 5" xfId="5622"/>
    <cellStyle name="40% - Énfasis5 9 3" xfId="5623"/>
    <cellStyle name="40% - Énfasis5 9 3 2" xfId="5624"/>
    <cellStyle name="40% - Énfasis5 9 4" xfId="5625"/>
    <cellStyle name="40% - Énfasis5 9 4 2" xfId="5626"/>
    <cellStyle name="40% - Énfasis5 9 5" xfId="5627"/>
    <cellStyle name="40% - Énfasis5 9 5 2" xfId="5628"/>
    <cellStyle name="40% - Énfasis5 9 6" xfId="5629"/>
    <cellStyle name="40% - Énfasis6" xfId="43" builtinId="51" customBuiltin="1"/>
    <cellStyle name="40% - Énfasis6 10" xfId="5630"/>
    <cellStyle name="40% - Énfasis6 10 2" xfId="5631"/>
    <cellStyle name="40% - Énfasis6 10 2 2" xfId="5632"/>
    <cellStyle name="40% - Énfasis6 10 3" xfId="5633"/>
    <cellStyle name="40% - Énfasis6 10 3 2" xfId="5634"/>
    <cellStyle name="40% - Énfasis6 10 4" xfId="5635"/>
    <cellStyle name="40% - Énfasis6 10 4 2" xfId="5636"/>
    <cellStyle name="40% - Énfasis6 10 5" xfId="5637"/>
    <cellStyle name="40% - Énfasis6 11" xfId="5638"/>
    <cellStyle name="40% - Énfasis6 11 2" xfId="5639"/>
    <cellStyle name="40% - Énfasis6 11 2 2" xfId="5640"/>
    <cellStyle name="40% - Énfasis6 11 3" xfId="5641"/>
    <cellStyle name="40% - Énfasis6 12" xfId="5642"/>
    <cellStyle name="40% - Énfasis6 12 2" xfId="5643"/>
    <cellStyle name="40% - Énfasis6 13" xfId="5644"/>
    <cellStyle name="40% - Énfasis6 13 2" xfId="5645"/>
    <cellStyle name="40% - Énfasis6 14" xfId="5646"/>
    <cellStyle name="40% - Énfasis6 14 2" xfId="5647"/>
    <cellStyle name="40% - Énfasis6 15" xfId="5648"/>
    <cellStyle name="40% - Énfasis6 2" xfId="61"/>
    <cellStyle name="40% - Énfasis6 2 2" xfId="91"/>
    <cellStyle name="40% - Énfasis6 2 2 2" xfId="583"/>
    <cellStyle name="40% - Énfasis6 2 2 2 2" xfId="584"/>
    <cellStyle name="40% - Énfasis6 2 2 2 2 2" xfId="585"/>
    <cellStyle name="40% - Énfasis6 2 2 2 3" xfId="586"/>
    <cellStyle name="40% - Énfasis6 2 2 2 3 2" xfId="5649"/>
    <cellStyle name="40% - Énfasis6 2 2 2 4" xfId="5650"/>
    <cellStyle name="40% - Énfasis6 2 2 2 4 2" xfId="5651"/>
    <cellStyle name="40% - Énfasis6 2 2 2 5" xfId="5652"/>
    <cellStyle name="40% - Énfasis6 2 2 3" xfId="587"/>
    <cellStyle name="40% - Énfasis6 2 2 3 2" xfId="588"/>
    <cellStyle name="40% - Énfasis6 2 2 3 2 2" xfId="5653"/>
    <cellStyle name="40% - Énfasis6 2 2 3 3" xfId="5654"/>
    <cellStyle name="40% - Énfasis6 2 2 4" xfId="589"/>
    <cellStyle name="40% - Énfasis6 2 2 4 2" xfId="590"/>
    <cellStyle name="40% - Énfasis6 2 2 5" xfId="591"/>
    <cellStyle name="40% - Énfasis6 2 2 5 2" xfId="5655"/>
    <cellStyle name="40% - Énfasis6 2 2 6" xfId="5656"/>
    <cellStyle name="40% - Énfasis6 2 3" xfId="148"/>
    <cellStyle name="40% - Énfasis6 2 3 2" xfId="592"/>
    <cellStyle name="40% - Énfasis6 2 3 2 2" xfId="593"/>
    <cellStyle name="40% - Énfasis6 2 3 2 2 2" xfId="5657"/>
    <cellStyle name="40% - Énfasis6 2 3 2 3" xfId="5658"/>
    <cellStyle name="40% - Énfasis6 2 3 2 3 2" xfId="5659"/>
    <cellStyle name="40% - Énfasis6 2 3 2 4" xfId="5660"/>
    <cellStyle name="40% - Énfasis6 2 3 2 4 2" xfId="5661"/>
    <cellStyle name="40% - Énfasis6 2 3 2 5" xfId="5662"/>
    <cellStyle name="40% - Énfasis6 2 3 3" xfId="594"/>
    <cellStyle name="40% - Énfasis6 2 3 3 2" xfId="5663"/>
    <cellStyle name="40% - Énfasis6 2 3 4" xfId="5664"/>
    <cellStyle name="40% - Énfasis6 2 3 4 2" xfId="5665"/>
    <cellStyle name="40% - Énfasis6 2 3 5" xfId="5666"/>
    <cellStyle name="40% - Énfasis6 2 3 5 2" xfId="5667"/>
    <cellStyle name="40% - Énfasis6 2 3 6" xfId="5668"/>
    <cellStyle name="40% - Énfasis6 2 4" xfId="210"/>
    <cellStyle name="40% - Énfasis6 2 4 2" xfId="595"/>
    <cellStyle name="40% - Énfasis6 2 4 2 2" xfId="5669"/>
    <cellStyle name="40% - Énfasis6 2 4 2 2 2" xfId="5670"/>
    <cellStyle name="40% - Énfasis6 2 4 2 3" xfId="5671"/>
    <cellStyle name="40% - Énfasis6 2 4 2 3 2" xfId="5672"/>
    <cellStyle name="40% - Énfasis6 2 4 2 4" xfId="5673"/>
    <cellStyle name="40% - Énfasis6 2 4 2 4 2" xfId="5674"/>
    <cellStyle name="40% - Énfasis6 2 4 2 5" xfId="5675"/>
    <cellStyle name="40% - Énfasis6 2 4 3" xfId="5676"/>
    <cellStyle name="40% - Énfasis6 2 4 3 2" xfId="5677"/>
    <cellStyle name="40% - Énfasis6 2 4 4" xfId="5678"/>
    <cellStyle name="40% - Énfasis6 2 4 4 2" xfId="5679"/>
    <cellStyle name="40% - Énfasis6 2 4 5" xfId="5680"/>
    <cellStyle name="40% - Énfasis6 2 4 5 2" xfId="5681"/>
    <cellStyle name="40% - Énfasis6 2 4 6" xfId="5682"/>
    <cellStyle name="40% - Énfasis6 2 5" xfId="596"/>
    <cellStyle name="40% - Énfasis6 2 5 2" xfId="597"/>
    <cellStyle name="40% - Énfasis6 2 5 2 2" xfId="5683"/>
    <cellStyle name="40% - Énfasis6 2 5 3" xfId="5684"/>
    <cellStyle name="40% - Énfasis6 2 5 3 2" xfId="5685"/>
    <cellStyle name="40% - Énfasis6 2 5 4" xfId="5686"/>
    <cellStyle name="40% - Énfasis6 2 5 4 2" xfId="5687"/>
    <cellStyle name="40% - Énfasis6 2 5 5" xfId="5688"/>
    <cellStyle name="40% - Énfasis6 2 6" xfId="598"/>
    <cellStyle name="40% - Énfasis6 2 6 2" xfId="5689"/>
    <cellStyle name="40% - Énfasis6 2 6 2 2" xfId="5690"/>
    <cellStyle name="40% - Énfasis6 2 6 3" xfId="5691"/>
    <cellStyle name="40% - Énfasis6 2 7" xfId="5692"/>
    <cellStyle name="40% - Énfasis6 2 8" xfId="5693"/>
    <cellStyle name="40% - Énfasis6 2 8 2" xfId="5694"/>
    <cellStyle name="40% - Énfasis6 2 9" xfId="5695"/>
    <cellStyle name="40% - Énfasis6 3" xfId="105"/>
    <cellStyle name="40% - Énfasis6 3 2" xfId="162"/>
    <cellStyle name="40% - Énfasis6 3 2 2" xfId="599"/>
    <cellStyle name="40% - Énfasis6 3 2 2 2" xfId="600"/>
    <cellStyle name="40% - Énfasis6 3 2 2 2 2" xfId="5696"/>
    <cellStyle name="40% - Énfasis6 3 2 2 3" xfId="5697"/>
    <cellStyle name="40% - Énfasis6 3 2 2 3 2" xfId="5698"/>
    <cellStyle name="40% - Énfasis6 3 2 2 4" xfId="5699"/>
    <cellStyle name="40% - Énfasis6 3 2 2 4 2" xfId="5700"/>
    <cellStyle name="40% - Énfasis6 3 2 2 5" xfId="5701"/>
    <cellStyle name="40% - Énfasis6 3 2 3" xfId="601"/>
    <cellStyle name="40% - Énfasis6 3 2 3 2" xfId="5702"/>
    <cellStyle name="40% - Énfasis6 3 2 4" xfId="5703"/>
    <cellStyle name="40% - Énfasis6 3 2 4 2" xfId="5704"/>
    <cellStyle name="40% - Énfasis6 3 2 5" xfId="5705"/>
    <cellStyle name="40% - Énfasis6 3 2 5 2" xfId="5706"/>
    <cellStyle name="40% - Énfasis6 3 2 6" xfId="5707"/>
    <cellStyle name="40% - Énfasis6 3 3" xfId="602"/>
    <cellStyle name="40% - Énfasis6 3 3 2" xfId="603"/>
    <cellStyle name="40% - Énfasis6 3 3 2 2" xfId="5708"/>
    <cellStyle name="40% - Énfasis6 3 3 3" xfId="5709"/>
    <cellStyle name="40% - Énfasis6 3 3 3 2" xfId="5710"/>
    <cellStyle name="40% - Énfasis6 3 3 4" xfId="5711"/>
    <cellStyle name="40% - Énfasis6 3 3 4 2" xfId="5712"/>
    <cellStyle name="40% - Énfasis6 3 3 5" xfId="5713"/>
    <cellStyle name="40% - Énfasis6 3 4" xfId="604"/>
    <cellStyle name="40% - Énfasis6 3 4 2" xfId="605"/>
    <cellStyle name="40% - Énfasis6 3 4 2 2" xfId="5714"/>
    <cellStyle name="40% - Énfasis6 3 4 3" xfId="5715"/>
    <cellStyle name="40% - Énfasis6 3 5" xfId="606"/>
    <cellStyle name="40% - Énfasis6 3 6" xfId="5716"/>
    <cellStyle name="40% - Énfasis6 3 6 2" xfId="5717"/>
    <cellStyle name="40% - Énfasis6 3 7" xfId="5718"/>
    <cellStyle name="40% - Énfasis6 4" xfId="120"/>
    <cellStyle name="40% - Énfasis6 4 2" xfId="177"/>
    <cellStyle name="40% - Énfasis6 4 2 2" xfId="5719"/>
    <cellStyle name="40% - Énfasis6 4 2 2 2" xfId="5720"/>
    <cellStyle name="40% - Énfasis6 4 2 2 2 2" xfId="5721"/>
    <cellStyle name="40% - Énfasis6 4 2 2 3" xfId="5722"/>
    <cellStyle name="40% - Énfasis6 4 2 2 3 2" xfId="5723"/>
    <cellStyle name="40% - Énfasis6 4 2 2 4" xfId="5724"/>
    <cellStyle name="40% - Énfasis6 4 2 2 4 2" xfId="5725"/>
    <cellStyle name="40% - Énfasis6 4 2 2 5" xfId="5726"/>
    <cellStyle name="40% - Énfasis6 4 2 3" xfId="5727"/>
    <cellStyle name="40% - Énfasis6 4 2 3 2" xfId="5728"/>
    <cellStyle name="40% - Énfasis6 4 2 4" xfId="5729"/>
    <cellStyle name="40% - Énfasis6 4 2 4 2" xfId="5730"/>
    <cellStyle name="40% - Énfasis6 4 2 5" xfId="5731"/>
    <cellStyle name="40% - Énfasis6 4 2 5 2" xfId="5732"/>
    <cellStyle name="40% - Énfasis6 4 2 6" xfId="5733"/>
    <cellStyle name="40% - Énfasis6 4 3" xfId="5734"/>
    <cellStyle name="40% - Énfasis6 4 3 2" xfId="5735"/>
    <cellStyle name="40% - Énfasis6 4 3 2 2" xfId="5736"/>
    <cellStyle name="40% - Énfasis6 4 3 3" xfId="5737"/>
    <cellStyle name="40% - Énfasis6 4 3 3 2" xfId="5738"/>
    <cellStyle name="40% - Énfasis6 4 3 4" xfId="5739"/>
    <cellStyle name="40% - Énfasis6 4 3 4 2" xfId="5740"/>
    <cellStyle name="40% - Énfasis6 4 3 5" xfId="5741"/>
    <cellStyle name="40% - Énfasis6 4 4" xfId="5742"/>
    <cellStyle name="40% - Énfasis6 4 4 2" xfId="5743"/>
    <cellStyle name="40% - Énfasis6 4 5" xfId="5744"/>
    <cellStyle name="40% - Énfasis6 4 5 2" xfId="5745"/>
    <cellStyle name="40% - Énfasis6 4 6" xfId="5746"/>
    <cellStyle name="40% - Énfasis6 4 6 2" xfId="5747"/>
    <cellStyle name="40% - Énfasis6 4 7" xfId="5748"/>
    <cellStyle name="40% - Énfasis6 5" xfId="74"/>
    <cellStyle name="40% - Énfasis6 5 2" xfId="5749"/>
    <cellStyle name="40% - Énfasis6 5 2 2" xfId="5750"/>
    <cellStyle name="40% - Énfasis6 5 2 2 2" xfId="5751"/>
    <cellStyle name="40% - Énfasis6 5 2 3" xfId="5752"/>
    <cellStyle name="40% - Énfasis6 5 2 3 2" xfId="5753"/>
    <cellStyle name="40% - Énfasis6 5 2 4" xfId="5754"/>
    <cellStyle name="40% - Énfasis6 5 2 4 2" xfId="5755"/>
    <cellStyle name="40% - Énfasis6 5 2 5" xfId="5756"/>
    <cellStyle name="40% - Énfasis6 5 3" xfId="5757"/>
    <cellStyle name="40% - Énfasis6 5 3 2" xfId="5758"/>
    <cellStyle name="40% - Énfasis6 5 4" xfId="5759"/>
    <cellStyle name="40% - Énfasis6 5 4 2" xfId="5760"/>
    <cellStyle name="40% - Énfasis6 5 5" xfId="5761"/>
    <cellStyle name="40% - Énfasis6 5 5 2" xfId="5762"/>
    <cellStyle name="40% - Énfasis6 5 6" xfId="5763"/>
    <cellStyle name="40% - Énfasis6 6" xfId="132"/>
    <cellStyle name="40% - Énfasis6 6 2" xfId="5764"/>
    <cellStyle name="40% - Énfasis6 6 2 2" xfId="5765"/>
    <cellStyle name="40% - Énfasis6 6 2 2 2" xfId="5766"/>
    <cellStyle name="40% - Énfasis6 6 2 3" xfId="5767"/>
    <cellStyle name="40% - Énfasis6 6 2 3 2" xfId="5768"/>
    <cellStyle name="40% - Énfasis6 6 2 4" xfId="5769"/>
    <cellStyle name="40% - Énfasis6 6 2 4 2" xfId="5770"/>
    <cellStyle name="40% - Énfasis6 6 2 5" xfId="5771"/>
    <cellStyle name="40% - Énfasis6 6 3" xfId="5772"/>
    <cellStyle name="40% - Énfasis6 6 3 2" xfId="5773"/>
    <cellStyle name="40% - Énfasis6 6 4" xfId="5774"/>
    <cellStyle name="40% - Énfasis6 6 4 2" xfId="5775"/>
    <cellStyle name="40% - Énfasis6 6 5" xfId="5776"/>
    <cellStyle name="40% - Énfasis6 6 5 2" xfId="5777"/>
    <cellStyle name="40% - Énfasis6 6 6" xfId="5778"/>
    <cellStyle name="40% - Énfasis6 7" xfId="193"/>
    <cellStyle name="40% - Énfasis6 7 2" xfId="5779"/>
    <cellStyle name="40% - Énfasis6 7 2 2" xfId="5780"/>
    <cellStyle name="40% - Énfasis6 7 2 2 2" xfId="5781"/>
    <cellStyle name="40% - Énfasis6 7 2 3" xfId="5782"/>
    <cellStyle name="40% - Énfasis6 7 2 3 2" xfId="5783"/>
    <cellStyle name="40% - Énfasis6 7 2 4" xfId="5784"/>
    <cellStyle name="40% - Énfasis6 7 2 4 2" xfId="5785"/>
    <cellStyle name="40% - Énfasis6 7 2 5" xfId="5786"/>
    <cellStyle name="40% - Énfasis6 7 3" xfId="5787"/>
    <cellStyle name="40% - Énfasis6 7 3 2" xfId="5788"/>
    <cellStyle name="40% - Énfasis6 7 4" xfId="5789"/>
    <cellStyle name="40% - Énfasis6 7 4 2" xfId="5790"/>
    <cellStyle name="40% - Énfasis6 7 5" xfId="5791"/>
    <cellStyle name="40% - Énfasis6 7 5 2" xfId="5792"/>
    <cellStyle name="40% - Énfasis6 7 6" xfId="5793"/>
    <cellStyle name="40% - Énfasis6 8" xfId="223"/>
    <cellStyle name="40% - Énfasis6 8 2" xfId="5794"/>
    <cellStyle name="40% - Énfasis6 9" xfId="283"/>
    <cellStyle name="40% - Énfasis6 9 2" xfId="5795"/>
    <cellStyle name="40% - Énfasis6 9 2 2" xfId="5796"/>
    <cellStyle name="40% - Énfasis6 9 2 2 2" xfId="5797"/>
    <cellStyle name="40% - Énfasis6 9 2 3" xfId="5798"/>
    <cellStyle name="40% - Énfasis6 9 2 3 2" xfId="5799"/>
    <cellStyle name="40% - Énfasis6 9 2 4" xfId="5800"/>
    <cellStyle name="40% - Énfasis6 9 2 4 2" xfId="5801"/>
    <cellStyle name="40% - Énfasis6 9 2 5" xfId="5802"/>
    <cellStyle name="40% - Énfasis6 9 3" xfId="5803"/>
    <cellStyle name="40% - Énfasis6 9 3 2" xfId="5804"/>
    <cellStyle name="40% - Énfasis6 9 4" xfId="5805"/>
    <cellStyle name="40% - Énfasis6 9 4 2" xfId="5806"/>
    <cellStyle name="40% - Énfasis6 9 5" xfId="5807"/>
    <cellStyle name="40% - Énfasis6 9 5 2" xfId="5808"/>
    <cellStyle name="40% - Énfasis6 9 6" xfId="5809"/>
    <cellStyle name="60% - Énfasis1" xfId="24" builtinId="32" customBuiltin="1"/>
    <cellStyle name="60% - Énfasis1 2" xfId="224"/>
    <cellStyle name="60% - Énfasis1 2 2" xfId="607"/>
    <cellStyle name="60% - Énfasis1 2 2 2" xfId="608"/>
    <cellStyle name="60% - Énfasis1 2 3" xfId="609"/>
    <cellStyle name="60% - Énfasis1 2 3 2" xfId="610"/>
    <cellStyle name="60% - Énfasis1 2 4" xfId="611"/>
    <cellStyle name="60% - Énfasis1 3" xfId="612"/>
    <cellStyle name="60% - Énfasis1 3 2" xfId="613"/>
    <cellStyle name="60% - Énfasis1 3 2 2" xfId="614"/>
    <cellStyle name="60% - Énfasis1 3 3" xfId="615"/>
    <cellStyle name="60% - Énfasis1 3 3 2" xfId="616"/>
    <cellStyle name="60% - Énfasis1 3 4" xfId="617"/>
    <cellStyle name="60% - Énfasis1 4" xfId="5810"/>
    <cellStyle name="60% - Énfasis2" xfId="28" builtinId="36" customBuiltin="1"/>
    <cellStyle name="60% - Énfasis2 2" xfId="225"/>
    <cellStyle name="60% - Énfasis2 2 2" xfId="618"/>
    <cellStyle name="60% - Énfasis2 2 2 2" xfId="619"/>
    <cellStyle name="60% - Énfasis2 2 3" xfId="620"/>
    <cellStyle name="60% - Énfasis2 2 3 2" xfId="621"/>
    <cellStyle name="60% - Énfasis2 2 4" xfId="622"/>
    <cellStyle name="60% - Énfasis2 3" xfId="623"/>
    <cellStyle name="60% - Énfasis2 3 2" xfId="624"/>
    <cellStyle name="60% - Énfasis2 3 2 2" xfId="625"/>
    <cellStyle name="60% - Énfasis2 3 3" xfId="626"/>
    <cellStyle name="60% - Énfasis2 3 3 2" xfId="627"/>
    <cellStyle name="60% - Énfasis2 3 4" xfId="628"/>
    <cellStyle name="60% - Énfasis2 4" xfId="5811"/>
    <cellStyle name="60% - Énfasis3" xfId="32" builtinId="40" customBuiltin="1"/>
    <cellStyle name="60% - Énfasis3 2" xfId="226"/>
    <cellStyle name="60% - Énfasis3 2 2" xfId="629"/>
    <cellStyle name="60% - Énfasis3 2 2 2" xfId="630"/>
    <cellStyle name="60% - Énfasis3 2 3" xfId="631"/>
    <cellStyle name="60% - Énfasis3 2 3 2" xfId="632"/>
    <cellStyle name="60% - Énfasis3 2 4" xfId="633"/>
    <cellStyle name="60% - Énfasis3 3" xfId="634"/>
    <cellStyle name="60% - Énfasis3 3 2" xfId="635"/>
    <cellStyle name="60% - Énfasis3 3 2 2" xfId="636"/>
    <cellStyle name="60% - Énfasis3 3 3" xfId="637"/>
    <cellStyle name="60% - Énfasis3 3 3 2" xfId="638"/>
    <cellStyle name="60% - Énfasis3 3 4" xfId="639"/>
    <cellStyle name="60% - Énfasis3 4" xfId="5812"/>
    <cellStyle name="60% - Énfasis4" xfId="36" builtinId="44" customBuiltin="1"/>
    <cellStyle name="60% - Énfasis4 2" xfId="227"/>
    <cellStyle name="60% - Énfasis4 2 2" xfId="640"/>
    <cellStyle name="60% - Énfasis4 2 2 2" xfId="641"/>
    <cellStyle name="60% - Énfasis4 2 3" xfId="642"/>
    <cellStyle name="60% - Énfasis4 2 3 2" xfId="643"/>
    <cellStyle name="60% - Énfasis4 2 4" xfId="644"/>
    <cellStyle name="60% - Énfasis4 3" xfId="645"/>
    <cellStyle name="60% - Énfasis4 3 2" xfId="646"/>
    <cellStyle name="60% - Énfasis4 3 2 2" xfId="647"/>
    <cellStyle name="60% - Énfasis4 3 3" xfId="648"/>
    <cellStyle name="60% - Énfasis4 3 3 2" xfId="649"/>
    <cellStyle name="60% - Énfasis4 3 4" xfId="650"/>
    <cellStyle name="60% - Énfasis4 4" xfId="5813"/>
    <cellStyle name="60% - Énfasis5" xfId="40" builtinId="48" customBuiltin="1"/>
    <cellStyle name="60% - Énfasis5 2" xfId="228"/>
    <cellStyle name="60% - Énfasis5 2 2" xfId="651"/>
    <cellStyle name="60% - Énfasis5 2 2 2" xfId="652"/>
    <cellStyle name="60% - Énfasis5 2 3" xfId="653"/>
    <cellStyle name="60% - Énfasis5 2 3 2" xfId="654"/>
    <cellStyle name="60% - Énfasis5 2 4" xfId="655"/>
    <cellStyle name="60% - Énfasis5 3" xfId="656"/>
    <cellStyle name="60% - Énfasis5 3 2" xfId="657"/>
    <cellStyle name="60% - Énfasis5 3 2 2" xfId="658"/>
    <cellStyle name="60% - Énfasis5 3 3" xfId="659"/>
    <cellStyle name="60% - Énfasis5 3 3 2" xfId="660"/>
    <cellStyle name="60% - Énfasis5 3 4" xfId="661"/>
    <cellStyle name="60% - Énfasis5 4" xfId="5814"/>
    <cellStyle name="60% - Énfasis6" xfId="44" builtinId="52" customBuiltin="1"/>
    <cellStyle name="60% - Énfasis6 2" xfId="229"/>
    <cellStyle name="60% - Énfasis6 2 2" xfId="662"/>
    <cellStyle name="60% - Énfasis6 2 2 2" xfId="663"/>
    <cellStyle name="60% - Énfasis6 2 3" xfId="664"/>
    <cellStyle name="60% - Énfasis6 2 3 2" xfId="665"/>
    <cellStyle name="60% - Énfasis6 2 4" xfId="666"/>
    <cellStyle name="60% - Énfasis6 3" xfId="667"/>
    <cellStyle name="60% - Énfasis6 3 2" xfId="668"/>
    <cellStyle name="60% - Énfasis6 3 2 2" xfId="669"/>
    <cellStyle name="60% - Énfasis6 3 3" xfId="670"/>
    <cellStyle name="60% - Énfasis6 3 3 2" xfId="671"/>
    <cellStyle name="60% - Énfasis6 3 4" xfId="672"/>
    <cellStyle name="60% - Énfasis6 4" xfId="5815"/>
    <cellStyle name="Buena" xfId="10" builtinId="26" customBuiltin="1"/>
    <cellStyle name="Buena 2" xfId="230"/>
    <cellStyle name="Buena 2 2" xfId="673"/>
    <cellStyle name="Buena 2 2 2" xfId="674"/>
    <cellStyle name="Buena 2 3" xfId="675"/>
    <cellStyle name="Buena 2 3 2" xfId="676"/>
    <cellStyle name="Buena 2 4" xfId="677"/>
    <cellStyle name="Buena 3" xfId="678"/>
    <cellStyle name="Buena 3 2" xfId="679"/>
    <cellStyle name="Buena 3 2 2" xfId="680"/>
    <cellStyle name="Buena 3 3" xfId="681"/>
    <cellStyle name="Buena 3 3 2" xfId="682"/>
    <cellStyle name="Buena 3 4" xfId="683"/>
    <cellStyle name="Buena 4" xfId="5816"/>
    <cellStyle name="Cálculo" xfId="15" builtinId="22" customBuiltin="1"/>
    <cellStyle name="Cálculo 2" xfId="231"/>
    <cellStyle name="Cálculo 2 2" xfId="684"/>
    <cellStyle name="Cálculo 2 2 2" xfId="685"/>
    <cellStyle name="Cálculo 2 3" xfId="686"/>
    <cellStyle name="Cálculo 2 3 2" xfId="687"/>
    <cellStyle name="Cálculo 2 4" xfId="688"/>
    <cellStyle name="Cálculo 3" xfId="689"/>
    <cellStyle name="Cálculo 3 2" xfId="690"/>
    <cellStyle name="Cálculo 3 2 2" xfId="691"/>
    <cellStyle name="Cálculo 3 3" xfId="692"/>
    <cellStyle name="Cálculo 3 3 2" xfId="693"/>
    <cellStyle name="Cálculo 3 4" xfId="694"/>
    <cellStyle name="Cálculo 4" xfId="5817"/>
    <cellStyle name="Celda de comprobación" xfId="17" builtinId="23" customBuiltin="1"/>
    <cellStyle name="Celda de comprobación 2" xfId="232"/>
    <cellStyle name="Celda de comprobación 2 2" xfId="695"/>
    <cellStyle name="Celda de comprobación 2 2 2" xfId="696"/>
    <cellStyle name="Celda de comprobación 2 3" xfId="697"/>
    <cellStyle name="Celda de comprobación 2 3 2" xfId="698"/>
    <cellStyle name="Celda de comprobación 2 4" xfId="699"/>
    <cellStyle name="Celda de comprobación 3" xfId="700"/>
    <cellStyle name="Celda de comprobación 3 2" xfId="701"/>
    <cellStyle name="Celda de comprobación 3 2 2" xfId="702"/>
    <cellStyle name="Celda de comprobación 3 3" xfId="703"/>
    <cellStyle name="Celda de comprobación 3 3 2" xfId="704"/>
    <cellStyle name="Celda de comprobación 3 4" xfId="705"/>
    <cellStyle name="Celda de comprobación 4" xfId="5818"/>
    <cellStyle name="Celda vinculada" xfId="16" builtinId="24" customBuiltin="1"/>
    <cellStyle name="Celda vinculada 2" xfId="233"/>
    <cellStyle name="Celda vinculada 2 2" xfId="706"/>
    <cellStyle name="Celda vinculada 2 2 2" xfId="707"/>
    <cellStyle name="Celda vinculada 2 3" xfId="708"/>
    <cellStyle name="Celda vinculada 2 3 2" xfId="709"/>
    <cellStyle name="Celda vinculada 2 4" xfId="710"/>
    <cellStyle name="Celda vinculada 3" xfId="711"/>
    <cellStyle name="Celda vinculada 3 2" xfId="712"/>
    <cellStyle name="Celda vinculada 3 2 2" xfId="713"/>
    <cellStyle name="Celda vinculada 3 3" xfId="714"/>
    <cellStyle name="Celda vinculada 3 3 2" xfId="715"/>
    <cellStyle name="Celda vinculada 3 4" xfId="716"/>
    <cellStyle name="Celda vinculada 4" xfId="5819"/>
    <cellStyle name="Encabezado 4" xfId="9" builtinId="19" customBuiltin="1"/>
    <cellStyle name="Encabezado 4 2" xfId="235"/>
    <cellStyle name="Encabezado 4 2 2" xfId="717"/>
    <cellStyle name="Encabezado 4 2 2 2" xfId="718"/>
    <cellStyle name="Encabezado 4 2 3" xfId="719"/>
    <cellStyle name="Encabezado 4 2 3 2" xfId="720"/>
    <cellStyle name="Encabezado 4 2 4" xfId="721"/>
    <cellStyle name="Encabezado 4 3" xfId="234"/>
    <cellStyle name="Encabezado 4 3 2" xfId="722"/>
    <cellStyle name="Encabezado 4 3 2 2" xfId="723"/>
    <cellStyle name="Encabezado 4 3 3" xfId="724"/>
    <cellStyle name="Encabezado 4 3 3 2" xfId="725"/>
    <cellStyle name="Encabezado 4 3 4" xfId="726"/>
    <cellStyle name="Encabezado 4 4" xfId="5820"/>
    <cellStyle name="Encabezado 4 5" xfId="5821"/>
    <cellStyle name="Énfasis1" xfId="21" builtinId="29" customBuiltin="1"/>
    <cellStyle name="Énfasis1 2" xfId="236"/>
    <cellStyle name="Énfasis1 2 2" xfId="727"/>
    <cellStyle name="Énfasis1 2 2 2" xfId="728"/>
    <cellStyle name="Énfasis1 2 3" xfId="729"/>
    <cellStyle name="Énfasis1 2 3 2" xfId="730"/>
    <cellStyle name="Énfasis1 2 4" xfId="731"/>
    <cellStyle name="Énfasis1 3" xfId="732"/>
    <cellStyle name="Énfasis1 3 2" xfId="733"/>
    <cellStyle name="Énfasis1 3 2 2" xfId="734"/>
    <cellStyle name="Énfasis1 3 3" xfId="735"/>
    <cellStyle name="Énfasis1 3 3 2" xfId="736"/>
    <cellStyle name="Énfasis1 3 4" xfId="737"/>
    <cellStyle name="Énfasis1 4" xfId="5822"/>
    <cellStyle name="Énfasis2" xfId="25" builtinId="33" customBuiltin="1"/>
    <cellStyle name="Énfasis2 2" xfId="237"/>
    <cellStyle name="Énfasis2 2 2" xfId="738"/>
    <cellStyle name="Énfasis2 2 2 2" xfId="739"/>
    <cellStyle name="Énfasis2 2 3" xfId="740"/>
    <cellStyle name="Énfasis2 2 3 2" xfId="741"/>
    <cellStyle name="Énfasis2 2 4" xfId="742"/>
    <cellStyle name="Énfasis2 3" xfId="743"/>
    <cellStyle name="Énfasis2 3 2" xfId="744"/>
    <cellStyle name="Énfasis2 3 2 2" xfId="745"/>
    <cellStyle name="Énfasis2 3 3" xfId="746"/>
    <cellStyle name="Énfasis2 3 3 2" xfId="747"/>
    <cellStyle name="Énfasis2 3 4" xfId="748"/>
    <cellStyle name="Énfasis2 4" xfId="5823"/>
    <cellStyle name="Énfasis3" xfId="29" builtinId="37" customBuiltin="1"/>
    <cellStyle name="Énfasis3 2" xfId="238"/>
    <cellStyle name="Énfasis3 2 2" xfId="749"/>
    <cellStyle name="Énfasis3 2 2 2" xfId="750"/>
    <cellStyle name="Énfasis3 2 3" xfId="751"/>
    <cellStyle name="Énfasis3 2 3 2" xfId="752"/>
    <cellStyle name="Énfasis3 2 4" xfId="753"/>
    <cellStyle name="Énfasis3 3" xfId="754"/>
    <cellStyle name="Énfasis3 3 2" xfId="755"/>
    <cellStyle name="Énfasis3 3 2 2" xfId="756"/>
    <cellStyle name="Énfasis3 3 3" xfId="757"/>
    <cellStyle name="Énfasis3 3 3 2" xfId="758"/>
    <cellStyle name="Énfasis3 3 4" xfId="759"/>
    <cellStyle name="Énfasis3 4" xfId="5824"/>
    <cellStyle name="Énfasis4" xfId="33" builtinId="41" customBuiltin="1"/>
    <cellStyle name="Énfasis4 2" xfId="239"/>
    <cellStyle name="Énfasis4 2 2" xfId="760"/>
    <cellStyle name="Énfasis4 2 2 2" xfId="761"/>
    <cellStyle name="Énfasis4 2 3" xfId="762"/>
    <cellStyle name="Énfasis4 2 3 2" xfId="763"/>
    <cellStyle name="Énfasis4 2 4" xfId="764"/>
    <cellStyle name="Énfasis4 3" xfId="765"/>
    <cellStyle name="Énfasis4 3 2" xfId="766"/>
    <cellStyle name="Énfasis4 3 2 2" xfId="767"/>
    <cellStyle name="Énfasis4 3 3" xfId="768"/>
    <cellStyle name="Énfasis4 3 3 2" xfId="769"/>
    <cellStyle name="Énfasis4 3 4" xfId="770"/>
    <cellStyle name="Énfasis4 4" xfId="5825"/>
    <cellStyle name="Énfasis5" xfId="37" builtinId="45" customBuiltin="1"/>
    <cellStyle name="Énfasis5 2" xfId="240"/>
    <cellStyle name="Énfasis5 2 2" xfId="771"/>
    <cellStyle name="Énfasis5 2 2 2" xfId="772"/>
    <cellStyle name="Énfasis5 2 3" xfId="773"/>
    <cellStyle name="Énfasis5 2 3 2" xfId="774"/>
    <cellStyle name="Énfasis5 2 4" xfId="775"/>
    <cellStyle name="Énfasis5 3" xfId="776"/>
    <cellStyle name="Énfasis5 3 2" xfId="777"/>
    <cellStyle name="Énfasis5 3 2 2" xfId="778"/>
    <cellStyle name="Énfasis5 3 3" xfId="779"/>
    <cellStyle name="Énfasis5 3 3 2" xfId="780"/>
    <cellStyle name="Énfasis5 3 4" xfId="781"/>
    <cellStyle name="Énfasis5 4" xfId="5826"/>
    <cellStyle name="Énfasis6" xfId="41" builtinId="49" customBuiltin="1"/>
    <cellStyle name="Énfasis6 2" xfId="241"/>
    <cellStyle name="Énfasis6 2 2" xfId="782"/>
    <cellStyle name="Énfasis6 2 2 2" xfId="783"/>
    <cellStyle name="Énfasis6 2 3" xfId="784"/>
    <cellStyle name="Énfasis6 2 3 2" xfId="785"/>
    <cellStyle name="Énfasis6 2 4" xfId="786"/>
    <cellStyle name="Énfasis6 3" xfId="787"/>
    <cellStyle name="Énfasis6 3 2" xfId="788"/>
    <cellStyle name="Énfasis6 3 2 2" xfId="789"/>
    <cellStyle name="Énfasis6 3 3" xfId="790"/>
    <cellStyle name="Énfasis6 3 3 2" xfId="791"/>
    <cellStyle name="Énfasis6 3 4" xfId="792"/>
    <cellStyle name="Énfasis6 4" xfId="5827"/>
    <cellStyle name="Entrada" xfId="13" builtinId="20" customBuiltin="1"/>
    <cellStyle name="Entrada 2" xfId="242"/>
    <cellStyle name="Entrada 2 2" xfId="793"/>
    <cellStyle name="Entrada 2 2 2" xfId="794"/>
    <cellStyle name="Entrada 2 3" xfId="795"/>
    <cellStyle name="Entrada 2 3 2" xfId="796"/>
    <cellStyle name="Entrada 2 4" xfId="797"/>
    <cellStyle name="Entrada 3" xfId="798"/>
    <cellStyle name="Entrada 3 2" xfId="799"/>
    <cellStyle name="Entrada 3 2 2" xfId="800"/>
    <cellStyle name="Entrada 3 3" xfId="801"/>
    <cellStyle name="Entrada 3 3 2" xfId="802"/>
    <cellStyle name="Entrada 3 4" xfId="803"/>
    <cellStyle name="Entrada 4" xfId="5828"/>
    <cellStyle name="Euro" xfId="3"/>
    <cellStyle name="Euro 10" xfId="804"/>
    <cellStyle name="Euro 10 2" xfId="805"/>
    <cellStyle name="Euro 10 2 2" xfId="806"/>
    <cellStyle name="Euro 10 2 3" xfId="807"/>
    <cellStyle name="Euro 10 3" xfId="808"/>
    <cellStyle name="Euro 10 4" xfId="809"/>
    <cellStyle name="Euro 11" xfId="810"/>
    <cellStyle name="Euro 11 2" xfId="811"/>
    <cellStyle name="Euro 11 2 2" xfId="812"/>
    <cellStyle name="Euro 11 2 3" xfId="813"/>
    <cellStyle name="Euro 11 3" xfId="814"/>
    <cellStyle name="Euro 11 4" xfId="815"/>
    <cellStyle name="Euro 12" xfId="816"/>
    <cellStyle name="Euro 12 2" xfId="817"/>
    <cellStyle name="Euro 12 3" xfId="818"/>
    <cellStyle name="Euro 13" xfId="819"/>
    <cellStyle name="Euro 14" xfId="820"/>
    <cellStyle name="Euro 14 2" xfId="821"/>
    <cellStyle name="Euro 14 3" xfId="822"/>
    <cellStyle name="Euro 15" xfId="823"/>
    <cellStyle name="Euro 16" xfId="824"/>
    <cellStyle name="Euro 2" xfId="179"/>
    <cellStyle name="Euro 2 2" xfId="265"/>
    <cellStyle name="Euro 2 2 2" xfId="825"/>
    <cellStyle name="Euro 2 2 2 2" xfId="826"/>
    <cellStyle name="Euro 2 2 2 3" xfId="827"/>
    <cellStyle name="Euro 2 2 3" xfId="828"/>
    <cellStyle name="Euro 2 2 4" xfId="829"/>
    <cellStyle name="Euro 2 3" xfId="830"/>
    <cellStyle name="Euro 2 3 2" xfId="831"/>
    <cellStyle name="Euro 2 3 3" xfId="832"/>
    <cellStyle name="Euro 2 4" xfId="833"/>
    <cellStyle name="Euro 2 5" xfId="834"/>
    <cellStyle name="Euro 3" xfId="835"/>
    <cellStyle name="Euro 3 2" xfId="836"/>
    <cellStyle name="Euro 3 2 2" xfId="837"/>
    <cellStyle name="Euro 3 2 3" xfId="838"/>
    <cellStyle name="Euro 3 3" xfId="839"/>
    <cellStyle name="Euro 3 4" xfId="840"/>
    <cellStyle name="Euro 4" xfId="841"/>
    <cellStyle name="Euro 4 2" xfId="842"/>
    <cellStyle name="Euro 4 2 2" xfId="843"/>
    <cellStyle name="Euro 4 2 3" xfId="844"/>
    <cellStyle name="Euro 4 3" xfId="845"/>
    <cellStyle name="Euro 4 4" xfId="846"/>
    <cellStyle name="Euro 5" xfId="847"/>
    <cellStyle name="Euro 5 2" xfId="848"/>
    <cellStyle name="Euro 5 2 2" xfId="849"/>
    <cellStyle name="Euro 5 2 3" xfId="850"/>
    <cellStyle name="Euro 5 3" xfId="851"/>
    <cellStyle name="Euro 5 4" xfId="852"/>
    <cellStyle name="Euro 6" xfId="853"/>
    <cellStyle name="Euro 6 2" xfId="854"/>
    <cellStyle name="Euro 6 2 2" xfId="855"/>
    <cellStyle name="Euro 6 2 3" xfId="856"/>
    <cellStyle name="Euro 6 3" xfId="857"/>
    <cellStyle name="Euro 6 4" xfId="858"/>
    <cellStyle name="Euro 7" xfId="859"/>
    <cellStyle name="Euro 7 2" xfId="860"/>
    <cellStyle name="Euro 7 2 2" xfId="861"/>
    <cellStyle name="Euro 7 2 3" xfId="862"/>
    <cellStyle name="Euro 7 3" xfId="863"/>
    <cellStyle name="Euro 7 4" xfId="864"/>
    <cellStyle name="Euro 8" xfId="865"/>
    <cellStyle name="Euro 8 2" xfId="866"/>
    <cellStyle name="Euro 8 2 2" xfId="867"/>
    <cellStyle name="Euro 8 2 3" xfId="868"/>
    <cellStyle name="Euro 8 3" xfId="869"/>
    <cellStyle name="Euro 8 4" xfId="870"/>
    <cellStyle name="Euro 9" xfId="871"/>
    <cellStyle name="Euro 9 2" xfId="872"/>
    <cellStyle name="Euro 9 2 2" xfId="873"/>
    <cellStyle name="Euro 9 2 3" xfId="874"/>
    <cellStyle name="Euro 9 3" xfId="875"/>
    <cellStyle name="Euro 9 4" xfId="876"/>
    <cellStyle name="Euro_BITACORA" xfId="877"/>
    <cellStyle name="Hipervínculo 2" xfId="878"/>
    <cellStyle name="Hipervínculo 2 2" xfId="5829"/>
    <cellStyle name="Incorrecto" xfId="11" builtinId="27" customBuiltin="1"/>
    <cellStyle name="Incorrecto 2" xfId="243"/>
    <cellStyle name="Incorrecto 2 2" xfId="879"/>
    <cellStyle name="Incorrecto 2 2 2" xfId="880"/>
    <cellStyle name="Incorrecto 2 3" xfId="881"/>
    <cellStyle name="Incorrecto 2 3 2" xfId="882"/>
    <cellStyle name="Incorrecto 2 4" xfId="883"/>
    <cellStyle name="Incorrecto 3" xfId="884"/>
    <cellStyle name="Incorrecto 3 2" xfId="885"/>
    <cellStyle name="Incorrecto 3 2 2" xfId="886"/>
    <cellStyle name="Incorrecto 3 3" xfId="887"/>
    <cellStyle name="Incorrecto 3 3 2" xfId="888"/>
    <cellStyle name="Incorrecto 3 4" xfId="889"/>
    <cellStyle name="Incorrecto 4" xfId="5830"/>
    <cellStyle name="Millares 10" xfId="890"/>
    <cellStyle name="Millares 10 2" xfId="891"/>
    <cellStyle name="Millares 11" xfId="892"/>
    <cellStyle name="Millares 11 2" xfId="893"/>
    <cellStyle name="Millares 12" xfId="894"/>
    <cellStyle name="Millares 12 2" xfId="895"/>
    <cellStyle name="Millares 13" xfId="896"/>
    <cellStyle name="Millares 13 2" xfId="897"/>
    <cellStyle name="Millares 14" xfId="898"/>
    <cellStyle name="Millares 14 2" xfId="899"/>
    <cellStyle name="Millares 15" xfId="900"/>
    <cellStyle name="Millares 15 2" xfId="901"/>
    <cellStyle name="Millares 16" xfId="902"/>
    <cellStyle name="Millares 16 2" xfId="903"/>
    <cellStyle name="Millares 17" xfId="904"/>
    <cellStyle name="Millares 17 2" xfId="905"/>
    <cellStyle name="Millares 18" xfId="906"/>
    <cellStyle name="Millares 18 2" xfId="907"/>
    <cellStyle name="Millares 19" xfId="908"/>
    <cellStyle name="Millares 19 2" xfId="909"/>
    <cellStyle name="Millares 19 2 2" xfId="910"/>
    <cellStyle name="Millares 19 3" xfId="911"/>
    <cellStyle name="Millares 2" xfId="180"/>
    <cellStyle name="Millares 2 2" xfId="244"/>
    <cellStyle name="Millares 2 2 2" xfId="912"/>
    <cellStyle name="Millares 2 2 3" xfId="5831"/>
    <cellStyle name="Millares 2 2 4" xfId="5832"/>
    <cellStyle name="Millares 2 3" xfId="5833"/>
    <cellStyle name="Millares 2 4" xfId="5834"/>
    <cellStyle name="Millares 20" xfId="913"/>
    <cellStyle name="Millares 20 2" xfId="914"/>
    <cellStyle name="Millares 20 2 2" xfId="915"/>
    <cellStyle name="Millares 20 3" xfId="916"/>
    <cellStyle name="Millares 21" xfId="917"/>
    <cellStyle name="Millares 21 2" xfId="918"/>
    <cellStyle name="Millares 22" xfId="919"/>
    <cellStyle name="Millares 22 2" xfId="920"/>
    <cellStyle name="Millares 22 2 10" xfId="921"/>
    <cellStyle name="Millares 22 2 2" xfId="922"/>
    <cellStyle name="Millares 22 2 2 2" xfId="923"/>
    <cellStyle name="Millares 22 2 2 2 2" xfId="924"/>
    <cellStyle name="Millares 22 2 2 2 2 2" xfId="925"/>
    <cellStyle name="Millares 22 2 2 2 2 2 2" xfId="926"/>
    <cellStyle name="Millares 22 2 2 2 2 2 3" xfId="927"/>
    <cellStyle name="Millares 22 2 2 2 2 3" xfId="928"/>
    <cellStyle name="Millares 22 2 2 2 2 3 2" xfId="929"/>
    <cellStyle name="Millares 22 2 2 2 2 4" xfId="930"/>
    <cellStyle name="Millares 22 2 2 2 2 4 2" xfId="931"/>
    <cellStyle name="Millares 22 2 2 2 2 5" xfId="932"/>
    <cellStyle name="Millares 22 2 2 2 2 6" xfId="933"/>
    <cellStyle name="Millares 22 2 2 2 2 7" xfId="934"/>
    <cellStyle name="Millares 22 2 2 2 3" xfId="935"/>
    <cellStyle name="Millares 22 2 2 2 3 2" xfId="936"/>
    <cellStyle name="Millares 22 2 2 2 3 3" xfId="937"/>
    <cellStyle name="Millares 22 2 2 2 4" xfId="938"/>
    <cellStyle name="Millares 22 2 2 2 4 2" xfId="939"/>
    <cellStyle name="Millares 22 2 2 2 5" xfId="940"/>
    <cellStyle name="Millares 22 2 2 2 5 2" xfId="941"/>
    <cellStyle name="Millares 22 2 2 2 6" xfId="942"/>
    <cellStyle name="Millares 22 2 2 2 7" xfId="943"/>
    <cellStyle name="Millares 22 2 2 2 8" xfId="944"/>
    <cellStyle name="Millares 22 2 2 3" xfId="945"/>
    <cellStyle name="Millares 22 2 2 3 2" xfId="946"/>
    <cellStyle name="Millares 22 2 2 3 2 2" xfId="947"/>
    <cellStyle name="Millares 22 2 2 3 2 3" xfId="948"/>
    <cellStyle name="Millares 22 2 2 3 3" xfId="949"/>
    <cellStyle name="Millares 22 2 2 3 3 2" xfId="950"/>
    <cellStyle name="Millares 22 2 2 3 4" xfId="951"/>
    <cellStyle name="Millares 22 2 2 3 4 2" xfId="952"/>
    <cellStyle name="Millares 22 2 2 3 5" xfId="953"/>
    <cellStyle name="Millares 22 2 2 3 6" xfId="954"/>
    <cellStyle name="Millares 22 2 2 3 7" xfId="955"/>
    <cellStyle name="Millares 22 2 2 4" xfId="956"/>
    <cellStyle name="Millares 22 2 2 4 2" xfId="957"/>
    <cellStyle name="Millares 22 2 2 4 3" xfId="958"/>
    <cellStyle name="Millares 22 2 2 5" xfId="959"/>
    <cellStyle name="Millares 22 2 2 5 2" xfId="960"/>
    <cellStyle name="Millares 22 2 2 6" xfId="961"/>
    <cellStyle name="Millares 22 2 2 6 2" xfId="962"/>
    <cellStyle name="Millares 22 2 2 7" xfId="963"/>
    <cellStyle name="Millares 22 2 2 8" xfId="964"/>
    <cellStyle name="Millares 22 2 2 9" xfId="965"/>
    <cellStyle name="Millares 22 2 3" xfId="966"/>
    <cellStyle name="Millares 22 2 3 2" xfId="967"/>
    <cellStyle name="Millares 22 2 3 2 2" xfId="968"/>
    <cellStyle name="Millares 22 2 3 2 2 2" xfId="969"/>
    <cellStyle name="Millares 22 2 3 2 2 3" xfId="970"/>
    <cellStyle name="Millares 22 2 3 2 3" xfId="971"/>
    <cellStyle name="Millares 22 2 3 2 3 2" xfId="972"/>
    <cellStyle name="Millares 22 2 3 2 4" xfId="973"/>
    <cellStyle name="Millares 22 2 3 2 4 2" xfId="974"/>
    <cellStyle name="Millares 22 2 3 2 5" xfId="975"/>
    <cellStyle name="Millares 22 2 3 2 6" xfId="976"/>
    <cellStyle name="Millares 22 2 3 2 7" xfId="977"/>
    <cellStyle name="Millares 22 2 3 3" xfId="978"/>
    <cellStyle name="Millares 22 2 3 3 2" xfId="979"/>
    <cellStyle name="Millares 22 2 3 3 3" xfId="980"/>
    <cellStyle name="Millares 22 2 3 4" xfId="981"/>
    <cellStyle name="Millares 22 2 3 4 2" xfId="982"/>
    <cellStyle name="Millares 22 2 3 5" xfId="983"/>
    <cellStyle name="Millares 22 2 3 5 2" xfId="984"/>
    <cellStyle name="Millares 22 2 3 6" xfId="985"/>
    <cellStyle name="Millares 22 2 3 7" xfId="986"/>
    <cellStyle name="Millares 22 2 3 8" xfId="987"/>
    <cellStyle name="Millares 22 2 4" xfId="988"/>
    <cellStyle name="Millares 22 2 4 2" xfId="989"/>
    <cellStyle name="Millares 22 2 4 2 2" xfId="990"/>
    <cellStyle name="Millares 22 2 4 2 3" xfId="991"/>
    <cellStyle name="Millares 22 2 4 3" xfId="992"/>
    <cellStyle name="Millares 22 2 4 3 2" xfId="993"/>
    <cellStyle name="Millares 22 2 4 4" xfId="994"/>
    <cellStyle name="Millares 22 2 4 4 2" xfId="995"/>
    <cellStyle name="Millares 22 2 4 5" xfId="996"/>
    <cellStyle name="Millares 22 2 4 6" xfId="997"/>
    <cellStyle name="Millares 22 2 4 7" xfId="998"/>
    <cellStyle name="Millares 22 2 5" xfId="999"/>
    <cellStyle name="Millares 22 2 5 2" xfId="1000"/>
    <cellStyle name="Millares 22 2 5 3" xfId="1001"/>
    <cellStyle name="Millares 22 2 6" xfId="1002"/>
    <cellStyle name="Millares 22 2 6 2" xfId="1003"/>
    <cellStyle name="Millares 22 2 7" xfId="1004"/>
    <cellStyle name="Millares 22 2 7 2" xfId="1005"/>
    <cellStyle name="Millares 22 2 8" xfId="1006"/>
    <cellStyle name="Millares 22 2 9" xfId="1007"/>
    <cellStyle name="Millares 22 3" xfId="1008"/>
    <cellStyle name="Millares 22 3 10" xfId="1009"/>
    <cellStyle name="Millares 22 3 2" xfId="1010"/>
    <cellStyle name="Millares 22 3 2 2" xfId="1011"/>
    <cellStyle name="Millares 22 3 2 2 2" xfId="1012"/>
    <cellStyle name="Millares 22 3 2 2 2 2" xfId="1013"/>
    <cellStyle name="Millares 22 3 2 2 2 2 2" xfId="1014"/>
    <cellStyle name="Millares 22 3 2 2 2 2 3" xfId="1015"/>
    <cellStyle name="Millares 22 3 2 2 2 3" xfId="1016"/>
    <cellStyle name="Millares 22 3 2 2 2 3 2" xfId="1017"/>
    <cellStyle name="Millares 22 3 2 2 2 4" xfId="1018"/>
    <cellStyle name="Millares 22 3 2 2 2 4 2" xfId="1019"/>
    <cellStyle name="Millares 22 3 2 2 2 5" xfId="1020"/>
    <cellStyle name="Millares 22 3 2 2 2 6" xfId="1021"/>
    <cellStyle name="Millares 22 3 2 2 2 7" xfId="1022"/>
    <cellStyle name="Millares 22 3 2 2 3" xfId="1023"/>
    <cellStyle name="Millares 22 3 2 2 3 2" xfId="1024"/>
    <cellStyle name="Millares 22 3 2 2 3 3" xfId="1025"/>
    <cellStyle name="Millares 22 3 2 2 4" xfId="1026"/>
    <cellStyle name="Millares 22 3 2 2 4 2" xfId="1027"/>
    <cellStyle name="Millares 22 3 2 2 5" xfId="1028"/>
    <cellStyle name="Millares 22 3 2 2 5 2" xfId="1029"/>
    <cellStyle name="Millares 22 3 2 2 6" xfId="1030"/>
    <cellStyle name="Millares 22 3 2 2 7" xfId="1031"/>
    <cellStyle name="Millares 22 3 2 2 8" xfId="1032"/>
    <cellStyle name="Millares 22 3 2 3" xfId="1033"/>
    <cellStyle name="Millares 22 3 2 3 2" xfId="1034"/>
    <cellStyle name="Millares 22 3 2 3 2 2" xfId="1035"/>
    <cellStyle name="Millares 22 3 2 3 2 3" xfId="1036"/>
    <cellStyle name="Millares 22 3 2 3 3" xfId="1037"/>
    <cellStyle name="Millares 22 3 2 3 3 2" xfId="1038"/>
    <cellStyle name="Millares 22 3 2 3 4" xfId="1039"/>
    <cellStyle name="Millares 22 3 2 3 4 2" xfId="1040"/>
    <cellStyle name="Millares 22 3 2 3 5" xfId="1041"/>
    <cellStyle name="Millares 22 3 2 3 6" xfId="1042"/>
    <cellStyle name="Millares 22 3 2 3 7" xfId="1043"/>
    <cellStyle name="Millares 22 3 2 4" xfId="1044"/>
    <cellStyle name="Millares 22 3 2 4 2" xfId="1045"/>
    <cellStyle name="Millares 22 3 2 4 3" xfId="1046"/>
    <cellStyle name="Millares 22 3 2 5" xfId="1047"/>
    <cellStyle name="Millares 22 3 2 5 2" xfId="1048"/>
    <cellStyle name="Millares 22 3 2 6" xfId="1049"/>
    <cellStyle name="Millares 22 3 2 6 2" xfId="1050"/>
    <cellStyle name="Millares 22 3 2 7" xfId="1051"/>
    <cellStyle name="Millares 22 3 2 8" xfId="1052"/>
    <cellStyle name="Millares 22 3 2 9" xfId="1053"/>
    <cellStyle name="Millares 22 3 3" xfId="1054"/>
    <cellStyle name="Millares 22 3 3 2" xfId="1055"/>
    <cellStyle name="Millares 22 3 3 2 2" xfId="1056"/>
    <cellStyle name="Millares 22 3 3 2 2 2" xfId="1057"/>
    <cellStyle name="Millares 22 3 3 2 2 3" xfId="1058"/>
    <cellStyle name="Millares 22 3 3 2 3" xfId="1059"/>
    <cellStyle name="Millares 22 3 3 2 3 2" xfId="1060"/>
    <cellStyle name="Millares 22 3 3 2 4" xfId="1061"/>
    <cellStyle name="Millares 22 3 3 2 4 2" xfId="1062"/>
    <cellStyle name="Millares 22 3 3 2 5" xfId="1063"/>
    <cellStyle name="Millares 22 3 3 2 6" xfId="1064"/>
    <cellStyle name="Millares 22 3 3 2 7" xfId="1065"/>
    <cellStyle name="Millares 22 3 3 3" xfId="1066"/>
    <cellStyle name="Millares 22 3 3 3 2" xfId="1067"/>
    <cellStyle name="Millares 22 3 3 3 3" xfId="1068"/>
    <cellStyle name="Millares 22 3 3 4" xfId="1069"/>
    <cellStyle name="Millares 22 3 3 4 2" xfId="1070"/>
    <cellStyle name="Millares 22 3 3 5" xfId="1071"/>
    <cellStyle name="Millares 22 3 3 5 2" xfId="1072"/>
    <cellStyle name="Millares 22 3 3 6" xfId="1073"/>
    <cellStyle name="Millares 22 3 3 7" xfId="1074"/>
    <cellStyle name="Millares 22 3 3 8" xfId="1075"/>
    <cellStyle name="Millares 22 3 4" xfId="1076"/>
    <cellStyle name="Millares 22 3 4 2" xfId="1077"/>
    <cellStyle name="Millares 22 3 4 2 2" xfId="1078"/>
    <cellStyle name="Millares 22 3 4 2 3" xfId="1079"/>
    <cellStyle name="Millares 22 3 4 3" xfId="1080"/>
    <cellStyle name="Millares 22 3 4 3 2" xfId="1081"/>
    <cellStyle name="Millares 22 3 4 4" xfId="1082"/>
    <cellStyle name="Millares 22 3 4 4 2" xfId="1083"/>
    <cellStyle name="Millares 22 3 4 5" xfId="1084"/>
    <cellStyle name="Millares 22 3 4 6" xfId="1085"/>
    <cellStyle name="Millares 22 3 4 7" xfId="1086"/>
    <cellStyle name="Millares 22 3 5" xfId="1087"/>
    <cellStyle name="Millares 22 3 5 2" xfId="1088"/>
    <cellStyle name="Millares 22 3 5 3" xfId="1089"/>
    <cellStyle name="Millares 22 3 6" xfId="1090"/>
    <cellStyle name="Millares 22 3 6 2" xfId="1091"/>
    <cellStyle name="Millares 22 3 7" xfId="1092"/>
    <cellStyle name="Millares 22 3 7 2" xfId="1093"/>
    <cellStyle name="Millares 22 3 8" xfId="1094"/>
    <cellStyle name="Millares 22 3 9" xfId="1095"/>
    <cellStyle name="Millares 22 4" xfId="1096"/>
    <cellStyle name="Millares 22 4 10" xfId="1097"/>
    <cellStyle name="Millares 22 4 2" xfId="1098"/>
    <cellStyle name="Millares 22 4 2 2" xfId="1099"/>
    <cellStyle name="Millares 22 4 2 2 2" xfId="1100"/>
    <cellStyle name="Millares 22 4 2 2 2 2" xfId="1101"/>
    <cellStyle name="Millares 22 4 2 2 2 2 2" xfId="1102"/>
    <cellStyle name="Millares 22 4 2 2 2 2 3" xfId="1103"/>
    <cellStyle name="Millares 22 4 2 2 2 3" xfId="1104"/>
    <cellStyle name="Millares 22 4 2 2 2 3 2" xfId="1105"/>
    <cellStyle name="Millares 22 4 2 2 2 4" xfId="1106"/>
    <cellStyle name="Millares 22 4 2 2 2 4 2" xfId="1107"/>
    <cellStyle name="Millares 22 4 2 2 2 5" xfId="1108"/>
    <cellStyle name="Millares 22 4 2 2 2 6" xfId="1109"/>
    <cellStyle name="Millares 22 4 2 2 2 7" xfId="1110"/>
    <cellStyle name="Millares 22 4 2 2 3" xfId="1111"/>
    <cellStyle name="Millares 22 4 2 2 3 2" xfId="1112"/>
    <cellStyle name="Millares 22 4 2 2 3 3" xfId="1113"/>
    <cellStyle name="Millares 22 4 2 2 4" xfId="1114"/>
    <cellStyle name="Millares 22 4 2 2 4 2" xfId="1115"/>
    <cellStyle name="Millares 22 4 2 2 5" xfId="1116"/>
    <cellStyle name="Millares 22 4 2 2 5 2" xfId="1117"/>
    <cellStyle name="Millares 22 4 2 2 6" xfId="1118"/>
    <cellStyle name="Millares 22 4 2 2 7" xfId="1119"/>
    <cellStyle name="Millares 22 4 2 2 8" xfId="1120"/>
    <cellStyle name="Millares 22 4 2 3" xfId="1121"/>
    <cellStyle name="Millares 22 4 2 3 2" xfId="1122"/>
    <cellStyle name="Millares 22 4 2 3 2 2" xfId="1123"/>
    <cellStyle name="Millares 22 4 2 3 2 3" xfId="1124"/>
    <cellStyle name="Millares 22 4 2 3 3" xfId="1125"/>
    <cellStyle name="Millares 22 4 2 3 3 2" xfId="1126"/>
    <cellStyle name="Millares 22 4 2 3 4" xfId="1127"/>
    <cellStyle name="Millares 22 4 2 3 4 2" xfId="1128"/>
    <cellStyle name="Millares 22 4 2 3 5" xfId="1129"/>
    <cellStyle name="Millares 22 4 2 3 6" xfId="1130"/>
    <cellStyle name="Millares 22 4 2 3 7" xfId="1131"/>
    <cellStyle name="Millares 22 4 2 4" xfId="1132"/>
    <cellStyle name="Millares 22 4 2 4 2" xfId="1133"/>
    <cellStyle name="Millares 22 4 2 4 3" xfId="1134"/>
    <cellStyle name="Millares 22 4 2 5" xfId="1135"/>
    <cellStyle name="Millares 22 4 2 5 2" xfId="1136"/>
    <cellStyle name="Millares 22 4 2 6" xfId="1137"/>
    <cellStyle name="Millares 22 4 2 6 2" xfId="1138"/>
    <cellStyle name="Millares 22 4 2 7" xfId="1139"/>
    <cellStyle name="Millares 22 4 2 8" xfId="1140"/>
    <cellStyle name="Millares 22 4 2 9" xfId="1141"/>
    <cellStyle name="Millares 22 4 3" xfId="1142"/>
    <cellStyle name="Millares 22 4 3 2" xfId="1143"/>
    <cellStyle name="Millares 22 4 3 2 2" xfId="1144"/>
    <cellStyle name="Millares 22 4 3 2 2 2" xfId="1145"/>
    <cellStyle name="Millares 22 4 3 2 2 3" xfId="1146"/>
    <cellStyle name="Millares 22 4 3 2 3" xfId="1147"/>
    <cellStyle name="Millares 22 4 3 2 3 2" xfId="1148"/>
    <cellStyle name="Millares 22 4 3 2 4" xfId="1149"/>
    <cellStyle name="Millares 22 4 3 2 4 2" xfId="1150"/>
    <cellStyle name="Millares 22 4 3 2 5" xfId="1151"/>
    <cellStyle name="Millares 22 4 3 2 6" xfId="1152"/>
    <cellStyle name="Millares 22 4 3 2 7" xfId="1153"/>
    <cellStyle name="Millares 22 4 3 3" xfId="1154"/>
    <cellStyle name="Millares 22 4 3 3 2" xfId="1155"/>
    <cellStyle name="Millares 22 4 3 3 3" xfId="1156"/>
    <cellStyle name="Millares 22 4 3 4" xfId="1157"/>
    <cellStyle name="Millares 22 4 3 4 2" xfId="1158"/>
    <cellStyle name="Millares 22 4 3 5" xfId="1159"/>
    <cellStyle name="Millares 22 4 3 5 2" xfId="1160"/>
    <cellStyle name="Millares 22 4 3 6" xfId="1161"/>
    <cellStyle name="Millares 22 4 3 7" xfId="1162"/>
    <cellStyle name="Millares 22 4 3 8" xfId="1163"/>
    <cellStyle name="Millares 22 4 4" xfId="1164"/>
    <cellStyle name="Millares 22 4 4 2" xfId="1165"/>
    <cellStyle name="Millares 22 4 4 2 2" xfId="1166"/>
    <cellStyle name="Millares 22 4 4 2 3" xfId="1167"/>
    <cellStyle name="Millares 22 4 4 3" xfId="1168"/>
    <cellStyle name="Millares 22 4 4 3 2" xfId="1169"/>
    <cellStyle name="Millares 22 4 4 4" xfId="1170"/>
    <cellStyle name="Millares 22 4 4 4 2" xfId="1171"/>
    <cellStyle name="Millares 22 4 4 5" xfId="1172"/>
    <cellStyle name="Millares 22 4 4 6" xfId="1173"/>
    <cellStyle name="Millares 22 4 4 7" xfId="1174"/>
    <cellStyle name="Millares 22 4 5" xfId="1175"/>
    <cellStyle name="Millares 22 4 5 2" xfId="1176"/>
    <cellStyle name="Millares 22 4 5 3" xfId="1177"/>
    <cellStyle name="Millares 22 4 6" xfId="1178"/>
    <cellStyle name="Millares 22 4 6 2" xfId="1179"/>
    <cellStyle name="Millares 22 4 7" xfId="1180"/>
    <cellStyle name="Millares 22 4 7 2" xfId="1181"/>
    <cellStyle name="Millares 22 4 8" xfId="1182"/>
    <cellStyle name="Millares 22 4 9" xfId="1183"/>
    <cellStyle name="Millares 22 5" xfId="1184"/>
    <cellStyle name="Millares 22 5 10" xfId="1185"/>
    <cellStyle name="Millares 22 5 2" xfId="1186"/>
    <cellStyle name="Millares 22 5 2 2" xfId="1187"/>
    <cellStyle name="Millares 22 5 2 2 2" xfId="1188"/>
    <cellStyle name="Millares 22 5 2 2 2 2" xfId="1189"/>
    <cellStyle name="Millares 22 5 2 2 2 2 2" xfId="1190"/>
    <cellStyle name="Millares 22 5 2 2 2 2 3" xfId="1191"/>
    <cellStyle name="Millares 22 5 2 2 2 3" xfId="1192"/>
    <cellStyle name="Millares 22 5 2 2 2 3 2" xfId="1193"/>
    <cellStyle name="Millares 22 5 2 2 2 4" xfId="1194"/>
    <cellStyle name="Millares 22 5 2 2 2 4 2" xfId="1195"/>
    <cellStyle name="Millares 22 5 2 2 2 5" xfId="1196"/>
    <cellStyle name="Millares 22 5 2 2 2 6" xfId="1197"/>
    <cellStyle name="Millares 22 5 2 2 2 7" xfId="1198"/>
    <cellStyle name="Millares 22 5 2 2 3" xfId="1199"/>
    <cellStyle name="Millares 22 5 2 2 3 2" xfId="1200"/>
    <cellStyle name="Millares 22 5 2 2 3 3" xfId="1201"/>
    <cellStyle name="Millares 22 5 2 2 4" xfId="1202"/>
    <cellStyle name="Millares 22 5 2 2 4 2" xfId="1203"/>
    <cellStyle name="Millares 22 5 2 2 5" xfId="1204"/>
    <cellStyle name="Millares 22 5 2 2 5 2" xfId="1205"/>
    <cellStyle name="Millares 22 5 2 2 6" xfId="1206"/>
    <cellStyle name="Millares 22 5 2 2 7" xfId="1207"/>
    <cellStyle name="Millares 22 5 2 2 8" xfId="1208"/>
    <cellStyle name="Millares 22 5 2 3" xfId="1209"/>
    <cellStyle name="Millares 22 5 2 3 2" xfId="1210"/>
    <cellStyle name="Millares 22 5 2 3 2 2" xfId="1211"/>
    <cellStyle name="Millares 22 5 2 3 2 3" xfId="1212"/>
    <cellStyle name="Millares 22 5 2 3 3" xfId="1213"/>
    <cellStyle name="Millares 22 5 2 3 3 2" xfId="1214"/>
    <cellStyle name="Millares 22 5 2 3 4" xfId="1215"/>
    <cellStyle name="Millares 22 5 2 3 4 2" xfId="1216"/>
    <cellStyle name="Millares 22 5 2 3 5" xfId="1217"/>
    <cellStyle name="Millares 22 5 2 3 6" xfId="1218"/>
    <cellStyle name="Millares 22 5 2 3 7" xfId="1219"/>
    <cellStyle name="Millares 22 5 2 4" xfId="1220"/>
    <cellStyle name="Millares 22 5 2 4 2" xfId="1221"/>
    <cellStyle name="Millares 22 5 2 4 3" xfId="1222"/>
    <cellStyle name="Millares 22 5 2 5" xfId="1223"/>
    <cellStyle name="Millares 22 5 2 5 2" xfId="1224"/>
    <cellStyle name="Millares 22 5 2 6" xfId="1225"/>
    <cellStyle name="Millares 22 5 2 6 2" xfId="1226"/>
    <cellStyle name="Millares 22 5 2 7" xfId="1227"/>
    <cellStyle name="Millares 22 5 2 8" xfId="1228"/>
    <cellStyle name="Millares 22 5 2 9" xfId="1229"/>
    <cellStyle name="Millares 22 5 3" xfId="1230"/>
    <cellStyle name="Millares 22 5 3 2" xfId="1231"/>
    <cellStyle name="Millares 22 5 3 2 2" xfId="1232"/>
    <cellStyle name="Millares 22 5 3 2 2 2" xfId="1233"/>
    <cellStyle name="Millares 22 5 3 2 2 3" xfId="1234"/>
    <cellStyle name="Millares 22 5 3 2 3" xfId="1235"/>
    <cellStyle name="Millares 22 5 3 2 3 2" xfId="1236"/>
    <cellStyle name="Millares 22 5 3 2 4" xfId="1237"/>
    <cellStyle name="Millares 22 5 3 2 4 2" xfId="1238"/>
    <cellStyle name="Millares 22 5 3 2 5" xfId="1239"/>
    <cellStyle name="Millares 22 5 3 2 6" xfId="1240"/>
    <cellStyle name="Millares 22 5 3 2 7" xfId="1241"/>
    <cellStyle name="Millares 22 5 3 3" xfId="1242"/>
    <cellStyle name="Millares 22 5 3 3 2" xfId="1243"/>
    <cellStyle name="Millares 22 5 3 3 3" xfId="1244"/>
    <cellStyle name="Millares 22 5 3 4" xfId="1245"/>
    <cellStyle name="Millares 22 5 3 4 2" xfId="1246"/>
    <cellStyle name="Millares 22 5 3 5" xfId="1247"/>
    <cellStyle name="Millares 22 5 3 5 2" xfId="1248"/>
    <cellStyle name="Millares 22 5 3 6" xfId="1249"/>
    <cellStyle name="Millares 22 5 3 7" xfId="1250"/>
    <cellStyle name="Millares 22 5 3 8" xfId="1251"/>
    <cellStyle name="Millares 22 5 4" xfId="1252"/>
    <cellStyle name="Millares 22 5 4 2" xfId="1253"/>
    <cellStyle name="Millares 22 5 4 2 2" xfId="1254"/>
    <cellStyle name="Millares 22 5 4 2 3" xfId="1255"/>
    <cellStyle name="Millares 22 5 4 3" xfId="1256"/>
    <cellStyle name="Millares 22 5 4 3 2" xfId="1257"/>
    <cellStyle name="Millares 22 5 4 4" xfId="1258"/>
    <cellStyle name="Millares 22 5 4 4 2" xfId="1259"/>
    <cellStyle name="Millares 22 5 4 5" xfId="1260"/>
    <cellStyle name="Millares 22 5 4 6" xfId="1261"/>
    <cellStyle name="Millares 22 5 4 7" xfId="1262"/>
    <cellStyle name="Millares 22 5 5" xfId="1263"/>
    <cellStyle name="Millares 22 5 5 2" xfId="1264"/>
    <cellStyle name="Millares 22 5 5 3" xfId="1265"/>
    <cellStyle name="Millares 22 5 6" xfId="1266"/>
    <cellStyle name="Millares 22 5 6 2" xfId="1267"/>
    <cellStyle name="Millares 22 5 7" xfId="1268"/>
    <cellStyle name="Millares 22 5 7 2" xfId="1269"/>
    <cellStyle name="Millares 22 5 8" xfId="1270"/>
    <cellStyle name="Millares 22 5 9" xfId="1271"/>
    <cellStyle name="Millares 22 6" xfId="1272"/>
    <cellStyle name="Millares 22 6 10" xfId="1273"/>
    <cellStyle name="Millares 22 6 2" xfId="1274"/>
    <cellStyle name="Millares 22 6 2 2" xfId="1275"/>
    <cellStyle name="Millares 22 6 2 2 2" xfId="1276"/>
    <cellStyle name="Millares 22 6 2 2 2 2" xfId="1277"/>
    <cellStyle name="Millares 22 6 2 2 2 2 2" xfId="1278"/>
    <cellStyle name="Millares 22 6 2 2 2 2 3" xfId="1279"/>
    <cellStyle name="Millares 22 6 2 2 2 3" xfId="1280"/>
    <cellStyle name="Millares 22 6 2 2 2 3 2" xfId="1281"/>
    <cellStyle name="Millares 22 6 2 2 2 4" xfId="1282"/>
    <cellStyle name="Millares 22 6 2 2 2 4 2" xfId="1283"/>
    <cellStyle name="Millares 22 6 2 2 2 5" xfId="1284"/>
    <cellStyle name="Millares 22 6 2 2 2 6" xfId="1285"/>
    <cellStyle name="Millares 22 6 2 2 2 7" xfId="1286"/>
    <cellStyle name="Millares 22 6 2 2 3" xfId="1287"/>
    <cellStyle name="Millares 22 6 2 2 3 2" xfId="1288"/>
    <cellStyle name="Millares 22 6 2 2 3 3" xfId="1289"/>
    <cellStyle name="Millares 22 6 2 2 4" xfId="1290"/>
    <cellStyle name="Millares 22 6 2 2 4 2" xfId="1291"/>
    <cellStyle name="Millares 22 6 2 2 5" xfId="1292"/>
    <cellStyle name="Millares 22 6 2 2 5 2" xfId="1293"/>
    <cellStyle name="Millares 22 6 2 2 6" xfId="1294"/>
    <cellStyle name="Millares 22 6 2 2 7" xfId="1295"/>
    <cellStyle name="Millares 22 6 2 2 8" xfId="1296"/>
    <cellStyle name="Millares 22 6 2 3" xfId="1297"/>
    <cellStyle name="Millares 22 6 2 3 2" xfId="1298"/>
    <cellStyle name="Millares 22 6 2 3 2 2" xfId="1299"/>
    <cellStyle name="Millares 22 6 2 3 2 3" xfId="1300"/>
    <cellStyle name="Millares 22 6 2 3 3" xfId="1301"/>
    <cellStyle name="Millares 22 6 2 3 3 2" xfId="1302"/>
    <cellStyle name="Millares 22 6 2 3 4" xfId="1303"/>
    <cellStyle name="Millares 22 6 2 3 4 2" xfId="1304"/>
    <cellStyle name="Millares 22 6 2 3 5" xfId="1305"/>
    <cellStyle name="Millares 22 6 2 3 6" xfId="1306"/>
    <cellStyle name="Millares 22 6 2 3 7" xfId="1307"/>
    <cellStyle name="Millares 22 6 2 4" xfId="1308"/>
    <cellStyle name="Millares 22 6 2 4 2" xfId="1309"/>
    <cellStyle name="Millares 22 6 2 4 3" xfId="1310"/>
    <cellStyle name="Millares 22 6 2 5" xfId="1311"/>
    <cellStyle name="Millares 22 6 2 5 2" xfId="1312"/>
    <cellStyle name="Millares 22 6 2 6" xfId="1313"/>
    <cellStyle name="Millares 22 6 2 6 2" xfId="1314"/>
    <cellStyle name="Millares 22 6 2 7" xfId="1315"/>
    <cellStyle name="Millares 22 6 2 8" xfId="1316"/>
    <cellStyle name="Millares 22 6 2 9" xfId="1317"/>
    <cellStyle name="Millares 22 6 3" xfId="1318"/>
    <cellStyle name="Millares 22 6 3 2" xfId="1319"/>
    <cellStyle name="Millares 22 6 3 2 2" xfId="1320"/>
    <cellStyle name="Millares 22 6 3 2 2 2" xfId="1321"/>
    <cellStyle name="Millares 22 6 3 2 2 3" xfId="1322"/>
    <cellStyle name="Millares 22 6 3 2 3" xfId="1323"/>
    <cellStyle name="Millares 22 6 3 2 3 2" xfId="1324"/>
    <cellStyle name="Millares 22 6 3 2 4" xfId="1325"/>
    <cellStyle name="Millares 22 6 3 2 4 2" xfId="1326"/>
    <cellStyle name="Millares 22 6 3 2 5" xfId="1327"/>
    <cellStyle name="Millares 22 6 3 2 6" xfId="1328"/>
    <cellStyle name="Millares 22 6 3 2 7" xfId="1329"/>
    <cellStyle name="Millares 22 6 3 3" xfId="1330"/>
    <cellStyle name="Millares 22 6 3 3 2" xfId="1331"/>
    <cellStyle name="Millares 22 6 3 3 3" xfId="1332"/>
    <cellStyle name="Millares 22 6 3 4" xfId="1333"/>
    <cellStyle name="Millares 22 6 3 4 2" xfId="1334"/>
    <cellStyle name="Millares 22 6 3 5" xfId="1335"/>
    <cellStyle name="Millares 22 6 3 5 2" xfId="1336"/>
    <cellStyle name="Millares 22 6 3 6" xfId="1337"/>
    <cellStyle name="Millares 22 6 3 7" xfId="1338"/>
    <cellStyle name="Millares 22 6 3 8" xfId="1339"/>
    <cellStyle name="Millares 22 6 4" xfId="1340"/>
    <cellStyle name="Millares 22 6 4 2" xfId="1341"/>
    <cellStyle name="Millares 22 6 4 2 2" xfId="1342"/>
    <cellStyle name="Millares 22 6 4 2 3" xfId="1343"/>
    <cellStyle name="Millares 22 6 4 3" xfId="1344"/>
    <cellStyle name="Millares 22 6 4 3 2" xfId="1345"/>
    <cellStyle name="Millares 22 6 4 4" xfId="1346"/>
    <cellStyle name="Millares 22 6 4 4 2" xfId="1347"/>
    <cellStyle name="Millares 22 6 4 5" xfId="1348"/>
    <cellStyle name="Millares 22 6 4 6" xfId="1349"/>
    <cellStyle name="Millares 22 6 4 7" xfId="1350"/>
    <cellStyle name="Millares 22 6 5" xfId="1351"/>
    <cellStyle name="Millares 22 6 5 2" xfId="1352"/>
    <cellStyle name="Millares 22 6 5 3" xfId="1353"/>
    <cellStyle name="Millares 22 6 6" xfId="1354"/>
    <cellStyle name="Millares 22 6 6 2" xfId="1355"/>
    <cellStyle name="Millares 22 6 7" xfId="1356"/>
    <cellStyle name="Millares 22 6 7 2" xfId="1357"/>
    <cellStyle name="Millares 22 6 8" xfId="1358"/>
    <cellStyle name="Millares 22 6 9" xfId="1359"/>
    <cellStyle name="Millares 22 7" xfId="1360"/>
    <cellStyle name="Millares 22 8" xfId="1361"/>
    <cellStyle name="Millares 22 8 2" xfId="1362"/>
    <cellStyle name="Millares 23" xfId="1363"/>
    <cellStyle name="Millares 23 2" xfId="1364"/>
    <cellStyle name="Millares 23 3" xfId="1365"/>
    <cellStyle name="Millares 23 4" xfId="1366"/>
    <cellStyle name="Millares 23 5" xfId="1367"/>
    <cellStyle name="Millares 24" xfId="1368"/>
    <cellStyle name="Millares 24 2" xfId="1369"/>
    <cellStyle name="Millares 25" xfId="1370"/>
    <cellStyle name="Millares 3" xfId="1371"/>
    <cellStyle name="Millares 3 2" xfId="1372"/>
    <cellStyle name="Millares 4" xfId="1373"/>
    <cellStyle name="Millares 4 2" xfId="1374"/>
    <cellStyle name="Millares 5" xfId="1375"/>
    <cellStyle name="Millares 5 2" xfId="1376"/>
    <cellStyle name="Millares 6" xfId="1377"/>
    <cellStyle name="Millares 6 2" xfId="1378"/>
    <cellStyle name="Millares 7" xfId="1379"/>
    <cellStyle name="Millares 7 2" xfId="1380"/>
    <cellStyle name="Millares 8" xfId="1381"/>
    <cellStyle name="Millares 8 2" xfId="1382"/>
    <cellStyle name="Millares 9" xfId="1383"/>
    <cellStyle name="Millares 9 2" xfId="1384"/>
    <cellStyle name="Moneda 2" xfId="1385"/>
    <cellStyle name="Neutral" xfId="12" builtinId="28" customBuiltin="1"/>
    <cellStyle name="Neutral 2" xfId="245"/>
    <cellStyle name="Neutral 2 2" xfId="1386"/>
    <cellStyle name="Neutral 2 2 2" xfId="1387"/>
    <cellStyle name="Neutral 2 3" xfId="1388"/>
    <cellStyle name="Neutral 2 3 2" xfId="1389"/>
    <cellStyle name="Neutral 2 4" xfId="1390"/>
    <cellStyle name="Neutral 3" xfId="1391"/>
    <cellStyle name="Neutral 3 2" xfId="1392"/>
    <cellStyle name="Neutral 3 2 2" xfId="1393"/>
    <cellStyle name="Neutral 3 3" xfId="1394"/>
    <cellStyle name="Neutral 3 3 2" xfId="1395"/>
    <cellStyle name="Neutral 3 4" xfId="1396"/>
    <cellStyle name="Neutral 4" xfId="5835"/>
    <cellStyle name="Normal" xfId="0" builtinId="0"/>
    <cellStyle name="Normal 10" xfId="270"/>
    <cellStyle name="Normal 10 10" xfId="1397"/>
    <cellStyle name="Normal 10 10 2" xfId="1398"/>
    <cellStyle name="Normal 10 11" xfId="1399"/>
    <cellStyle name="Normal 10 12" xfId="1400"/>
    <cellStyle name="Normal 10 13" xfId="1401"/>
    <cellStyle name="Normal 10 2" xfId="1402"/>
    <cellStyle name="Normal 10 2 2" xfId="1403"/>
    <cellStyle name="Normal 10 2 2 2" xfId="1404"/>
    <cellStyle name="Normal 10 2 2 2 2" xfId="1405"/>
    <cellStyle name="Normal 10 2 2 2 2 2" xfId="1406"/>
    <cellStyle name="Normal 10 2 2 2 2 2 2" xfId="1407"/>
    <cellStyle name="Normal 10 2 2 2 2 3" xfId="1408"/>
    <cellStyle name="Normal 10 2 2 2 2 3 2" xfId="1409"/>
    <cellStyle name="Normal 10 2 2 2 2 4" xfId="1410"/>
    <cellStyle name="Normal 10 2 2 2 2 5" xfId="1411"/>
    <cellStyle name="Normal 10 2 2 2 2 6" xfId="1412"/>
    <cellStyle name="Normal 10 2 2 2 3" xfId="1413"/>
    <cellStyle name="Normal 10 2 2 2 3 2" xfId="1414"/>
    <cellStyle name="Normal 10 2 2 2 4" xfId="1415"/>
    <cellStyle name="Normal 10 2 2 2 4 2" xfId="1416"/>
    <cellStyle name="Normal 10 2 2 2 5" xfId="1417"/>
    <cellStyle name="Normal 10 2 2 2 6" xfId="1418"/>
    <cellStyle name="Normal 10 2 2 2 7" xfId="1419"/>
    <cellStyle name="Normal 10 2 2 2 8" xfId="3618"/>
    <cellStyle name="Normal 10 2 2 3" xfId="1420"/>
    <cellStyle name="Normal 10 2 2 3 2" xfId="1421"/>
    <cellStyle name="Normal 10 2 2 3 2 2" xfId="1422"/>
    <cellStyle name="Normal 10 2 2 3 3" xfId="1423"/>
    <cellStyle name="Normal 10 2 2 3 3 2" xfId="1424"/>
    <cellStyle name="Normal 10 2 2 3 4" xfId="1425"/>
    <cellStyle name="Normal 10 2 2 3 5" xfId="1426"/>
    <cellStyle name="Normal 10 2 2 3 6" xfId="1427"/>
    <cellStyle name="Normal 10 2 2 4" xfId="1428"/>
    <cellStyle name="Normal 10 2 2 4 2" xfId="1429"/>
    <cellStyle name="Normal 10 2 2 5" xfId="1430"/>
    <cellStyle name="Normal 10 2 2 5 2" xfId="1431"/>
    <cellStyle name="Normal 10 2 2 6" xfId="1432"/>
    <cellStyle name="Normal 10 2 2 7" xfId="1433"/>
    <cellStyle name="Normal 10 2 2 8" xfId="1434"/>
    <cellStyle name="Normal 10 2 3" xfId="1435"/>
    <cellStyle name="Normal 10 2 3 2" xfId="1436"/>
    <cellStyle name="Normal 10 2 3 2 2" xfId="1437"/>
    <cellStyle name="Normal 10 2 3 2 2 2" xfId="1438"/>
    <cellStyle name="Normal 10 2 3 2 3" xfId="1439"/>
    <cellStyle name="Normal 10 2 3 2 3 2" xfId="1440"/>
    <cellStyle name="Normal 10 2 3 2 4" xfId="1441"/>
    <cellStyle name="Normal 10 2 3 2 5" xfId="1442"/>
    <cellStyle name="Normal 10 2 3 2 6" xfId="1443"/>
    <cellStyle name="Normal 10 2 3 3" xfId="1444"/>
    <cellStyle name="Normal 10 2 3 3 2" xfId="1445"/>
    <cellStyle name="Normal 10 2 3 4" xfId="1446"/>
    <cellStyle name="Normal 10 2 3 4 2" xfId="1447"/>
    <cellStyle name="Normal 10 2 3 5" xfId="1448"/>
    <cellStyle name="Normal 10 2 3 6" xfId="1449"/>
    <cellStyle name="Normal 10 2 3 7" xfId="1450"/>
    <cellStyle name="Normal 10 2 4" xfId="298"/>
    <cellStyle name="Normal 10 2 4 2" xfId="1451"/>
    <cellStyle name="Normal 10 2 4 2 2" xfId="1452"/>
    <cellStyle name="Normal 10 2 4 3" xfId="1453"/>
    <cellStyle name="Normal 10 2 4 3 2" xfId="1454"/>
    <cellStyle name="Normal 10 2 4 4" xfId="1455"/>
    <cellStyle name="Normal 10 2 4 5" xfId="1456"/>
    <cellStyle name="Normal 10 2 4 6" xfId="1457"/>
    <cellStyle name="Normal 10 2 5" xfId="1458"/>
    <cellStyle name="Normal 10 2 5 2" xfId="1459"/>
    <cellStyle name="Normal 10 2 6" xfId="1460"/>
    <cellStyle name="Normal 10 2 6 2" xfId="1461"/>
    <cellStyle name="Normal 10 2 7" xfId="1462"/>
    <cellStyle name="Normal 10 2 8" xfId="1463"/>
    <cellStyle name="Normal 10 2 9" xfId="1464"/>
    <cellStyle name="Normal 10 3" xfId="1465"/>
    <cellStyle name="Normal 10 3 2" xfId="1466"/>
    <cellStyle name="Normal 10 3 2 2" xfId="1467"/>
    <cellStyle name="Normal 10 3 2 2 2" xfId="1468"/>
    <cellStyle name="Normal 10 3 2 2 2 2" xfId="1469"/>
    <cellStyle name="Normal 10 3 2 2 2 2 2" xfId="1470"/>
    <cellStyle name="Normal 10 3 2 2 2 3" xfId="1471"/>
    <cellStyle name="Normal 10 3 2 2 2 3 2" xfId="1472"/>
    <cellStyle name="Normal 10 3 2 2 2 4" xfId="1473"/>
    <cellStyle name="Normal 10 3 2 2 2 5" xfId="1474"/>
    <cellStyle name="Normal 10 3 2 2 2 6" xfId="1475"/>
    <cellStyle name="Normal 10 3 2 2 3" xfId="1476"/>
    <cellStyle name="Normal 10 3 2 2 3 2" xfId="1477"/>
    <cellStyle name="Normal 10 3 2 2 4" xfId="1478"/>
    <cellStyle name="Normal 10 3 2 2 4 2" xfId="1479"/>
    <cellStyle name="Normal 10 3 2 2 5" xfId="1480"/>
    <cellStyle name="Normal 10 3 2 2 6" xfId="1481"/>
    <cellStyle name="Normal 10 3 2 2 7" xfId="1482"/>
    <cellStyle name="Normal 10 3 2 3" xfId="1483"/>
    <cellStyle name="Normal 10 3 2 3 2" xfId="1484"/>
    <cellStyle name="Normal 10 3 2 3 2 2" xfId="1485"/>
    <cellStyle name="Normal 10 3 2 3 3" xfId="1486"/>
    <cellStyle name="Normal 10 3 2 3 3 2" xfId="1487"/>
    <cellStyle name="Normal 10 3 2 3 4" xfId="1488"/>
    <cellStyle name="Normal 10 3 2 3 5" xfId="1489"/>
    <cellStyle name="Normal 10 3 2 3 6" xfId="1490"/>
    <cellStyle name="Normal 10 3 2 4" xfId="1491"/>
    <cellStyle name="Normal 10 3 2 4 2" xfId="1492"/>
    <cellStyle name="Normal 10 3 2 5" xfId="1493"/>
    <cellStyle name="Normal 10 3 2 5 2" xfId="1494"/>
    <cellStyle name="Normal 10 3 2 6" xfId="1495"/>
    <cellStyle name="Normal 10 3 2 7" xfId="1496"/>
    <cellStyle name="Normal 10 3 2 8" xfId="1497"/>
    <cellStyle name="Normal 10 3 3" xfId="1498"/>
    <cellStyle name="Normal 10 3 3 2" xfId="1499"/>
    <cellStyle name="Normal 10 3 3 2 2" xfId="1500"/>
    <cellStyle name="Normal 10 3 3 2 2 2" xfId="1501"/>
    <cellStyle name="Normal 10 3 3 2 3" xfId="1502"/>
    <cellStyle name="Normal 10 3 3 2 3 2" xfId="1503"/>
    <cellStyle name="Normal 10 3 3 2 4" xfId="1504"/>
    <cellStyle name="Normal 10 3 3 2 5" xfId="1505"/>
    <cellStyle name="Normal 10 3 3 2 6" xfId="1506"/>
    <cellStyle name="Normal 10 3 3 3" xfId="1507"/>
    <cellStyle name="Normal 10 3 3 3 2" xfId="1508"/>
    <cellStyle name="Normal 10 3 3 4" xfId="1509"/>
    <cellStyle name="Normal 10 3 3 4 2" xfId="1510"/>
    <cellStyle name="Normal 10 3 3 5" xfId="1511"/>
    <cellStyle name="Normal 10 3 3 6" xfId="1512"/>
    <cellStyle name="Normal 10 3 3 7" xfId="1513"/>
    <cellStyle name="Normal 10 3 4" xfId="1514"/>
    <cellStyle name="Normal 10 3 4 2" xfId="1515"/>
    <cellStyle name="Normal 10 3 4 2 2" xfId="1516"/>
    <cellStyle name="Normal 10 3 4 3" xfId="1517"/>
    <cellStyle name="Normal 10 3 4 3 2" xfId="1518"/>
    <cellStyle name="Normal 10 3 4 4" xfId="1519"/>
    <cellStyle name="Normal 10 3 4 5" xfId="1520"/>
    <cellStyle name="Normal 10 3 4 6" xfId="1521"/>
    <cellStyle name="Normal 10 3 5" xfId="1522"/>
    <cellStyle name="Normal 10 3 5 2" xfId="1523"/>
    <cellStyle name="Normal 10 3 6" xfId="1524"/>
    <cellStyle name="Normal 10 3 6 2" xfId="1525"/>
    <cellStyle name="Normal 10 3 7" xfId="1526"/>
    <cellStyle name="Normal 10 3 8" xfId="1527"/>
    <cellStyle name="Normal 10 3 9" xfId="1528"/>
    <cellStyle name="Normal 10 4" xfId="1529"/>
    <cellStyle name="Normal 10 4 2" xfId="1530"/>
    <cellStyle name="Normal 10 4 2 2" xfId="1531"/>
    <cellStyle name="Normal 10 4 2 2 2" xfId="1532"/>
    <cellStyle name="Normal 10 4 2 2 2 2" xfId="1533"/>
    <cellStyle name="Normal 10 4 2 2 2 2 2" xfId="1534"/>
    <cellStyle name="Normal 10 4 2 2 2 3" xfId="1535"/>
    <cellStyle name="Normal 10 4 2 2 2 3 2" xfId="1536"/>
    <cellStyle name="Normal 10 4 2 2 2 4" xfId="1537"/>
    <cellStyle name="Normal 10 4 2 2 2 5" xfId="1538"/>
    <cellStyle name="Normal 10 4 2 2 2 6" xfId="1539"/>
    <cellStyle name="Normal 10 4 2 2 3" xfId="1540"/>
    <cellStyle name="Normal 10 4 2 2 3 2" xfId="1541"/>
    <cellStyle name="Normal 10 4 2 2 4" xfId="1542"/>
    <cellStyle name="Normal 10 4 2 2 4 2" xfId="1543"/>
    <cellStyle name="Normal 10 4 2 2 5" xfId="1544"/>
    <cellStyle name="Normal 10 4 2 2 6" xfId="1545"/>
    <cellStyle name="Normal 10 4 2 2 7" xfId="1546"/>
    <cellStyle name="Normal 10 4 2 3" xfId="1547"/>
    <cellStyle name="Normal 10 4 2 3 2" xfId="1548"/>
    <cellStyle name="Normal 10 4 2 3 2 2" xfId="1549"/>
    <cellStyle name="Normal 10 4 2 3 3" xfId="1550"/>
    <cellStyle name="Normal 10 4 2 3 3 2" xfId="1551"/>
    <cellStyle name="Normal 10 4 2 3 4" xfId="1552"/>
    <cellStyle name="Normal 10 4 2 3 5" xfId="1553"/>
    <cellStyle name="Normal 10 4 2 3 6" xfId="1554"/>
    <cellStyle name="Normal 10 4 2 4" xfId="1555"/>
    <cellStyle name="Normal 10 4 2 4 2" xfId="1556"/>
    <cellStyle name="Normal 10 4 2 5" xfId="1557"/>
    <cellStyle name="Normal 10 4 2 5 2" xfId="1558"/>
    <cellStyle name="Normal 10 4 2 6" xfId="1559"/>
    <cellStyle name="Normal 10 4 2 7" xfId="1560"/>
    <cellStyle name="Normal 10 4 2 8" xfId="1561"/>
    <cellStyle name="Normal 10 4 3" xfId="1562"/>
    <cellStyle name="Normal 10 4 3 2" xfId="1563"/>
    <cellStyle name="Normal 10 4 3 2 2" xfId="1564"/>
    <cellStyle name="Normal 10 4 3 2 2 2" xfId="1565"/>
    <cellStyle name="Normal 10 4 3 2 3" xfId="1566"/>
    <cellStyle name="Normal 10 4 3 2 3 2" xfId="1567"/>
    <cellStyle name="Normal 10 4 3 2 4" xfId="1568"/>
    <cellStyle name="Normal 10 4 3 2 5" xfId="1569"/>
    <cellStyle name="Normal 10 4 3 2 6" xfId="1570"/>
    <cellStyle name="Normal 10 4 3 3" xfId="1571"/>
    <cellStyle name="Normal 10 4 3 3 2" xfId="1572"/>
    <cellStyle name="Normal 10 4 3 4" xfId="1573"/>
    <cellStyle name="Normal 10 4 3 4 2" xfId="1574"/>
    <cellStyle name="Normal 10 4 3 5" xfId="1575"/>
    <cellStyle name="Normal 10 4 3 6" xfId="1576"/>
    <cellStyle name="Normal 10 4 3 7" xfId="1577"/>
    <cellStyle name="Normal 10 4 4" xfId="1578"/>
    <cellStyle name="Normal 10 4 4 2" xfId="1579"/>
    <cellStyle name="Normal 10 4 4 2 2" xfId="1580"/>
    <cellStyle name="Normal 10 4 4 3" xfId="1581"/>
    <cellStyle name="Normal 10 4 4 3 2" xfId="1582"/>
    <cellStyle name="Normal 10 4 4 4" xfId="1583"/>
    <cellStyle name="Normal 10 4 4 5" xfId="1584"/>
    <cellStyle name="Normal 10 4 4 6" xfId="1585"/>
    <cellStyle name="Normal 10 4 5" xfId="1586"/>
    <cellStyle name="Normal 10 4 5 2" xfId="1587"/>
    <cellStyle name="Normal 10 4 6" xfId="1588"/>
    <cellStyle name="Normal 10 4 6 2" xfId="1589"/>
    <cellStyle name="Normal 10 4 7" xfId="1590"/>
    <cellStyle name="Normal 10 4 8" xfId="1591"/>
    <cellStyle name="Normal 10 4 9" xfId="1592"/>
    <cellStyle name="Normal 10 5" xfId="1593"/>
    <cellStyle name="Normal 10 5 2" xfId="1594"/>
    <cellStyle name="Normal 10 5 2 2" xfId="1595"/>
    <cellStyle name="Normal 10 5 2 2 2" xfId="1596"/>
    <cellStyle name="Normal 10 5 2 2 2 2" xfId="1597"/>
    <cellStyle name="Normal 10 5 2 2 2 2 2" xfId="1598"/>
    <cellStyle name="Normal 10 5 2 2 2 3" xfId="1599"/>
    <cellStyle name="Normal 10 5 2 2 2 3 2" xfId="1600"/>
    <cellStyle name="Normal 10 5 2 2 2 4" xfId="1601"/>
    <cellStyle name="Normal 10 5 2 2 2 5" xfId="1602"/>
    <cellStyle name="Normal 10 5 2 2 2 6" xfId="1603"/>
    <cellStyle name="Normal 10 5 2 2 3" xfId="1604"/>
    <cellStyle name="Normal 10 5 2 2 3 2" xfId="1605"/>
    <cellStyle name="Normal 10 5 2 2 4" xfId="1606"/>
    <cellStyle name="Normal 10 5 2 2 4 2" xfId="1607"/>
    <cellStyle name="Normal 10 5 2 2 5" xfId="1608"/>
    <cellStyle name="Normal 10 5 2 2 6" xfId="1609"/>
    <cellStyle name="Normal 10 5 2 2 7" xfId="1610"/>
    <cellStyle name="Normal 10 5 2 3" xfId="1611"/>
    <cellStyle name="Normal 10 5 2 3 2" xfId="1612"/>
    <cellStyle name="Normal 10 5 2 3 2 2" xfId="1613"/>
    <cellStyle name="Normal 10 5 2 3 3" xfId="1614"/>
    <cellStyle name="Normal 10 5 2 3 3 2" xfId="1615"/>
    <cellStyle name="Normal 10 5 2 3 4" xfId="1616"/>
    <cellStyle name="Normal 10 5 2 3 5" xfId="1617"/>
    <cellStyle name="Normal 10 5 2 3 6" xfId="1618"/>
    <cellStyle name="Normal 10 5 2 4" xfId="1619"/>
    <cellStyle name="Normal 10 5 2 4 2" xfId="1620"/>
    <cellStyle name="Normal 10 5 2 5" xfId="1621"/>
    <cellStyle name="Normal 10 5 2 5 2" xfId="1622"/>
    <cellStyle name="Normal 10 5 2 6" xfId="1623"/>
    <cellStyle name="Normal 10 5 2 7" xfId="1624"/>
    <cellStyle name="Normal 10 5 2 8" xfId="1625"/>
    <cellStyle name="Normal 10 5 3" xfId="1626"/>
    <cellStyle name="Normal 10 5 3 2" xfId="1627"/>
    <cellStyle name="Normal 10 5 3 2 2" xfId="1628"/>
    <cellStyle name="Normal 10 5 3 2 2 2" xfId="1629"/>
    <cellStyle name="Normal 10 5 3 2 3" xfId="1630"/>
    <cellStyle name="Normal 10 5 3 2 3 2" xfId="1631"/>
    <cellStyle name="Normal 10 5 3 2 4" xfId="1632"/>
    <cellStyle name="Normal 10 5 3 2 5" xfId="1633"/>
    <cellStyle name="Normal 10 5 3 2 6" xfId="1634"/>
    <cellStyle name="Normal 10 5 3 3" xfId="1635"/>
    <cellStyle name="Normal 10 5 3 3 2" xfId="1636"/>
    <cellStyle name="Normal 10 5 3 4" xfId="1637"/>
    <cellStyle name="Normal 10 5 3 4 2" xfId="1638"/>
    <cellStyle name="Normal 10 5 3 5" xfId="1639"/>
    <cellStyle name="Normal 10 5 3 6" xfId="1640"/>
    <cellStyle name="Normal 10 5 3 7" xfId="1641"/>
    <cellStyle name="Normal 10 5 4" xfId="1642"/>
    <cellStyle name="Normal 10 5 4 2" xfId="1643"/>
    <cellStyle name="Normal 10 5 4 2 2" xfId="1644"/>
    <cellStyle name="Normal 10 5 4 3" xfId="1645"/>
    <cellStyle name="Normal 10 5 4 3 2" xfId="1646"/>
    <cellStyle name="Normal 10 5 4 4" xfId="1647"/>
    <cellStyle name="Normal 10 5 4 5" xfId="1648"/>
    <cellStyle name="Normal 10 5 4 6" xfId="1649"/>
    <cellStyle name="Normal 10 5 5" xfId="1650"/>
    <cellStyle name="Normal 10 5 5 2" xfId="1651"/>
    <cellStyle name="Normal 10 5 6" xfId="1652"/>
    <cellStyle name="Normal 10 5 6 2" xfId="1653"/>
    <cellStyle name="Normal 10 5 7" xfId="1654"/>
    <cellStyle name="Normal 10 5 8" xfId="1655"/>
    <cellStyle name="Normal 10 5 9" xfId="1656"/>
    <cellStyle name="Normal 10 6" xfId="1657"/>
    <cellStyle name="Normal 10 6 2" xfId="1658"/>
    <cellStyle name="Normal 10 6 2 2" xfId="1659"/>
    <cellStyle name="Normal 10 6 2 2 2" xfId="1660"/>
    <cellStyle name="Normal 10 6 2 2 2 2" xfId="1661"/>
    <cellStyle name="Normal 10 6 2 2 3" xfId="1662"/>
    <cellStyle name="Normal 10 6 2 2 3 2" xfId="1663"/>
    <cellStyle name="Normal 10 6 2 2 4" xfId="1664"/>
    <cellStyle name="Normal 10 6 2 2 5" xfId="1665"/>
    <cellStyle name="Normal 10 6 2 2 6" xfId="1666"/>
    <cellStyle name="Normal 10 6 2 3" xfId="1667"/>
    <cellStyle name="Normal 10 6 2 3 2" xfId="1668"/>
    <cellStyle name="Normal 10 6 2 4" xfId="1669"/>
    <cellStyle name="Normal 10 6 2 4 2" xfId="1670"/>
    <cellStyle name="Normal 10 6 2 5" xfId="1671"/>
    <cellStyle name="Normal 10 6 2 6" xfId="1672"/>
    <cellStyle name="Normal 10 6 2 7" xfId="1673"/>
    <cellStyle name="Normal 10 6 3" xfId="1674"/>
    <cellStyle name="Normal 10 6 3 2" xfId="1675"/>
    <cellStyle name="Normal 10 6 3 2 2" xfId="1676"/>
    <cellStyle name="Normal 10 6 3 3" xfId="1677"/>
    <cellStyle name="Normal 10 6 3 3 2" xfId="1678"/>
    <cellStyle name="Normal 10 6 3 4" xfId="1679"/>
    <cellStyle name="Normal 10 6 3 5" xfId="1680"/>
    <cellStyle name="Normal 10 6 3 6" xfId="1681"/>
    <cellStyle name="Normal 10 6 4" xfId="1682"/>
    <cellStyle name="Normal 10 6 4 2" xfId="1683"/>
    <cellStyle name="Normal 10 6 5" xfId="1684"/>
    <cellStyle name="Normal 10 6 5 2" xfId="1685"/>
    <cellStyle name="Normal 10 6 6" xfId="1686"/>
    <cellStyle name="Normal 10 6 7" xfId="1687"/>
    <cellStyle name="Normal 10 6 8" xfId="1688"/>
    <cellStyle name="Normal 10 7" xfId="1689"/>
    <cellStyle name="Normal 10 7 2" xfId="1690"/>
    <cellStyle name="Normal 10 7 2 2" xfId="1691"/>
    <cellStyle name="Normal 10 7 2 2 2" xfId="1692"/>
    <cellStyle name="Normal 10 7 2 3" xfId="1693"/>
    <cellStyle name="Normal 10 7 2 3 2" xfId="1694"/>
    <cellStyle name="Normal 10 7 2 4" xfId="1695"/>
    <cellStyle name="Normal 10 7 2 5" xfId="1696"/>
    <cellStyle name="Normal 10 7 2 6" xfId="1697"/>
    <cellStyle name="Normal 10 7 3" xfId="1698"/>
    <cellStyle name="Normal 10 7 3 2" xfId="1699"/>
    <cellStyle name="Normal 10 7 4" xfId="1700"/>
    <cellStyle name="Normal 10 7 4 2" xfId="1701"/>
    <cellStyle name="Normal 10 7 5" xfId="1702"/>
    <cellStyle name="Normal 10 7 6" xfId="1703"/>
    <cellStyle name="Normal 10 7 7" xfId="1704"/>
    <cellStyle name="Normal 10 8" xfId="1705"/>
    <cellStyle name="Normal 10 8 2" xfId="1706"/>
    <cellStyle name="Normal 10 8 2 2" xfId="1707"/>
    <cellStyle name="Normal 10 8 3" xfId="1708"/>
    <cellStyle name="Normal 10 8 3 2" xfId="1709"/>
    <cellStyle name="Normal 10 8 4" xfId="1710"/>
    <cellStyle name="Normal 10 8 5" xfId="1711"/>
    <cellStyle name="Normal 10 8 6" xfId="1712"/>
    <cellStyle name="Normal 10 9" xfId="1713"/>
    <cellStyle name="Normal 10 9 2" xfId="1714"/>
    <cellStyle name="Normal 10_Programa" xfId="1715"/>
    <cellStyle name="Normal 100" xfId="1716"/>
    <cellStyle name="Normal 101" xfId="1717"/>
    <cellStyle name="Normal 102" xfId="1718"/>
    <cellStyle name="Normal 103" xfId="1719"/>
    <cellStyle name="Normal 104" xfId="1720"/>
    <cellStyle name="Normal 105" xfId="1721"/>
    <cellStyle name="Normal 106" xfId="1722"/>
    <cellStyle name="Normal 107" xfId="1723"/>
    <cellStyle name="Normal 108" xfId="1724"/>
    <cellStyle name="Normal 109" xfId="1725"/>
    <cellStyle name="Normal 11" xfId="1726"/>
    <cellStyle name="Normal 11 2" xfId="1727"/>
    <cellStyle name="Normal 11 2 2" xfId="1728"/>
    <cellStyle name="Normal 11 2 3" xfId="1729"/>
    <cellStyle name="Normal 11 3" xfId="1730"/>
    <cellStyle name="Normal 11 4" xfId="1731"/>
    <cellStyle name="Normal 11_Programa" xfId="1732"/>
    <cellStyle name="Normal 110" xfId="1733"/>
    <cellStyle name="Normal 111" xfId="1734"/>
    <cellStyle name="Normal 112" xfId="1735"/>
    <cellStyle name="Normal 113" xfId="1736"/>
    <cellStyle name="Normal 114" xfId="1737"/>
    <cellStyle name="Normal 115" xfId="1738"/>
    <cellStyle name="Normal 116" xfId="1739"/>
    <cellStyle name="Normal 117" xfId="1740"/>
    <cellStyle name="Normal 118" xfId="1741"/>
    <cellStyle name="Normal 119" xfId="1742"/>
    <cellStyle name="Normal 12" xfId="286"/>
    <cellStyle name="Normal 12 2" xfId="1743"/>
    <cellStyle name="Normal 12 3" xfId="1744"/>
    <cellStyle name="Normal 12 3 2" xfId="1745"/>
    <cellStyle name="Normal 12 3 3" xfId="1746"/>
    <cellStyle name="Normal 120" xfId="1747"/>
    <cellStyle name="Normal 121" xfId="1748"/>
    <cellStyle name="Normal 122" xfId="1749"/>
    <cellStyle name="Normal 123" xfId="1750"/>
    <cellStyle name="Normal 124" xfId="1751"/>
    <cellStyle name="Normal 125" xfId="1752"/>
    <cellStyle name="Normal 126" xfId="1753"/>
    <cellStyle name="Normal 127" xfId="1754"/>
    <cellStyle name="Normal 128" xfId="1755"/>
    <cellStyle name="Normal 129" xfId="1756"/>
    <cellStyle name="Normal 13" xfId="287"/>
    <cellStyle name="Normal 13 2" xfId="1757"/>
    <cellStyle name="Normal 13 2 2" xfId="5836"/>
    <cellStyle name="Normal 13 2 2 2" xfId="5837"/>
    <cellStyle name="Normal 13 2 3" xfId="5838"/>
    <cellStyle name="Normal 13 3" xfId="1758"/>
    <cellStyle name="Normal 13 4" xfId="1759"/>
    <cellStyle name="Normal 13 4 2" xfId="5839"/>
    <cellStyle name="Normal 13 5" xfId="1760"/>
    <cellStyle name="Normal 130" xfId="1761"/>
    <cellStyle name="Normal 131" xfId="1762"/>
    <cellStyle name="Normal 132" xfId="1763"/>
    <cellStyle name="Normal 133" xfId="1764"/>
    <cellStyle name="Normal 134" xfId="1765"/>
    <cellStyle name="Normal 135" xfId="1766"/>
    <cellStyle name="Normal 136" xfId="1767"/>
    <cellStyle name="Normal 137" xfId="1768"/>
    <cellStyle name="Normal 138" xfId="1769"/>
    <cellStyle name="Normal 139" xfId="1770"/>
    <cellStyle name="Normal 14" xfId="284"/>
    <cellStyle name="Normal 14 2" xfId="1771"/>
    <cellStyle name="Normal 14 2 2" xfId="5840"/>
    <cellStyle name="Normal 14 2 2 2" xfId="5841"/>
    <cellStyle name="Normal 14 2 3" xfId="5842"/>
    <cellStyle name="Normal 14 3" xfId="5843"/>
    <cellStyle name="Normal 14 3 2" xfId="5844"/>
    <cellStyle name="Normal 140" xfId="1772"/>
    <cellStyle name="Normal 141" xfId="1773"/>
    <cellStyle name="Normal 142" xfId="1774"/>
    <cellStyle name="Normal 143" xfId="1775"/>
    <cellStyle name="Normal 144" xfId="1776"/>
    <cellStyle name="Normal 145" xfId="1777"/>
    <cellStyle name="Normal 146" xfId="1778"/>
    <cellStyle name="Normal 147" xfId="1779"/>
    <cellStyle name="Normal 148" xfId="1780"/>
    <cellStyle name="Normal 149" xfId="1781"/>
    <cellStyle name="Normal 15" xfId="285"/>
    <cellStyle name="Normal 15 2" xfId="1782"/>
    <cellStyle name="Normal 15 2 2" xfId="1783"/>
    <cellStyle name="Normal 15 3" xfId="1784"/>
    <cellStyle name="Normal 150" xfId="1785"/>
    <cellStyle name="Normal 151" xfId="1786"/>
    <cellStyle name="Normal 152" xfId="1787"/>
    <cellStyle name="Normal 153" xfId="1788"/>
    <cellStyle name="Normal 154" xfId="1789"/>
    <cellStyle name="Normal 155" xfId="1790"/>
    <cellStyle name="Normal 156" xfId="1791"/>
    <cellStyle name="Normal 157" xfId="1792"/>
    <cellStyle name="Normal 158" xfId="1793"/>
    <cellStyle name="Normal 159" xfId="1794"/>
    <cellStyle name="Normal 16" xfId="1795"/>
    <cellStyle name="Normal 160" xfId="1796"/>
    <cellStyle name="Normal 161" xfId="1797"/>
    <cellStyle name="Normal 162" xfId="1798"/>
    <cellStyle name="Normal 163" xfId="1799"/>
    <cellStyle name="Normal 164" xfId="1800"/>
    <cellStyle name="Normal 165" xfId="1801"/>
    <cellStyle name="Normal 166" xfId="1802"/>
    <cellStyle name="Normal 167" xfId="1803"/>
    <cellStyle name="Normal 168" xfId="1804"/>
    <cellStyle name="Normal 169" xfId="1805"/>
    <cellStyle name="Normal 17" xfId="1806"/>
    <cellStyle name="Normal 170" xfId="1807"/>
    <cellStyle name="Normal 171" xfId="1808"/>
    <cellStyle name="Normal 172" xfId="1809"/>
    <cellStyle name="Normal 173" xfId="1810"/>
    <cellStyle name="Normal 174" xfId="1811"/>
    <cellStyle name="Normal 175" xfId="1812"/>
    <cellStyle name="Normal 176" xfId="1813"/>
    <cellStyle name="Normal 177" xfId="1814"/>
    <cellStyle name="Normal 178" xfId="1815"/>
    <cellStyle name="Normal 179" xfId="1816"/>
    <cellStyle name="Normal 18" xfId="1817"/>
    <cellStyle name="Normal 180" xfId="1818"/>
    <cellStyle name="Normal 181" xfId="1819"/>
    <cellStyle name="Normal 182" xfId="1820"/>
    <cellStyle name="Normal 183" xfId="1821"/>
    <cellStyle name="Normal 184" xfId="1822"/>
    <cellStyle name="Normal 185" xfId="1823"/>
    <cellStyle name="Normal 186" xfId="1824"/>
    <cellStyle name="Normal 187" xfId="1825"/>
    <cellStyle name="Normal 188" xfId="1826"/>
    <cellStyle name="Normal 189" xfId="1827"/>
    <cellStyle name="Normal 19" xfId="1828"/>
    <cellStyle name="Normal 19 2" xfId="5845"/>
    <cellStyle name="Normal 190" xfId="1829"/>
    <cellStyle name="Normal 191" xfId="1830"/>
    <cellStyle name="Normal 192" xfId="1831"/>
    <cellStyle name="Normal 193" xfId="1832"/>
    <cellStyle name="Normal 194" xfId="1833"/>
    <cellStyle name="Normal 195" xfId="1834"/>
    <cellStyle name="Normal 196" xfId="1835"/>
    <cellStyle name="Normal 197" xfId="1836"/>
    <cellStyle name="Normal 198" xfId="1837"/>
    <cellStyle name="Normal 199" xfId="1838"/>
    <cellStyle name="Normal 2" xfId="2"/>
    <cellStyle name="Normal 2 2" xfId="266"/>
    <cellStyle name="Normal 2 2 2" xfId="292"/>
    <cellStyle name="Normal 2 2 2 2" xfId="1839"/>
    <cellStyle name="Normal 2 2 2 2 2" xfId="5846"/>
    <cellStyle name="Normal 2 2 2 2 2 2" xfId="5847"/>
    <cellStyle name="Normal 2 2 2 2 3" xfId="5848"/>
    <cellStyle name="Normal 2 2 2 3" xfId="1840"/>
    <cellStyle name="Normal 2 2 2 4" xfId="5849"/>
    <cellStyle name="Normal 2 2 2 4 2" xfId="5850"/>
    <cellStyle name="Normal 2 2 2 5" xfId="5851"/>
    <cellStyle name="Normal 2 2 3" xfId="1841"/>
    <cellStyle name="Normal 2 2 3 2" xfId="5852"/>
    <cellStyle name="Normal 2 2 3 2 2" xfId="5853"/>
    <cellStyle name="Normal 2 2 3 3" xfId="5854"/>
    <cellStyle name="Normal 2 2 4" xfId="1842"/>
    <cellStyle name="Normal 2 2 5" xfId="5855"/>
    <cellStyle name="Normal 2 2 5 2" xfId="5856"/>
    <cellStyle name="Normal 2 2 6" xfId="5857"/>
    <cellStyle name="Normal 2 3" xfId="246"/>
    <cellStyle name="Normal 2 3 2" xfId="1843"/>
    <cellStyle name="Normal 2 3 2 2" xfId="5858"/>
    <cellStyle name="Normal 2 3 2 2 2" xfId="5859"/>
    <cellStyle name="Normal 2 3 2 3" xfId="5860"/>
    <cellStyle name="Normal 2 3 2 3 2" xfId="5861"/>
    <cellStyle name="Normal 2 3 2 4" xfId="5862"/>
    <cellStyle name="Normal 2 3 2 4 2" xfId="5863"/>
    <cellStyle name="Normal 2 3 2 5" xfId="5864"/>
    <cellStyle name="Normal 2 3 3" xfId="1844"/>
    <cellStyle name="Normal 2 3 3 2" xfId="5865"/>
    <cellStyle name="Normal 2 3 3 2 2" xfId="5866"/>
    <cellStyle name="Normal 2 3 3 3" xfId="5867"/>
    <cellStyle name="Normal 2 3 4" xfId="5868"/>
    <cellStyle name="Normal 2 3 5" xfId="5869"/>
    <cellStyle name="Normal 2 3 5 2" xfId="5870"/>
    <cellStyle name="Normal 2 3 6" xfId="5871"/>
    <cellStyle name="Normal 2 4" xfId="288"/>
    <cellStyle name="Normal 2 5" xfId="317"/>
    <cellStyle name="Normal 2 5 2" xfId="1845"/>
    <cellStyle name="Normal 2 5 3" xfId="1846"/>
    <cellStyle name="Normal 2 6" xfId="1847"/>
    <cellStyle name="Normal 2 7" xfId="1848"/>
    <cellStyle name="Normal 2 8" xfId="6343"/>
    <cellStyle name="Normal 2_BITACORA" xfId="1849"/>
    <cellStyle name="Normal 20" xfId="302"/>
    <cellStyle name="Normal 20 2" xfId="5872"/>
    <cellStyle name="Normal 200" xfId="1850"/>
    <cellStyle name="Normal 201" xfId="1851"/>
    <cellStyle name="Normal 202" xfId="1852"/>
    <cellStyle name="Normal 203" xfId="1853"/>
    <cellStyle name="Normal 204" xfId="1854"/>
    <cellStyle name="Normal 205" xfId="1855"/>
    <cellStyle name="Normal 206" xfId="1856"/>
    <cellStyle name="Normal 207" xfId="1857"/>
    <cellStyle name="Normal 208" xfId="1858"/>
    <cellStyle name="Normal 209" xfId="1859"/>
    <cellStyle name="Normal 21" xfId="300"/>
    <cellStyle name="Normal 21 2" xfId="5873"/>
    <cellStyle name="Normal 210" xfId="1860"/>
    <cellStyle name="Normal 211" xfId="1861"/>
    <cellStyle name="Normal 212" xfId="1862"/>
    <cellStyle name="Normal 213" xfId="1863"/>
    <cellStyle name="Normal 214" xfId="1864"/>
    <cellStyle name="Normal 215" xfId="1865"/>
    <cellStyle name="Normal 216" xfId="1866"/>
    <cellStyle name="Normal 217" xfId="1867"/>
    <cellStyle name="Normal 218" xfId="1868"/>
    <cellStyle name="Normal 219" xfId="1869"/>
    <cellStyle name="Normal 22" xfId="1870"/>
    <cellStyle name="Normal 22 2" xfId="5874"/>
    <cellStyle name="Normal 220" xfId="1871"/>
    <cellStyle name="Normal 221" xfId="1872"/>
    <cellStyle name="Normal 222" xfId="6342"/>
    <cellStyle name="Normal 23" xfId="299"/>
    <cellStyle name="Normal 23 2" xfId="5875"/>
    <cellStyle name="Normal 24" xfId="301"/>
    <cellStyle name="Normal 24 2" xfId="5876"/>
    <cellStyle name="Normal 25" xfId="303"/>
    <cellStyle name="Normal 25 2" xfId="5877"/>
    <cellStyle name="Normal 26" xfId="305"/>
    <cellStyle name="Normal 26 2" xfId="1873"/>
    <cellStyle name="Normal 26 2 2" xfId="1874"/>
    <cellStyle name="Normal 26 3" xfId="1875"/>
    <cellStyle name="Normal 26 3 2" xfId="1876"/>
    <cellStyle name="Normal 26 4" xfId="1877"/>
    <cellStyle name="Normal 26 5" xfId="1878"/>
    <cellStyle name="Normal 26 6" xfId="1879"/>
    <cellStyle name="Normal 26 7" xfId="1880"/>
    <cellStyle name="Normal 27" xfId="304"/>
    <cellStyle name="Normal 27 2" xfId="5878"/>
    <cellStyle name="Normal 28" xfId="306"/>
    <cellStyle name="Normal 28 2" xfId="5879"/>
    <cellStyle name="Normal 29" xfId="307"/>
    <cellStyle name="Normal 29 2" xfId="5880"/>
    <cellStyle name="Normal 3" xfId="4"/>
    <cellStyle name="Normal 3 10" xfId="1881"/>
    <cellStyle name="Normal 3 10 2" xfId="1882"/>
    <cellStyle name="Normal 3 10 2 2" xfId="1883"/>
    <cellStyle name="Normal 3 10 2 2 2" xfId="1884"/>
    <cellStyle name="Normal 3 10 2 2 2 2" xfId="1885"/>
    <cellStyle name="Normal 3 10 2 2 2 2 2" xfId="1886"/>
    <cellStyle name="Normal 3 10 2 2 2 3" xfId="1887"/>
    <cellStyle name="Normal 3 10 2 2 2 3 2" xfId="1888"/>
    <cellStyle name="Normal 3 10 2 2 2 4" xfId="1889"/>
    <cellStyle name="Normal 3 10 2 2 2 5" xfId="1890"/>
    <cellStyle name="Normal 3 10 2 2 2 6" xfId="1891"/>
    <cellStyle name="Normal 3 10 2 2 3" xfId="1892"/>
    <cellStyle name="Normal 3 10 2 2 3 2" xfId="1893"/>
    <cellStyle name="Normal 3 10 2 2 4" xfId="1894"/>
    <cellStyle name="Normal 3 10 2 2 4 2" xfId="1895"/>
    <cellStyle name="Normal 3 10 2 2 5" xfId="1896"/>
    <cellStyle name="Normal 3 10 2 2 6" xfId="1897"/>
    <cellStyle name="Normal 3 10 2 2 7" xfId="1898"/>
    <cellStyle name="Normal 3 10 2 3" xfId="1899"/>
    <cellStyle name="Normal 3 10 2 3 2" xfId="1900"/>
    <cellStyle name="Normal 3 10 2 3 2 2" xfId="1901"/>
    <cellStyle name="Normal 3 10 2 3 3" xfId="1902"/>
    <cellStyle name="Normal 3 10 2 3 3 2" xfId="1903"/>
    <cellStyle name="Normal 3 10 2 3 4" xfId="1904"/>
    <cellStyle name="Normal 3 10 2 3 5" xfId="1905"/>
    <cellStyle name="Normal 3 10 2 3 6" xfId="1906"/>
    <cellStyle name="Normal 3 10 2 4" xfId="1907"/>
    <cellStyle name="Normal 3 10 2 4 2" xfId="1908"/>
    <cellStyle name="Normal 3 10 2 5" xfId="1909"/>
    <cellStyle name="Normal 3 10 2 5 2" xfId="1910"/>
    <cellStyle name="Normal 3 10 2 6" xfId="1911"/>
    <cellStyle name="Normal 3 10 2 7" xfId="1912"/>
    <cellStyle name="Normal 3 10 2 8" xfId="1913"/>
    <cellStyle name="Normal 3 10 3" xfId="1914"/>
    <cellStyle name="Normal 3 10 3 2" xfId="1915"/>
    <cellStyle name="Normal 3 10 3 2 2" xfId="1916"/>
    <cellStyle name="Normal 3 10 3 2 2 2" xfId="1917"/>
    <cellStyle name="Normal 3 10 3 2 3" xfId="1918"/>
    <cellStyle name="Normal 3 10 3 2 3 2" xfId="1919"/>
    <cellStyle name="Normal 3 10 3 2 4" xfId="1920"/>
    <cellStyle name="Normal 3 10 3 2 5" xfId="1921"/>
    <cellStyle name="Normal 3 10 3 2 6" xfId="1922"/>
    <cellStyle name="Normal 3 10 3 3" xfId="1923"/>
    <cellStyle name="Normal 3 10 3 3 2" xfId="1924"/>
    <cellStyle name="Normal 3 10 3 4" xfId="1925"/>
    <cellStyle name="Normal 3 10 3 4 2" xfId="1926"/>
    <cellStyle name="Normal 3 10 3 5" xfId="1927"/>
    <cellStyle name="Normal 3 10 3 6" xfId="1928"/>
    <cellStyle name="Normal 3 10 3 7" xfId="1929"/>
    <cellStyle name="Normal 3 10 4" xfId="1930"/>
    <cellStyle name="Normal 3 10 4 2" xfId="1931"/>
    <cellStyle name="Normal 3 10 4 2 2" xfId="1932"/>
    <cellStyle name="Normal 3 10 4 3" xfId="1933"/>
    <cellStyle name="Normal 3 10 4 3 2" xfId="1934"/>
    <cellStyle name="Normal 3 10 4 4" xfId="1935"/>
    <cellStyle name="Normal 3 10 4 5" xfId="1936"/>
    <cellStyle name="Normal 3 10 4 6" xfId="1937"/>
    <cellStyle name="Normal 3 10 5" xfId="1938"/>
    <cellStyle name="Normal 3 10 5 2" xfId="1939"/>
    <cellStyle name="Normal 3 10 6" xfId="1940"/>
    <cellStyle name="Normal 3 10 6 2" xfId="1941"/>
    <cellStyle name="Normal 3 10 7" xfId="1942"/>
    <cellStyle name="Normal 3 10 8" xfId="1943"/>
    <cellStyle name="Normal 3 10 9" xfId="1944"/>
    <cellStyle name="Normal 3 11" xfId="1945"/>
    <cellStyle name="Normal 3 11 2" xfId="1946"/>
    <cellStyle name="Normal 3 11 2 2" xfId="1947"/>
    <cellStyle name="Normal 3 11 2 2 2" xfId="1948"/>
    <cellStyle name="Normal 3 11 2 2 2 2" xfId="1949"/>
    <cellStyle name="Normal 3 11 2 2 3" xfId="1950"/>
    <cellStyle name="Normal 3 11 2 2 3 2" xfId="1951"/>
    <cellStyle name="Normal 3 11 2 2 4" xfId="1952"/>
    <cellStyle name="Normal 3 11 2 2 5" xfId="1953"/>
    <cellStyle name="Normal 3 11 2 2 6" xfId="1954"/>
    <cellStyle name="Normal 3 11 2 3" xfId="1955"/>
    <cellStyle name="Normal 3 11 2 3 2" xfId="1956"/>
    <cellStyle name="Normal 3 11 2 4" xfId="1957"/>
    <cellStyle name="Normal 3 11 2 4 2" xfId="1958"/>
    <cellStyle name="Normal 3 11 2 5" xfId="1959"/>
    <cellStyle name="Normal 3 11 2 6" xfId="1960"/>
    <cellStyle name="Normal 3 11 2 7" xfId="1961"/>
    <cellStyle name="Normal 3 11 3" xfId="1962"/>
    <cellStyle name="Normal 3 11 3 2" xfId="1963"/>
    <cellStyle name="Normal 3 11 3 2 2" xfId="1964"/>
    <cellStyle name="Normal 3 11 3 3" xfId="1965"/>
    <cellStyle name="Normal 3 11 3 3 2" xfId="1966"/>
    <cellStyle name="Normal 3 11 3 4" xfId="1967"/>
    <cellStyle name="Normal 3 11 3 5" xfId="1968"/>
    <cellStyle name="Normal 3 11 3 6" xfId="1969"/>
    <cellStyle name="Normal 3 11 4" xfId="1970"/>
    <cellStyle name="Normal 3 11 4 2" xfId="1971"/>
    <cellStyle name="Normal 3 11 5" xfId="1972"/>
    <cellStyle name="Normal 3 11 5 2" xfId="1973"/>
    <cellStyle name="Normal 3 11 6" xfId="1974"/>
    <cellStyle name="Normal 3 11 7" xfId="1975"/>
    <cellStyle name="Normal 3 11 8" xfId="1976"/>
    <cellStyle name="Normal 3 12" xfId="1977"/>
    <cellStyle name="Normal 3 12 2" xfId="1978"/>
    <cellStyle name="Normal 3 12 2 2" xfId="1979"/>
    <cellStyle name="Normal 3 12 2 2 2" xfId="1980"/>
    <cellStyle name="Normal 3 12 2 3" xfId="1981"/>
    <cellStyle name="Normal 3 12 2 3 2" xfId="1982"/>
    <cellStyle name="Normal 3 12 2 4" xfId="1983"/>
    <cellStyle name="Normal 3 12 2 5" xfId="1984"/>
    <cellStyle name="Normal 3 12 2 6" xfId="1985"/>
    <cellStyle name="Normal 3 12 3" xfId="1986"/>
    <cellStyle name="Normal 3 12 3 2" xfId="1987"/>
    <cellStyle name="Normal 3 12 4" xfId="1988"/>
    <cellStyle name="Normal 3 12 4 2" xfId="1989"/>
    <cellStyle name="Normal 3 12 5" xfId="1990"/>
    <cellStyle name="Normal 3 12 6" xfId="1991"/>
    <cellStyle name="Normal 3 12 7" xfId="1992"/>
    <cellStyle name="Normal 3 13" xfId="1993"/>
    <cellStyle name="Normal 3 13 2" xfId="1994"/>
    <cellStyle name="Normal 3 13 2 2" xfId="1995"/>
    <cellStyle name="Normal 3 13 3" xfId="1996"/>
    <cellStyle name="Normal 3 13 3 2" xfId="1997"/>
    <cellStyle name="Normal 3 13 4" xfId="1998"/>
    <cellStyle name="Normal 3 13 5" xfId="1999"/>
    <cellStyle name="Normal 3 13 6" xfId="2000"/>
    <cellStyle name="Normal 3 14" xfId="2001"/>
    <cellStyle name="Normal 3 15" xfId="2002"/>
    <cellStyle name="Normal 3 15 2" xfId="2003"/>
    <cellStyle name="Normal 3 16" xfId="2004"/>
    <cellStyle name="Normal 3 16 2" xfId="2005"/>
    <cellStyle name="Normal 3 17" xfId="2006"/>
    <cellStyle name="Normal 3 18" xfId="2007"/>
    <cellStyle name="Normal 3 19" xfId="2008"/>
    <cellStyle name="Normal 3 2" xfId="62"/>
    <cellStyle name="Normal 3 2 10" xfId="2009"/>
    <cellStyle name="Normal 3 2 10 2" xfId="2010"/>
    <cellStyle name="Normal 3 2 11" xfId="2011"/>
    <cellStyle name="Normal 3 2 11 2" xfId="2012"/>
    <cellStyle name="Normal 3 2 12" xfId="2013"/>
    <cellStyle name="Normal 3 2 13" xfId="2014"/>
    <cellStyle name="Normal 3 2 14" xfId="2015"/>
    <cellStyle name="Normal 3 2 2" xfId="2016"/>
    <cellStyle name="Normal 3 2 2 2" xfId="2017"/>
    <cellStyle name="Normal 3 2 3" xfId="2018"/>
    <cellStyle name="Normal 3 2 3 2" xfId="2019"/>
    <cellStyle name="Normal 3 2 3 2 2" xfId="2020"/>
    <cellStyle name="Normal 3 2 3 2 2 2" xfId="2021"/>
    <cellStyle name="Normal 3 2 3 2 2 2 2" xfId="2022"/>
    <cellStyle name="Normal 3 2 3 2 2 2 2 2" xfId="2023"/>
    <cellStyle name="Normal 3 2 3 2 2 2 3" xfId="2024"/>
    <cellStyle name="Normal 3 2 3 2 2 2 3 2" xfId="2025"/>
    <cellStyle name="Normal 3 2 3 2 2 2 4" xfId="2026"/>
    <cellStyle name="Normal 3 2 3 2 2 2 5" xfId="2027"/>
    <cellStyle name="Normal 3 2 3 2 2 2 6" xfId="2028"/>
    <cellStyle name="Normal 3 2 3 2 2 3" xfId="2029"/>
    <cellStyle name="Normal 3 2 3 2 2 3 2" xfId="2030"/>
    <cellStyle name="Normal 3 2 3 2 2 4" xfId="2031"/>
    <cellStyle name="Normal 3 2 3 2 2 4 2" xfId="2032"/>
    <cellStyle name="Normal 3 2 3 2 2 5" xfId="2033"/>
    <cellStyle name="Normal 3 2 3 2 2 6" xfId="2034"/>
    <cellStyle name="Normal 3 2 3 2 2 7" xfId="2035"/>
    <cellStyle name="Normal 3 2 3 2 3" xfId="2036"/>
    <cellStyle name="Normal 3 2 3 2 3 2" xfId="2037"/>
    <cellStyle name="Normal 3 2 3 2 3 2 2" xfId="2038"/>
    <cellStyle name="Normal 3 2 3 2 3 3" xfId="2039"/>
    <cellStyle name="Normal 3 2 3 2 3 3 2" xfId="2040"/>
    <cellStyle name="Normal 3 2 3 2 3 4" xfId="2041"/>
    <cellStyle name="Normal 3 2 3 2 3 5" xfId="2042"/>
    <cellStyle name="Normal 3 2 3 2 3 6" xfId="2043"/>
    <cellStyle name="Normal 3 2 3 2 4" xfId="2044"/>
    <cellStyle name="Normal 3 2 3 2 4 2" xfId="2045"/>
    <cellStyle name="Normal 3 2 3 2 5" xfId="2046"/>
    <cellStyle name="Normal 3 2 3 2 5 2" xfId="2047"/>
    <cellStyle name="Normal 3 2 3 2 6" xfId="2048"/>
    <cellStyle name="Normal 3 2 3 2 7" xfId="2049"/>
    <cellStyle name="Normal 3 2 3 2 8" xfId="2050"/>
    <cellStyle name="Normal 3 2 3 3" xfId="2051"/>
    <cellStyle name="Normal 3 2 3 3 2" xfId="2052"/>
    <cellStyle name="Normal 3 2 3 3 2 2" xfId="2053"/>
    <cellStyle name="Normal 3 2 3 3 2 2 2" xfId="2054"/>
    <cellStyle name="Normal 3 2 3 3 2 3" xfId="2055"/>
    <cellStyle name="Normal 3 2 3 3 2 3 2" xfId="2056"/>
    <cellStyle name="Normal 3 2 3 3 2 4" xfId="2057"/>
    <cellStyle name="Normal 3 2 3 3 2 5" xfId="2058"/>
    <cellStyle name="Normal 3 2 3 3 2 6" xfId="2059"/>
    <cellStyle name="Normal 3 2 3 3 3" xfId="2060"/>
    <cellStyle name="Normal 3 2 3 3 3 2" xfId="2061"/>
    <cellStyle name="Normal 3 2 3 3 4" xfId="2062"/>
    <cellStyle name="Normal 3 2 3 3 4 2" xfId="2063"/>
    <cellStyle name="Normal 3 2 3 3 5" xfId="2064"/>
    <cellStyle name="Normal 3 2 3 3 6" xfId="2065"/>
    <cellStyle name="Normal 3 2 3 3 7" xfId="2066"/>
    <cellStyle name="Normal 3 2 3 4" xfId="2067"/>
    <cellStyle name="Normal 3 2 3 4 2" xfId="2068"/>
    <cellStyle name="Normal 3 2 3 4 2 2" xfId="2069"/>
    <cellStyle name="Normal 3 2 3 4 3" xfId="2070"/>
    <cellStyle name="Normal 3 2 3 4 3 2" xfId="2071"/>
    <cellStyle name="Normal 3 2 3 4 4" xfId="2072"/>
    <cellStyle name="Normal 3 2 3 4 5" xfId="2073"/>
    <cellStyle name="Normal 3 2 3 4 6" xfId="2074"/>
    <cellStyle name="Normal 3 2 3 5" xfId="2075"/>
    <cellStyle name="Normal 3 2 3 5 2" xfId="2076"/>
    <cellStyle name="Normal 3 2 3 6" xfId="2077"/>
    <cellStyle name="Normal 3 2 3 6 2" xfId="2078"/>
    <cellStyle name="Normal 3 2 3 7" xfId="2079"/>
    <cellStyle name="Normal 3 2 3 8" xfId="2080"/>
    <cellStyle name="Normal 3 2 3 9" xfId="2081"/>
    <cellStyle name="Normal 3 2 4" xfId="2082"/>
    <cellStyle name="Normal 3 2 4 2" xfId="2083"/>
    <cellStyle name="Normal 3 2 4 2 2" xfId="2084"/>
    <cellStyle name="Normal 3 2 4 2 2 2" xfId="2085"/>
    <cellStyle name="Normal 3 2 4 2 2 2 2" xfId="2086"/>
    <cellStyle name="Normal 3 2 4 2 2 2 2 2" xfId="2087"/>
    <cellStyle name="Normal 3 2 4 2 2 2 3" xfId="2088"/>
    <cellStyle name="Normal 3 2 4 2 2 2 3 2" xfId="2089"/>
    <cellStyle name="Normal 3 2 4 2 2 2 4" xfId="2090"/>
    <cellStyle name="Normal 3 2 4 2 2 2 5" xfId="2091"/>
    <cellStyle name="Normal 3 2 4 2 2 2 6" xfId="2092"/>
    <cellStyle name="Normal 3 2 4 2 2 3" xfId="2093"/>
    <cellStyle name="Normal 3 2 4 2 2 3 2" xfId="2094"/>
    <cellStyle name="Normal 3 2 4 2 2 4" xfId="2095"/>
    <cellStyle name="Normal 3 2 4 2 2 4 2" xfId="2096"/>
    <cellStyle name="Normal 3 2 4 2 2 5" xfId="2097"/>
    <cellStyle name="Normal 3 2 4 2 2 6" xfId="2098"/>
    <cellStyle name="Normal 3 2 4 2 2 7" xfId="2099"/>
    <cellStyle name="Normal 3 2 4 2 3" xfId="2100"/>
    <cellStyle name="Normal 3 2 4 2 3 2" xfId="2101"/>
    <cellStyle name="Normal 3 2 4 2 3 2 2" xfId="2102"/>
    <cellStyle name="Normal 3 2 4 2 3 3" xfId="2103"/>
    <cellStyle name="Normal 3 2 4 2 3 3 2" xfId="2104"/>
    <cellStyle name="Normal 3 2 4 2 3 4" xfId="2105"/>
    <cellStyle name="Normal 3 2 4 2 3 5" xfId="2106"/>
    <cellStyle name="Normal 3 2 4 2 3 6" xfId="2107"/>
    <cellStyle name="Normal 3 2 4 2 4" xfId="2108"/>
    <cellStyle name="Normal 3 2 4 2 4 2" xfId="2109"/>
    <cellStyle name="Normal 3 2 4 2 5" xfId="2110"/>
    <cellStyle name="Normal 3 2 4 2 5 2" xfId="2111"/>
    <cellStyle name="Normal 3 2 4 2 6" xfId="2112"/>
    <cellStyle name="Normal 3 2 4 2 7" xfId="2113"/>
    <cellStyle name="Normal 3 2 4 2 8" xfId="2114"/>
    <cellStyle name="Normal 3 2 4 3" xfId="2115"/>
    <cellStyle name="Normal 3 2 4 3 2" xfId="2116"/>
    <cellStyle name="Normal 3 2 4 3 2 2" xfId="2117"/>
    <cellStyle name="Normal 3 2 4 3 2 2 2" xfId="2118"/>
    <cellStyle name="Normal 3 2 4 3 2 3" xfId="2119"/>
    <cellStyle name="Normal 3 2 4 3 2 3 2" xfId="2120"/>
    <cellStyle name="Normal 3 2 4 3 2 4" xfId="2121"/>
    <cellStyle name="Normal 3 2 4 3 2 5" xfId="2122"/>
    <cellStyle name="Normal 3 2 4 3 2 6" xfId="2123"/>
    <cellStyle name="Normal 3 2 4 3 3" xfId="2124"/>
    <cellStyle name="Normal 3 2 4 3 3 2" xfId="2125"/>
    <cellStyle name="Normal 3 2 4 3 4" xfId="2126"/>
    <cellStyle name="Normal 3 2 4 3 4 2" xfId="2127"/>
    <cellStyle name="Normal 3 2 4 3 5" xfId="2128"/>
    <cellStyle name="Normal 3 2 4 3 6" xfId="2129"/>
    <cellStyle name="Normal 3 2 4 3 7" xfId="2130"/>
    <cellStyle name="Normal 3 2 4 4" xfId="2131"/>
    <cellStyle name="Normal 3 2 4 4 2" xfId="2132"/>
    <cellStyle name="Normal 3 2 4 4 2 2" xfId="2133"/>
    <cellStyle name="Normal 3 2 4 4 3" xfId="2134"/>
    <cellStyle name="Normal 3 2 4 4 3 2" xfId="2135"/>
    <cellStyle name="Normal 3 2 4 4 4" xfId="2136"/>
    <cellStyle name="Normal 3 2 4 4 5" xfId="2137"/>
    <cellStyle name="Normal 3 2 4 4 6" xfId="2138"/>
    <cellStyle name="Normal 3 2 4 5" xfId="2139"/>
    <cellStyle name="Normal 3 2 4 5 2" xfId="2140"/>
    <cellStyle name="Normal 3 2 4 6" xfId="2141"/>
    <cellStyle name="Normal 3 2 4 6 2" xfId="2142"/>
    <cellStyle name="Normal 3 2 4 7" xfId="2143"/>
    <cellStyle name="Normal 3 2 4 8" xfId="2144"/>
    <cellStyle name="Normal 3 2 4 9" xfId="2145"/>
    <cellStyle name="Normal 3 2 5" xfId="2146"/>
    <cellStyle name="Normal 3 2 5 10" xfId="2147"/>
    <cellStyle name="Normal 3 2 5 2" xfId="2148"/>
    <cellStyle name="Normal 3 2 5 2 2" xfId="2149"/>
    <cellStyle name="Normal 3 2 5 2 2 2" xfId="2150"/>
    <cellStyle name="Normal 3 2 5 2 2 2 2" xfId="2151"/>
    <cellStyle name="Normal 3 2 5 2 2 2 2 2" xfId="2152"/>
    <cellStyle name="Normal 3 2 5 2 2 2 2 2 2" xfId="2153"/>
    <cellStyle name="Normal 3 2 5 2 2 2 2 3" xfId="2154"/>
    <cellStyle name="Normal 3 2 5 2 2 2 2 3 2" xfId="2155"/>
    <cellStyle name="Normal 3 2 5 2 2 2 2 4" xfId="2156"/>
    <cellStyle name="Normal 3 2 5 2 2 2 2 5" xfId="2157"/>
    <cellStyle name="Normal 3 2 5 2 2 2 2 6" xfId="2158"/>
    <cellStyle name="Normal 3 2 5 2 2 2 3" xfId="2159"/>
    <cellStyle name="Normal 3 2 5 2 2 2 3 2" xfId="2160"/>
    <cellStyle name="Normal 3 2 5 2 2 2 4" xfId="2161"/>
    <cellStyle name="Normal 3 2 5 2 2 2 4 2" xfId="2162"/>
    <cellStyle name="Normal 3 2 5 2 2 2 5" xfId="2163"/>
    <cellStyle name="Normal 3 2 5 2 2 2 6" xfId="2164"/>
    <cellStyle name="Normal 3 2 5 2 2 2 7" xfId="2165"/>
    <cellStyle name="Normal 3 2 5 2 2 3" xfId="2166"/>
    <cellStyle name="Normal 3 2 5 2 2 3 2" xfId="2167"/>
    <cellStyle name="Normal 3 2 5 2 2 3 2 2" xfId="2168"/>
    <cellStyle name="Normal 3 2 5 2 2 3 3" xfId="2169"/>
    <cellStyle name="Normal 3 2 5 2 2 3 3 2" xfId="2170"/>
    <cellStyle name="Normal 3 2 5 2 2 3 4" xfId="2171"/>
    <cellStyle name="Normal 3 2 5 2 2 3 5" xfId="2172"/>
    <cellStyle name="Normal 3 2 5 2 2 3 6" xfId="2173"/>
    <cellStyle name="Normal 3 2 5 2 2 4" xfId="2174"/>
    <cellStyle name="Normal 3 2 5 2 2 4 2" xfId="2175"/>
    <cellStyle name="Normal 3 2 5 2 2 5" xfId="2176"/>
    <cellStyle name="Normal 3 2 5 2 2 5 2" xfId="2177"/>
    <cellStyle name="Normal 3 2 5 2 2 6" xfId="2178"/>
    <cellStyle name="Normal 3 2 5 2 2 7" xfId="2179"/>
    <cellStyle name="Normal 3 2 5 2 2 8" xfId="2180"/>
    <cellStyle name="Normal 3 2 5 2 3" xfId="2181"/>
    <cellStyle name="Normal 3 2 5 2 3 2" xfId="2182"/>
    <cellStyle name="Normal 3 2 5 2 3 2 2" xfId="2183"/>
    <cellStyle name="Normal 3 2 5 2 3 2 2 2" xfId="2184"/>
    <cellStyle name="Normal 3 2 5 2 3 2 3" xfId="2185"/>
    <cellStyle name="Normal 3 2 5 2 3 2 3 2" xfId="2186"/>
    <cellStyle name="Normal 3 2 5 2 3 2 4" xfId="2187"/>
    <cellStyle name="Normal 3 2 5 2 3 2 5" xfId="2188"/>
    <cellStyle name="Normal 3 2 5 2 3 2 6" xfId="2189"/>
    <cellStyle name="Normal 3 2 5 2 3 3" xfId="2190"/>
    <cellStyle name="Normal 3 2 5 2 3 3 2" xfId="2191"/>
    <cellStyle name="Normal 3 2 5 2 3 4" xfId="2192"/>
    <cellStyle name="Normal 3 2 5 2 3 4 2" xfId="2193"/>
    <cellStyle name="Normal 3 2 5 2 3 5" xfId="2194"/>
    <cellStyle name="Normal 3 2 5 2 3 6" xfId="2195"/>
    <cellStyle name="Normal 3 2 5 2 3 7" xfId="2196"/>
    <cellStyle name="Normal 3 2 5 2 4" xfId="2197"/>
    <cellStyle name="Normal 3 2 5 2 4 2" xfId="2198"/>
    <cellStyle name="Normal 3 2 5 2 4 2 2" xfId="2199"/>
    <cellStyle name="Normal 3 2 5 2 4 3" xfId="2200"/>
    <cellStyle name="Normal 3 2 5 2 4 3 2" xfId="2201"/>
    <cellStyle name="Normal 3 2 5 2 4 4" xfId="2202"/>
    <cellStyle name="Normal 3 2 5 2 4 5" xfId="2203"/>
    <cellStyle name="Normal 3 2 5 2 4 6" xfId="2204"/>
    <cellStyle name="Normal 3 2 5 2 5" xfId="2205"/>
    <cellStyle name="Normal 3 2 5 2 5 2" xfId="2206"/>
    <cellStyle name="Normal 3 2 5 2 6" xfId="2207"/>
    <cellStyle name="Normal 3 2 5 2 6 2" xfId="2208"/>
    <cellStyle name="Normal 3 2 5 2 7" xfId="2209"/>
    <cellStyle name="Normal 3 2 5 2 8" xfId="2210"/>
    <cellStyle name="Normal 3 2 5 2 9" xfId="2211"/>
    <cellStyle name="Normal 3 2 5 3" xfId="2212"/>
    <cellStyle name="Normal 3 2 5 3 2" xfId="2213"/>
    <cellStyle name="Normal 3 2 5 3 2 2" xfId="2214"/>
    <cellStyle name="Normal 3 2 5 3 2 2 2" xfId="2215"/>
    <cellStyle name="Normal 3 2 5 3 2 2 2 2" xfId="2216"/>
    <cellStyle name="Normal 3 2 5 3 2 2 3" xfId="2217"/>
    <cellStyle name="Normal 3 2 5 3 2 2 3 2" xfId="2218"/>
    <cellStyle name="Normal 3 2 5 3 2 2 4" xfId="2219"/>
    <cellStyle name="Normal 3 2 5 3 2 2 5" xfId="2220"/>
    <cellStyle name="Normal 3 2 5 3 2 2 6" xfId="2221"/>
    <cellStyle name="Normal 3 2 5 3 2 3" xfId="2222"/>
    <cellStyle name="Normal 3 2 5 3 2 3 2" xfId="2223"/>
    <cellStyle name="Normal 3 2 5 3 2 4" xfId="2224"/>
    <cellStyle name="Normal 3 2 5 3 2 4 2" xfId="2225"/>
    <cellStyle name="Normal 3 2 5 3 2 5" xfId="2226"/>
    <cellStyle name="Normal 3 2 5 3 2 6" xfId="2227"/>
    <cellStyle name="Normal 3 2 5 3 2 7" xfId="2228"/>
    <cellStyle name="Normal 3 2 5 3 3" xfId="2229"/>
    <cellStyle name="Normal 3 2 5 3 3 2" xfId="2230"/>
    <cellStyle name="Normal 3 2 5 3 3 2 2" xfId="2231"/>
    <cellStyle name="Normal 3 2 5 3 3 3" xfId="2232"/>
    <cellStyle name="Normal 3 2 5 3 3 3 2" xfId="2233"/>
    <cellStyle name="Normal 3 2 5 3 3 4" xfId="2234"/>
    <cellStyle name="Normal 3 2 5 3 3 5" xfId="2235"/>
    <cellStyle name="Normal 3 2 5 3 3 6" xfId="2236"/>
    <cellStyle name="Normal 3 2 5 3 4" xfId="2237"/>
    <cellStyle name="Normal 3 2 5 3 4 2" xfId="2238"/>
    <cellStyle name="Normal 3 2 5 3 5" xfId="2239"/>
    <cellStyle name="Normal 3 2 5 3 5 2" xfId="2240"/>
    <cellStyle name="Normal 3 2 5 3 6" xfId="2241"/>
    <cellStyle name="Normal 3 2 5 3 7" xfId="2242"/>
    <cellStyle name="Normal 3 2 5 3 8" xfId="2243"/>
    <cellStyle name="Normal 3 2 5 4" xfId="2244"/>
    <cellStyle name="Normal 3 2 5 4 2" xfId="2245"/>
    <cellStyle name="Normal 3 2 5 4 2 2" xfId="2246"/>
    <cellStyle name="Normal 3 2 5 4 2 2 2" xfId="2247"/>
    <cellStyle name="Normal 3 2 5 4 2 3" xfId="2248"/>
    <cellStyle name="Normal 3 2 5 4 2 3 2" xfId="2249"/>
    <cellStyle name="Normal 3 2 5 4 2 4" xfId="2250"/>
    <cellStyle name="Normal 3 2 5 4 2 5" xfId="2251"/>
    <cellStyle name="Normal 3 2 5 4 2 6" xfId="2252"/>
    <cellStyle name="Normal 3 2 5 4 3" xfId="2253"/>
    <cellStyle name="Normal 3 2 5 4 3 2" xfId="2254"/>
    <cellStyle name="Normal 3 2 5 4 4" xfId="2255"/>
    <cellStyle name="Normal 3 2 5 4 4 2" xfId="2256"/>
    <cellStyle name="Normal 3 2 5 4 5" xfId="2257"/>
    <cellStyle name="Normal 3 2 5 4 6" xfId="2258"/>
    <cellStyle name="Normal 3 2 5 4 7" xfId="2259"/>
    <cellStyle name="Normal 3 2 5 5" xfId="2260"/>
    <cellStyle name="Normal 3 2 5 5 2" xfId="2261"/>
    <cellStyle name="Normal 3 2 5 5 2 2" xfId="2262"/>
    <cellStyle name="Normal 3 2 5 5 3" xfId="2263"/>
    <cellStyle name="Normal 3 2 5 5 3 2" xfId="2264"/>
    <cellStyle name="Normal 3 2 5 5 4" xfId="2265"/>
    <cellStyle name="Normal 3 2 5 5 5" xfId="2266"/>
    <cellStyle name="Normal 3 2 5 5 6" xfId="2267"/>
    <cellStyle name="Normal 3 2 5 6" xfId="2268"/>
    <cellStyle name="Normal 3 2 5 6 2" xfId="2269"/>
    <cellStyle name="Normal 3 2 5 7" xfId="2270"/>
    <cellStyle name="Normal 3 2 5 7 2" xfId="2271"/>
    <cellStyle name="Normal 3 2 5 8" xfId="2272"/>
    <cellStyle name="Normal 3 2 5 9" xfId="2273"/>
    <cellStyle name="Normal 3 2 6" xfId="2274"/>
    <cellStyle name="Normal 3 2 6 2" xfId="2275"/>
    <cellStyle name="Normal 3 2 6 2 2" xfId="2276"/>
    <cellStyle name="Normal 3 2 6 2 2 2" xfId="2277"/>
    <cellStyle name="Normal 3 2 6 2 2 2 2" xfId="2278"/>
    <cellStyle name="Normal 3 2 6 2 2 2 2 2" xfId="2279"/>
    <cellStyle name="Normal 3 2 6 2 2 2 3" xfId="2280"/>
    <cellStyle name="Normal 3 2 6 2 2 2 3 2" xfId="2281"/>
    <cellStyle name="Normal 3 2 6 2 2 2 4" xfId="2282"/>
    <cellStyle name="Normal 3 2 6 2 2 2 5" xfId="2283"/>
    <cellStyle name="Normal 3 2 6 2 2 2 6" xfId="2284"/>
    <cellStyle name="Normal 3 2 6 2 2 3" xfId="2285"/>
    <cellStyle name="Normal 3 2 6 2 2 3 2" xfId="2286"/>
    <cellStyle name="Normal 3 2 6 2 2 4" xfId="2287"/>
    <cellStyle name="Normal 3 2 6 2 2 4 2" xfId="2288"/>
    <cellStyle name="Normal 3 2 6 2 2 5" xfId="2289"/>
    <cellStyle name="Normal 3 2 6 2 2 6" xfId="2290"/>
    <cellStyle name="Normal 3 2 6 2 2 7" xfId="2291"/>
    <cellStyle name="Normal 3 2 6 2 3" xfId="2292"/>
    <cellStyle name="Normal 3 2 6 2 3 2" xfId="2293"/>
    <cellStyle name="Normal 3 2 6 2 3 2 2" xfId="2294"/>
    <cellStyle name="Normal 3 2 6 2 3 3" xfId="2295"/>
    <cellStyle name="Normal 3 2 6 2 3 3 2" xfId="2296"/>
    <cellStyle name="Normal 3 2 6 2 3 4" xfId="2297"/>
    <cellStyle name="Normal 3 2 6 2 3 5" xfId="2298"/>
    <cellStyle name="Normal 3 2 6 2 3 6" xfId="2299"/>
    <cellStyle name="Normal 3 2 6 2 4" xfId="2300"/>
    <cellStyle name="Normal 3 2 6 2 4 2" xfId="2301"/>
    <cellStyle name="Normal 3 2 6 2 5" xfId="2302"/>
    <cellStyle name="Normal 3 2 6 2 5 2" xfId="2303"/>
    <cellStyle name="Normal 3 2 6 2 6" xfId="2304"/>
    <cellStyle name="Normal 3 2 6 2 7" xfId="2305"/>
    <cellStyle name="Normal 3 2 6 2 8" xfId="2306"/>
    <cellStyle name="Normal 3 2 6 3" xfId="2307"/>
    <cellStyle name="Normal 3 2 6 3 2" xfId="2308"/>
    <cellStyle name="Normal 3 2 6 3 2 2" xfId="2309"/>
    <cellStyle name="Normal 3 2 6 3 2 2 2" xfId="2310"/>
    <cellStyle name="Normal 3 2 6 3 2 3" xfId="2311"/>
    <cellStyle name="Normal 3 2 6 3 2 3 2" xfId="2312"/>
    <cellStyle name="Normal 3 2 6 3 2 4" xfId="2313"/>
    <cellStyle name="Normal 3 2 6 3 2 5" xfId="2314"/>
    <cellStyle name="Normal 3 2 6 3 2 6" xfId="2315"/>
    <cellStyle name="Normal 3 2 6 3 3" xfId="2316"/>
    <cellStyle name="Normal 3 2 6 3 3 2" xfId="2317"/>
    <cellStyle name="Normal 3 2 6 3 4" xfId="2318"/>
    <cellStyle name="Normal 3 2 6 3 4 2" xfId="2319"/>
    <cellStyle name="Normal 3 2 6 3 5" xfId="2320"/>
    <cellStyle name="Normal 3 2 6 3 6" xfId="2321"/>
    <cellStyle name="Normal 3 2 6 3 7" xfId="2322"/>
    <cellStyle name="Normal 3 2 6 4" xfId="2323"/>
    <cellStyle name="Normal 3 2 6 4 2" xfId="2324"/>
    <cellStyle name="Normal 3 2 6 4 2 2" xfId="2325"/>
    <cellStyle name="Normal 3 2 6 4 3" xfId="2326"/>
    <cellStyle name="Normal 3 2 6 4 3 2" xfId="2327"/>
    <cellStyle name="Normal 3 2 6 4 4" xfId="2328"/>
    <cellStyle name="Normal 3 2 6 4 5" xfId="2329"/>
    <cellStyle name="Normal 3 2 6 4 6" xfId="2330"/>
    <cellStyle name="Normal 3 2 6 5" xfId="2331"/>
    <cellStyle name="Normal 3 2 6 5 2" xfId="2332"/>
    <cellStyle name="Normal 3 2 6 6" xfId="2333"/>
    <cellStyle name="Normal 3 2 6 6 2" xfId="2334"/>
    <cellStyle name="Normal 3 2 6 7" xfId="2335"/>
    <cellStyle name="Normal 3 2 6 8" xfId="2336"/>
    <cellStyle name="Normal 3 2 6 9" xfId="2337"/>
    <cellStyle name="Normal 3 2 7" xfId="2338"/>
    <cellStyle name="Normal 3 2 7 2" xfId="2339"/>
    <cellStyle name="Normal 3 2 7 2 2" xfId="2340"/>
    <cellStyle name="Normal 3 2 7 2 2 2" xfId="2341"/>
    <cellStyle name="Normal 3 2 7 2 2 2 2" xfId="2342"/>
    <cellStyle name="Normal 3 2 7 2 2 3" xfId="2343"/>
    <cellStyle name="Normal 3 2 7 2 2 3 2" xfId="2344"/>
    <cellStyle name="Normal 3 2 7 2 2 4" xfId="2345"/>
    <cellStyle name="Normal 3 2 7 2 2 5" xfId="2346"/>
    <cellStyle name="Normal 3 2 7 2 2 6" xfId="2347"/>
    <cellStyle name="Normal 3 2 7 2 3" xfId="2348"/>
    <cellStyle name="Normal 3 2 7 2 3 2" xfId="2349"/>
    <cellStyle name="Normal 3 2 7 2 4" xfId="2350"/>
    <cellStyle name="Normal 3 2 7 2 4 2" xfId="2351"/>
    <cellStyle name="Normal 3 2 7 2 5" xfId="2352"/>
    <cellStyle name="Normal 3 2 7 2 6" xfId="2353"/>
    <cellStyle name="Normal 3 2 7 2 7" xfId="2354"/>
    <cellStyle name="Normal 3 2 7 3" xfId="2355"/>
    <cellStyle name="Normal 3 2 7 3 2" xfId="2356"/>
    <cellStyle name="Normal 3 2 7 3 2 2" xfId="2357"/>
    <cellStyle name="Normal 3 2 7 3 3" xfId="2358"/>
    <cellStyle name="Normal 3 2 7 3 3 2" xfId="2359"/>
    <cellStyle name="Normal 3 2 7 3 4" xfId="2360"/>
    <cellStyle name="Normal 3 2 7 3 5" xfId="2361"/>
    <cellStyle name="Normal 3 2 7 3 6" xfId="2362"/>
    <cellStyle name="Normal 3 2 7 4" xfId="2363"/>
    <cellStyle name="Normal 3 2 7 4 2" xfId="2364"/>
    <cellStyle name="Normal 3 2 7 5" xfId="2365"/>
    <cellStyle name="Normal 3 2 7 5 2" xfId="2366"/>
    <cellStyle name="Normal 3 2 7 6" xfId="2367"/>
    <cellStyle name="Normal 3 2 7 7" xfId="2368"/>
    <cellStyle name="Normal 3 2 7 8" xfId="2369"/>
    <cellStyle name="Normal 3 2 8" xfId="2370"/>
    <cellStyle name="Normal 3 2 8 2" xfId="2371"/>
    <cellStyle name="Normal 3 2 8 2 2" xfId="2372"/>
    <cellStyle name="Normal 3 2 8 2 2 2" xfId="2373"/>
    <cellStyle name="Normal 3 2 8 2 3" xfId="2374"/>
    <cellStyle name="Normal 3 2 8 2 3 2" xfId="2375"/>
    <cellStyle name="Normal 3 2 8 2 4" xfId="2376"/>
    <cellStyle name="Normal 3 2 8 2 5" xfId="2377"/>
    <cellStyle name="Normal 3 2 8 2 6" xfId="2378"/>
    <cellStyle name="Normal 3 2 8 3" xfId="2379"/>
    <cellStyle name="Normal 3 2 8 3 2" xfId="2380"/>
    <cellStyle name="Normal 3 2 8 4" xfId="2381"/>
    <cellStyle name="Normal 3 2 8 4 2" xfId="2382"/>
    <cellStyle name="Normal 3 2 8 5" xfId="2383"/>
    <cellStyle name="Normal 3 2 8 6" xfId="2384"/>
    <cellStyle name="Normal 3 2 8 7" xfId="2385"/>
    <cellStyle name="Normal 3 2 9" xfId="2386"/>
    <cellStyle name="Normal 3 2 9 2" xfId="2387"/>
    <cellStyle name="Normal 3 2 9 2 2" xfId="2388"/>
    <cellStyle name="Normal 3 2 9 3" xfId="2389"/>
    <cellStyle name="Normal 3 2 9 3 2" xfId="2390"/>
    <cellStyle name="Normal 3 2 9 4" xfId="2391"/>
    <cellStyle name="Normal 3 2 9 5" xfId="2392"/>
    <cellStyle name="Normal 3 2 9 6" xfId="2393"/>
    <cellStyle name="Normal 3 2_Programa" xfId="2394"/>
    <cellStyle name="Normal 3 3" xfId="291"/>
    <cellStyle name="Normal 3 3 2" xfId="2395"/>
    <cellStyle name="Normal 3 3 2 2" xfId="2396"/>
    <cellStyle name="Normal 3 3 2 2 2" xfId="2397"/>
    <cellStyle name="Normal 3 3 2 3" xfId="2398"/>
    <cellStyle name="Normal 3 3 3" xfId="2399"/>
    <cellStyle name="Normal 3 3 3 2" xfId="2400"/>
    <cellStyle name="Normal 3 3 4" xfId="2401"/>
    <cellStyle name="Normal 3 3 4 2" xfId="2402"/>
    <cellStyle name="Normal 3 3 5" xfId="2403"/>
    <cellStyle name="Normal 3 4" xfId="2404"/>
    <cellStyle name="Normal 3 4 2" xfId="2405"/>
    <cellStyle name="Normal 3 4 2 2" xfId="2406"/>
    <cellStyle name="Normal 3 4 2 2 2" xfId="2407"/>
    <cellStyle name="Normal 3 4 2 3" xfId="2408"/>
    <cellStyle name="Normal 3 4 3" xfId="2409"/>
    <cellStyle name="Normal 3 4 3 2" xfId="2410"/>
    <cellStyle name="Normal 3 4 4" xfId="2411"/>
    <cellStyle name="Normal 3 4 4 2" xfId="2412"/>
    <cellStyle name="Normal 3 4 5" xfId="2413"/>
    <cellStyle name="Normal 3 5" xfId="2414"/>
    <cellStyle name="Normal 3 5 2" xfId="2415"/>
    <cellStyle name="Normal 3 5 2 2" xfId="2416"/>
    <cellStyle name="Normal 3 5 2 2 2" xfId="2417"/>
    <cellStyle name="Normal 3 5 2 3" xfId="2418"/>
    <cellStyle name="Normal 3 5 3" xfId="2419"/>
    <cellStyle name="Normal 3 5 3 2" xfId="2420"/>
    <cellStyle name="Normal 3 5 4" xfId="2421"/>
    <cellStyle name="Normal 3 5 4 2" xfId="2422"/>
    <cellStyle name="Normal 3 5 5" xfId="2423"/>
    <cellStyle name="Normal 3 6" xfId="2424"/>
    <cellStyle name="Normal 3 6 2" xfId="2425"/>
    <cellStyle name="Normal 3 6 2 2" xfId="2426"/>
    <cellStyle name="Normal 3 6 2 2 2" xfId="2427"/>
    <cellStyle name="Normal 3 6 2 2 2 2" xfId="2428"/>
    <cellStyle name="Normal 3 6 2 2 2 2 2" xfId="2429"/>
    <cellStyle name="Normal 3 6 2 2 2 3" xfId="2430"/>
    <cellStyle name="Normal 3 6 2 2 2 3 2" xfId="2431"/>
    <cellStyle name="Normal 3 6 2 2 2 4" xfId="2432"/>
    <cellStyle name="Normal 3 6 2 2 2 5" xfId="2433"/>
    <cellStyle name="Normal 3 6 2 2 2 6" xfId="2434"/>
    <cellStyle name="Normal 3 6 2 2 3" xfId="2435"/>
    <cellStyle name="Normal 3 6 2 2 3 2" xfId="2436"/>
    <cellStyle name="Normal 3 6 2 2 4" xfId="2437"/>
    <cellStyle name="Normal 3 6 2 2 4 2" xfId="2438"/>
    <cellStyle name="Normal 3 6 2 2 5" xfId="2439"/>
    <cellStyle name="Normal 3 6 2 2 6" xfId="2440"/>
    <cellStyle name="Normal 3 6 2 2 7" xfId="2441"/>
    <cellStyle name="Normal 3 6 2 3" xfId="2442"/>
    <cellStyle name="Normal 3 6 2 3 2" xfId="2443"/>
    <cellStyle name="Normal 3 6 2 3 2 2" xfId="2444"/>
    <cellStyle name="Normal 3 6 2 3 3" xfId="2445"/>
    <cellStyle name="Normal 3 6 2 3 3 2" xfId="2446"/>
    <cellStyle name="Normal 3 6 2 3 4" xfId="2447"/>
    <cellStyle name="Normal 3 6 2 3 5" xfId="2448"/>
    <cellStyle name="Normal 3 6 2 3 6" xfId="2449"/>
    <cellStyle name="Normal 3 6 2 4" xfId="2450"/>
    <cellStyle name="Normal 3 6 2 4 2" xfId="2451"/>
    <cellStyle name="Normal 3 6 2 5" xfId="2452"/>
    <cellStyle name="Normal 3 6 2 5 2" xfId="2453"/>
    <cellStyle name="Normal 3 6 2 6" xfId="2454"/>
    <cellStyle name="Normal 3 6 2 7" xfId="2455"/>
    <cellStyle name="Normal 3 6 2 8" xfId="2456"/>
    <cellStyle name="Normal 3 6 3" xfId="2457"/>
    <cellStyle name="Normal 3 6 3 2" xfId="2458"/>
    <cellStyle name="Normal 3 6 3 2 2" xfId="2459"/>
    <cellStyle name="Normal 3 6 3 2 2 2" xfId="2460"/>
    <cellStyle name="Normal 3 6 3 2 3" xfId="2461"/>
    <cellStyle name="Normal 3 6 3 2 3 2" xfId="2462"/>
    <cellStyle name="Normal 3 6 3 2 4" xfId="2463"/>
    <cellStyle name="Normal 3 6 3 2 5" xfId="2464"/>
    <cellStyle name="Normal 3 6 3 2 6" xfId="2465"/>
    <cellStyle name="Normal 3 6 3 3" xfId="2466"/>
    <cellStyle name="Normal 3 6 3 3 2" xfId="2467"/>
    <cellStyle name="Normal 3 6 3 4" xfId="2468"/>
    <cellStyle name="Normal 3 6 3 4 2" xfId="2469"/>
    <cellStyle name="Normal 3 6 3 5" xfId="2470"/>
    <cellStyle name="Normal 3 6 3 6" xfId="2471"/>
    <cellStyle name="Normal 3 6 3 7" xfId="2472"/>
    <cellStyle name="Normal 3 6 4" xfId="2473"/>
    <cellStyle name="Normal 3 6 4 2" xfId="2474"/>
    <cellStyle name="Normal 3 6 4 2 2" xfId="2475"/>
    <cellStyle name="Normal 3 6 4 3" xfId="2476"/>
    <cellStyle name="Normal 3 6 4 3 2" xfId="2477"/>
    <cellStyle name="Normal 3 6 4 4" xfId="2478"/>
    <cellStyle name="Normal 3 6 4 5" xfId="2479"/>
    <cellStyle name="Normal 3 6 4 6" xfId="2480"/>
    <cellStyle name="Normal 3 6 5" xfId="2481"/>
    <cellStyle name="Normal 3 6 5 2" xfId="2482"/>
    <cellStyle name="Normal 3 6 6" xfId="2483"/>
    <cellStyle name="Normal 3 6 6 2" xfId="2484"/>
    <cellStyle name="Normal 3 6 7" xfId="2485"/>
    <cellStyle name="Normal 3 6 8" xfId="2486"/>
    <cellStyle name="Normal 3 6 9" xfId="2487"/>
    <cellStyle name="Normal 3 7" xfId="2488"/>
    <cellStyle name="Normal 3 7 2" xfId="2489"/>
    <cellStyle name="Normal 3 7 2 2" xfId="2490"/>
    <cellStyle name="Normal 3 7 2 2 2" xfId="2491"/>
    <cellStyle name="Normal 3 7 2 2 2 2" xfId="2492"/>
    <cellStyle name="Normal 3 7 2 2 2 2 2" xfId="2493"/>
    <cellStyle name="Normal 3 7 2 2 2 3" xfId="2494"/>
    <cellStyle name="Normal 3 7 2 2 2 3 2" xfId="2495"/>
    <cellStyle name="Normal 3 7 2 2 2 4" xfId="2496"/>
    <cellStyle name="Normal 3 7 2 2 2 5" xfId="2497"/>
    <cellStyle name="Normal 3 7 2 2 2 6" xfId="2498"/>
    <cellStyle name="Normal 3 7 2 2 3" xfId="2499"/>
    <cellStyle name="Normal 3 7 2 2 3 2" xfId="2500"/>
    <cellStyle name="Normal 3 7 2 2 4" xfId="2501"/>
    <cellStyle name="Normal 3 7 2 2 4 2" xfId="2502"/>
    <cellStyle name="Normal 3 7 2 2 5" xfId="2503"/>
    <cellStyle name="Normal 3 7 2 2 6" xfId="2504"/>
    <cellStyle name="Normal 3 7 2 2 7" xfId="2505"/>
    <cellStyle name="Normal 3 7 2 3" xfId="2506"/>
    <cellStyle name="Normal 3 7 2 3 2" xfId="2507"/>
    <cellStyle name="Normal 3 7 2 3 2 2" xfId="2508"/>
    <cellStyle name="Normal 3 7 2 3 3" xfId="2509"/>
    <cellStyle name="Normal 3 7 2 3 3 2" xfId="2510"/>
    <cellStyle name="Normal 3 7 2 3 4" xfId="2511"/>
    <cellStyle name="Normal 3 7 2 3 5" xfId="2512"/>
    <cellStyle name="Normal 3 7 2 3 6" xfId="2513"/>
    <cellStyle name="Normal 3 7 2 4" xfId="2514"/>
    <cellStyle name="Normal 3 7 2 4 2" xfId="2515"/>
    <cellStyle name="Normal 3 7 2 5" xfId="2516"/>
    <cellStyle name="Normal 3 7 2 5 2" xfId="2517"/>
    <cellStyle name="Normal 3 7 2 6" xfId="2518"/>
    <cellStyle name="Normal 3 7 2 7" xfId="2519"/>
    <cellStyle name="Normal 3 7 2 8" xfId="2520"/>
    <cellStyle name="Normal 3 7 3" xfId="2521"/>
    <cellStyle name="Normal 3 7 3 2" xfId="2522"/>
    <cellStyle name="Normal 3 7 3 2 2" xfId="2523"/>
    <cellStyle name="Normal 3 7 3 2 2 2" xfId="2524"/>
    <cellStyle name="Normal 3 7 3 2 3" xfId="2525"/>
    <cellStyle name="Normal 3 7 3 2 3 2" xfId="2526"/>
    <cellStyle name="Normal 3 7 3 2 4" xfId="2527"/>
    <cellStyle name="Normal 3 7 3 2 5" xfId="2528"/>
    <cellStyle name="Normal 3 7 3 2 6" xfId="2529"/>
    <cellStyle name="Normal 3 7 3 3" xfId="2530"/>
    <cellStyle name="Normal 3 7 3 3 2" xfId="2531"/>
    <cellStyle name="Normal 3 7 3 4" xfId="2532"/>
    <cellStyle name="Normal 3 7 3 4 2" xfId="2533"/>
    <cellStyle name="Normal 3 7 3 5" xfId="2534"/>
    <cellStyle name="Normal 3 7 3 6" xfId="2535"/>
    <cellStyle name="Normal 3 7 3 7" xfId="2536"/>
    <cellStyle name="Normal 3 7 4" xfId="2537"/>
    <cellStyle name="Normal 3 7 4 2" xfId="2538"/>
    <cellStyle name="Normal 3 7 4 2 2" xfId="2539"/>
    <cellStyle name="Normal 3 7 4 3" xfId="2540"/>
    <cellStyle name="Normal 3 7 4 3 2" xfId="2541"/>
    <cellStyle name="Normal 3 7 4 4" xfId="2542"/>
    <cellStyle name="Normal 3 7 4 5" xfId="2543"/>
    <cellStyle name="Normal 3 7 4 6" xfId="2544"/>
    <cellStyle name="Normal 3 7 5" xfId="2545"/>
    <cellStyle name="Normal 3 7 5 2" xfId="2546"/>
    <cellStyle name="Normal 3 7 6" xfId="2547"/>
    <cellStyle name="Normal 3 7 6 2" xfId="2548"/>
    <cellStyle name="Normal 3 7 7" xfId="2549"/>
    <cellStyle name="Normal 3 7 8" xfId="2550"/>
    <cellStyle name="Normal 3 7 9" xfId="2551"/>
    <cellStyle name="Normal 3 8" xfId="2552"/>
    <cellStyle name="Normal 3 8 2" xfId="2553"/>
    <cellStyle name="Normal 3 8 2 2" xfId="2554"/>
    <cellStyle name="Normal 3 8 2 2 2" xfId="2555"/>
    <cellStyle name="Normal 3 8 2 2 2 2" xfId="2556"/>
    <cellStyle name="Normal 3 8 2 2 2 2 2" xfId="2557"/>
    <cellStyle name="Normal 3 8 2 2 2 3" xfId="2558"/>
    <cellStyle name="Normal 3 8 2 2 2 3 2" xfId="2559"/>
    <cellStyle name="Normal 3 8 2 2 2 4" xfId="2560"/>
    <cellStyle name="Normal 3 8 2 2 2 5" xfId="2561"/>
    <cellStyle name="Normal 3 8 2 2 2 6" xfId="2562"/>
    <cellStyle name="Normal 3 8 2 2 3" xfId="2563"/>
    <cellStyle name="Normal 3 8 2 2 3 2" xfId="2564"/>
    <cellStyle name="Normal 3 8 2 2 4" xfId="2565"/>
    <cellStyle name="Normal 3 8 2 2 4 2" xfId="2566"/>
    <cellStyle name="Normal 3 8 2 2 5" xfId="2567"/>
    <cellStyle name="Normal 3 8 2 2 6" xfId="2568"/>
    <cellStyle name="Normal 3 8 2 2 7" xfId="2569"/>
    <cellStyle name="Normal 3 8 2 3" xfId="2570"/>
    <cellStyle name="Normal 3 8 2 3 2" xfId="2571"/>
    <cellStyle name="Normal 3 8 2 3 2 2" xfId="2572"/>
    <cellStyle name="Normal 3 8 2 3 3" xfId="2573"/>
    <cellStyle name="Normal 3 8 2 3 3 2" xfId="2574"/>
    <cellStyle name="Normal 3 8 2 3 4" xfId="2575"/>
    <cellStyle name="Normal 3 8 2 3 5" xfId="2576"/>
    <cellStyle name="Normal 3 8 2 3 6" xfId="2577"/>
    <cellStyle name="Normal 3 8 2 4" xfId="2578"/>
    <cellStyle name="Normal 3 8 2 4 2" xfId="2579"/>
    <cellStyle name="Normal 3 8 2 5" xfId="2580"/>
    <cellStyle name="Normal 3 8 2 5 2" xfId="2581"/>
    <cellStyle name="Normal 3 8 2 6" xfId="2582"/>
    <cellStyle name="Normal 3 8 2 7" xfId="2583"/>
    <cellStyle name="Normal 3 8 2 8" xfId="2584"/>
    <cellStyle name="Normal 3 8 3" xfId="2585"/>
    <cellStyle name="Normal 3 8 3 2" xfId="2586"/>
    <cellStyle name="Normal 3 8 3 2 2" xfId="2587"/>
    <cellStyle name="Normal 3 8 3 2 2 2" xfId="2588"/>
    <cellStyle name="Normal 3 8 3 2 3" xfId="2589"/>
    <cellStyle name="Normal 3 8 3 2 3 2" xfId="2590"/>
    <cellStyle name="Normal 3 8 3 2 4" xfId="2591"/>
    <cellStyle name="Normal 3 8 3 2 5" xfId="2592"/>
    <cellStyle name="Normal 3 8 3 2 6" xfId="2593"/>
    <cellStyle name="Normal 3 8 3 3" xfId="2594"/>
    <cellStyle name="Normal 3 8 3 3 2" xfId="2595"/>
    <cellStyle name="Normal 3 8 3 4" xfId="2596"/>
    <cellStyle name="Normal 3 8 3 4 2" xfId="2597"/>
    <cellStyle name="Normal 3 8 3 5" xfId="2598"/>
    <cellStyle name="Normal 3 8 3 6" xfId="2599"/>
    <cellStyle name="Normal 3 8 3 7" xfId="2600"/>
    <cellStyle name="Normal 3 8 4" xfId="2601"/>
    <cellStyle name="Normal 3 8 4 2" xfId="2602"/>
    <cellStyle name="Normal 3 8 4 2 2" xfId="2603"/>
    <cellStyle name="Normal 3 8 4 3" xfId="2604"/>
    <cellStyle name="Normal 3 8 4 3 2" xfId="2605"/>
    <cellStyle name="Normal 3 8 4 4" xfId="2606"/>
    <cellStyle name="Normal 3 8 4 5" xfId="2607"/>
    <cellStyle name="Normal 3 8 4 6" xfId="2608"/>
    <cellStyle name="Normal 3 8 5" xfId="2609"/>
    <cellStyle name="Normal 3 8 5 2" xfId="2610"/>
    <cellStyle name="Normal 3 8 6" xfId="2611"/>
    <cellStyle name="Normal 3 8 6 2" xfId="2612"/>
    <cellStyle name="Normal 3 8 7" xfId="2613"/>
    <cellStyle name="Normal 3 8 8" xfId="2614"/>
    <cellStyle name="Normal 3 8 9" xfId="2615"/>
    <cellStyle name="Normal 3 9" xfId="2616"/>
    <cellStyle name="Normal 3 9 2" xfId="2617"/>
    <cellStyle name="Normal 3 9 2 2" xfId="2618"/>
    <cellStyle name="Normal 3 9 2 2 2" xfId="2619"/>
    <cellStyle name="Normal 3 9 2 2 2 2" xfId="2620"/>
    <cellStyle name="Normal 3 9 2 2 2 2 2" xfId="2621"/>
    <cellStyle name="Normal 3 9 2 2 2 3" xfId="2622"/>
    <cellStyle name="Normal 3 9 2 2 2 3 2" xfId="2623"/>
    <cellStyle name="Normal 3 9 2 2 2 4" xfId="2624"/>
    <cellStyle name="Normal 3 9 2 2 2 5" xfId="2625"/>
    <cellStyle name="Normal 3 9 2 2 2 6" xfId="2626"/>
    <cellStyle name="Normal 3 9 2 2 3" xfId="2627"/>
    <cellStyle name="Normal 3 9 2 2 3 2" xfId="2628"/>
    <cellStyle name="Normal 3 9 2 2 4" xfId="2629"/>
    <cellStyle name="Normal 3 9 2 2 4 2" xfId="2630"/>
    <cellStyle name="Normal 3 9 2 2 5" xfId="2631"/>
    <cellStyle name="Normal 3 9 2 2 6" xfId="2632"/>
    <cellStyle name="Normal 3 9 2 2 7" xfId="2633"/>
    <cellStyle name="Normal 3 9 2 3" xfId="2634"/>
    <cellStyle name="Normal 3 9 2 3 2" xfId="2635"/>
    <cellStyle name="Normal 3 9 2 3 2 2" xfId="2636"/>
    <cellStyle name="Normal 3 9 2 3 3" xfId="2637"/>
    <cellStyle name="Normal 3 9 2 3 3 2" xfId="2638"/>
    <cellStyle name="Normal 3 9 2 3 4" xfId="2639"/>
    <cellStyle name="Normal 3 9 2 3 5" xfId="2640"/>
    <cellStyle name="Normal 3 9 2 3 6" xfId="2641"/>
    <cellStyle name="Normal 3 9 2 4" xfId="2642"/>
    <cellStyle name="Normal 3 9 2 4 2" xfId="2643"/>
    <cellStyle name="Normal 3 9 2 5" xfId="2644"/>
    <cellStyle name="Normal 3 9 2 5 2" xfId="2645"/>
    <cellStyle name="Normal 3 9 2 6" xfId="2646"/>
    <cellStyle name="Normal 3 9 2 7" xfId="2647"/>
    <cellStyle name="Normal 3 9 2 8" xfId="2648"/>
    <cellStyle name="Normal 3 9 3" xfId="2649"/>
    <cellStyle name="Normal 3 9 3 2" xfId="2650"/>
    <cellStyle name="Normal 3 9 3 2 2" xfId="2651"/>
    <cellStyle name="Normal 3 9 3 2 2 2" xfId="2652"/>
    <cellStyle name="Normal 3 9 3 2 3" xfId="2653"/>
    <cellStyle name="Normal 3 9 3 2 3 2" xfId="2654"/>
    <cellStyle name="Normal 3 9 3 2 4" xfId="2655"/>
    <cellStyle name="Normal 3 9 3 2 5" xfId="2656"/>
    <cellStyle name="Normal 3 9 3 2 6" xfId="2657"/>
    <cellStyle name="Normal 3 9 3 3" xfId="2658"/>
    <cellStyle name="Normal 3 9 3 3 2" xfId="2659"/>
    <cellStyle name="Normal 3 9 3 4" xfId="2660"/>
    <cellStyle name="Normal 3 9 3 4 2" xfId="2661"/>
    <cellStyle name="Normal 3 9 3 5" xfId="2662"/>
    <cellStyle name="Normal 3 9 3 6" xfId="2663"/>
    <cellStyle name="Normal 3 9 3 7" xfId="2664"/>
    <cellStyle name="Normal 3 9 4" xfId="2665"/>
    <cellStyle name="Normal 3 9 4 2" xfId="2666"/>
    <cellStyle name="Normal 3 9 4 2 2" xfId="2667"/>
    <cellStyle name="Normal 3 9 4 3" xfId="2668"/>
    <cellStyle name="Normal 3 9 4 3 2" xfId="2669"/>
    <cellStyle name="Normal 3 9 4 4" xfId="2670"/>
    <cellStyle name="Normal 3 9 4 5" xfId="2671"/>
    <cellStyle name="Normal 3 9 4 6" xfId="2672"/>
    <cellStyle name="Normal 3 9 5" xfId="2673"/>
    <cellStyle name="Normal 3 9 5 2" xfId="2674"/>
    <cellStyle name="Normal 3 9 6" xfId="2675"/>
    <cellStyle name="Normal 3 9 6 2" xfId="2676"/>
    <cellStyle name="Normal 3 9 7" xfId="2677"/>
    <cellStyle name="Normal 3 9 8" xfId="2678"/>
    <cellStyle name="Normal 3 9 9" xfId="2679"/>
    <cellStyle name="Normal 3_Programa" xfId="2680"/>
    <cellStyle name="Normal 30" xfId="308"/>
    <cellStyle name="Normal 30 2" xfId="5881"/>
    <cellStyle name="Normal 31" xfId="310"/>
    <cellStyle name="Normal 31 2" xfId="5882"/>
    <cellStyle name="Normal 32" xfId="309"/>
    <cellStyle name="Normal 32 2" xfId="5883"/>
    <cellStyle name="Normal 33" xfId="311"/>
    <cellStyle name="Normal 33 2" xfId="5884"/>
    <cellStyle name="Normal 34" xfId="312"/>
    <cellStyle name="Normal 34 2" xfId="5885"/>
    <cellStyle name="Normal 35" xfId="313"/>
    <cellStyle name="Normal 35 2" xfId="5886"/>
    <cellStyle name="Normal 36" xfId="314"/>
    <cellStyle name="Normal 36 2" xfId="5887"/>
    <cellStyle name="Normal 37" xfId="315"/>
    <cellStyle name="Normal 37 2" xfId="5888"/>
    <cellStyle name="Normal 38" xfId="316"/>
    <cellStyle name="Normal 38 2" xfId="5889"/>
    <cellStyle name="Normal 39" xfId="2681"/>
    <cellStyle name="Normal 39 2" xfId="5890"/>
    <cellStyle name="Normal 4" xfId="45"/>
    <cellStyle name="Normal 4 2" xfId="75"/>
    <cellStyle name="Normal 4 2 2" xfId="2682"/>
    <cellStyle name="Normal 4 2 2 2" xfId="5891"/>
    <cellStyle name="Normal 4 2 2 2 2" xfId="5892"/>
    <cellStyle name="Normal 4 2 2 3" xfId="5893"/>
    <cellStyle name="Normal 4 2 2 3 2" xfId="5894"/>
    <cellStyle name="Normal 4 2 2 4" xfId="5895"/>
    <cellStyle name="Normal 4 2 2 4 2" xfId="5896"/>
    <cellStyle name="Normal 4 2 2 5" xfId="5897"/>
    <cellStyle name="Normal 4 2 3" xfId="2683"/>
    <cellStyle name="Normal 4 2 3 2" xfId="5898"/>
    <cellStyle name="Normal 4 2 3 2 2" xfId="5899"/>
    <cellStyle name="Normal 4 2 3 3" xfId="5900"/>
    <cellStyle name="Normal 4 2 4" xfId="5901"/>
    <cellStyle name="Normal 4 2 5" xfId="5902"/>
    <cellStyle name="Normal 4 2 5 2" xfId="5903"/>
    <cellStyle name="Normal 4 2 6" xfId="5904"/>
    <cellStyle name="Normal 4 3" xfId="133"/>
    <cellStyle name="Normal 4 3 2" xfId="5905"/>
    <cellStyle name="Normal 4 3 2 2" xfId="5906"/>
    <cellStyle name="Normal 4 3 2 2 2" xfId="5907"/>
    <cellStyle name="Normal 4 3 2 3" xfId="5908"/>
    <cellStyle name="Normal 4 3 2 3 2" xfId="5909"/>
    <cellStyle name="Normal 4 3 2 4" xfId="5910"/>
    <cellStyle name="Normal 4 3 2 4 2" xfId="5911"/>
    <cellStyle name="Normal 4 3 2 5" xfId="5912"/>
    <cellStyle name="Normal 4 3 3" xfId="5913"/>
    <cellStyle name="Normal 4 3 3 2" xfId="5914"/>
    <cellStyle name="Normal 4 3 4" xfId="5915"/>
    <cellStyle name="Normal 4 3 4 2" xfId="5916"/>
    <cellStyle name="Normal 4 3 5" xfId="5917"/>
    <cellStyle name="Normal 4 3 5 2" xfId="5918"/>
    <cellStyle name="Normal 4 3 6" xfId="5919"/>
    <cellStyle name="Normal 4 4" xfId="194"/>
    <cellStyle name="Normal 4 4 2" xfId="5920"/>
    <cellStyle name="Normal 4 4 2 2" xfId="5921"/>
    <cellStyle name="Normal 4 4 2 2 2" xfId="5922"/>
    <cellStyle name="Normal 4 4 2 3" xfId="5923"/>
    <cellStyle name="Normal 4 4 2 3 2" xfId="5924"/>
    <cellStyle name="Normal 4 4 2 4" xfId="5925"/>
    <cellStyle name="Normal 4 4 2 4 2" xfId="5926"/>
    <cellStyle name="Normal 4 4 2 5" xfId="5927"/>
    <cellStyle name="Normal 4 4 3" xfId="5928"/>
    <cellStyle name="Normal 4 4 3 2" xfId="5929"/>
    <cellStyle name="Normal 4 4 4" xfId="5930"/>
    <cellStyle name="Normal 4 4 4 2" xfId="5931"/>
    <cellStyle name="Normal 4 4 5" xfId="5932"/>
    <cellStyle name="Normal 4 4 5 2" xfId="5933"/>
    <cellStyle name="Normal 4 4 6" xfId="5934"/>
    <cellStyle name="Normal 4 5" xfId="289"/>
    <cellStyle name="Normal 4 5 2" xfId="5935"/>
    <cellStyle name="Normal 4 5 2 2" xfId="5936"/>
    <cellStyle name="Normal 4 5 3" xfId="5937"/>
    <cellStyle name="Normal 4 5 3 2" xfId="5938"/>
    <cellStyle name="Normal 4 5 4" xfId="5939"/>
    <cellStyle name="Normal 4 5 4 2" xfId="5940"/>
    <cellStyle name="Normal 4 5 5" xfId="5941"/>
    <cellStyle name="Normal 4 6" xfId="5942"/>
    <cellStyle name="Normal 4 6 2" xfId="5943"/>
    <cellStyle name="Normal 4 6 2 2" xfId="5944"/>
    <cellStyle name="Normal 4 6 3" xfId="5945"/>
    <cellStyle name="Normal 4 7" xfId="5946"/>
    <cellStyle name="Normal 4 8" xfId="5947"/>
    <cellStyle name="Normal 4 8 2" xfId="5948"/>
    <cellStyle name="Normal 4 9" xfId="5949"/>
    <cellStyle name="Normal 40" xfId="297"/>
    <cellStyle name="Normal 40 2" xfId="5950"/>
    <cellStyle name="Normal 41" xfId="2684"/>
    <cellStyle name="Normal 42" xfId="2685"/>
    <cellStyle name="Normal 43" xfId="2686"/>
    <cellStyle name="Normal 44" xfId="2687"/>
    <cellStyle name="Normal 45" xfId="2688"/>
    <cellStyle name="Normal 46" xfId="2689"/>
    <cellStyle name="Normal 47" xfId="2690"/>
    <cellStyle name="Normal 48" xfId="2691"/>
    <cellStyle name="Normal 49" xfId="2692"/>
    <cellStyle name="Normal 5" xfId="48"/>
    <cellStyle name="Normal 5 2" xfId="78"/>
    <cellStyle name="Normal 5 2 2" xfId="5951"/>
    <cellStyle name="Normal 5 2 2 2" xfId="5952"/>
    <cellStyle name="Normal 5 2 2 2 2" xfId="5953"/>
    <cellStyle name="Normal 5 2 2 3" xfId="5954"/>
    <cellStyle name="Normal 5 2 2 3 2" xfId="5955"/>
    <cellStyle name="Normal 5 2 2 4" xfId="5956"/>
    <cellStyle name="Normal 5 2 2 4 2" xfId="5957"/>
    <cellStyle name="Normal 5 2 2 5" xfId="5958"/>
    <cellStyle name="Normal 5 2 3" xfId="5959"/>
    <cellStyle name="Normal 5 2 3 2" xfId="5960"/>
    <cellStyle name="Normal 5 2 4" xfId="5961"/>
    <cellStyle name="Normal 5 2 4 2" xfId="5962"/>
    <cellStyle name="Normal 5 2 5" xfId="5963"/>
    <cellStyle name="Normal 5 2 5 2" xfId="5964"/>
    <cellStyle name="Normal 5 2 6" xfId="5965"/>
    <cellStyle name="Normal 5 3" xfId="135"/>
    <cellStyle name="Normal 5 3 2" xfId="5966"/>
    <cellStyle name="Normal 5 3 2 2" xfId="5967"/>
    <cellStyle name="Normal 5 3 2 2 2" xfId="5968"/>
    <cellStyle name="Normal 5 3 2 3" xfId="5969"/>
    <cellStyle name="Normal 5 3 2 3 2" xfId="5970"/>
    <cellStyle name="Normal 5 3 2 4" xfId="5971"/>
    <cellStyle name="Normal 5 3 2 4 2" xfId="5972"/>
    <cellStyle name="Normal 5 3 2 5" xfId="5973"/>
    <cellStyle name="Normal 5 3 3" xfId="5974"/>
    <cellStyle name="Normal 5 3 3 2" xfId="5975"/>
    <cellStyle name="Normal 5 3 4" xfId="5976"/>
    <cellStyle name="Normal 5 3 4 2" xfId="5977"/>
    <cellStyle name="Normal 5 3 5" xfId="5978"/>
    <cellStyle name="Normal 5 3 5 2" xfId="5979"/>
    <cellStyle name="Normal 5 3 6" xfId="5980"/>
    <cellStyle name="Normal 5 4" xfId="197"/>
    <cellStyle name="Normal 5 4 2" xfId="5981"/>
    <cellStyle name="Normal 5 4 2 2" xfId="5982"/>
    <cellStyle name="Normal 5 4 2 2 2" xfId="5983"/>
    <cellStyle name="Normal 5 4 2 3" xfId="5984"/>
    <cellStyle name="Normal 5 4 2 3 2" xfId="5985"/>
    <cellStyle name="Normal 5 4 2 4" xfId="5986"/>
    <cellStyle name="Normal 5 4 2 4 2" xfId="5987"/>
    <cellStyle name="Normal 5 4 2 5" xfId="5988"/>
    <cellStyle name="Normal 5 4 3" xfId="5989"/>
    <cellStyle name="Normal 5 4 3 2" xfId="5990"/>
    <cellStyle name="Normal 5 4 4" xfId="5991"/>
    <cellStyle name="Normal 5 4 4 2" xfId="5992"/>
    <cellStyle name="Normal 5 4 5" xfId="5993"/>
    <cellStyle name="Normal 5 4 5 2" xfId="5994"/>
    <cellStyle name="Normal 5 4 6" xfId="5995"/>
    <cellStyle name="Normal 5 5" xfId="290"/>
    <cellStyle name="Normal 5 5 2" xfId="5996"/>
    <cellStyle name="Normal 5 5 2 2" xfId="5997"/>
    <cellStyle name="Normal 5 5 3" xfId="5998"/>
    <cellStyle name="Normal 5 5 3 2" xfId="5999"/>
    <cellStyle name="Normal 5 5 4" xfId="6000"/>
    <cellStyle name="Normal 5 5 4 2" xfId="6001"/>
    <cellStyle name="Normal 5 5 5" xfId="6002"/>
    <cellStyle name="Normal 5 6" xfId="6003"/>
    <cellStyle name="Normal 5 6 2" xfId="6004"/>
    <cellStyle name="Normal 5 6 2 2" xfId="6005"/>
    <cellStyle name="Normal 5 6 3" xfId="6006"/>
    <cellStyle name="Normal 5 7" xfId="6007"/>
    <cellStyle name="Normal 5 8" xfId="6008"/>
    <cellStyle name="Normal 5 8 2" xfId="6009"/>
    <cellStyle name="Normal 5 9" xfId="6010"/>
    <cellStyle name="Normal 50" xfId="2693"/>
    <cellStyle name="Normal 51" xfId="2694"/>
    <cellStyle name="Normal 52" xfId="2695"/>
    <cellStyle name="Normal 53" xfId="2696"/>
    <cellStyle name="Normal 54" xfId="2697"/>
    <cellStyle name="Normal 55" xfId="2698"/>
    <cellStyle name="Normal 55 2" xfId="2699"/>
    <cellStyle name="Normal 56" xfId="2700"/>
    <cellStyle name="Normal 57" xfId="2701"/>
    <cellStyle name="Normal 58" xfId="2702"/>
    <cellStyle name="Normal 59" xfId="2703"/>
    <cellStyle name="Normal 6" xfId="92"/>
    <cellStyle name="Normal 6 2" xfId="149"/>
    <cellStyle name="Normal 6 2 2" xfId="6011"/>
    <cellStyle name="Normal 6 2 2 2" xfId="6012"/>
    <cellStyle name="Normal 6 2 2 2 2" xfId="6013"/>
    <cellStyle name="Normal 6 2 2 3" xfId="6014"/>
    <cellStyle name="Normal 6 2 2 3 2" xfId="6015"/>
    <cellStyle name="Normal 6 2 2 4" xfId="6016"/>
    <cellStyle name="Normal 6 2 2 4 2" xfId="6017"/>
    <cellStyle name="Normal 6 2 2 5" xfId="6018"/>
    <cellStyle name="Normal 6 2 3" xfId="6019"/>
    <cellStyle name="Normal 6 2 3 2" xfId="6020"/>
    <cellStyle name="Normal 6 2 4" xfId="6021"/>
    <cellStyle name="Normal 6 2 4 2" xfId="6022"/>
    <cellStyle name="Normal 6 2 5" xfId="6023"/>
    <cellStyle name="Normal 6 2 5 2" xfId="6024"/>
    <cellStyle name="Normal 6 2 6" xfId="6025"/>
    <cellStyle name="Normal 6 3" xfId="2704"/>
    <cellStyle name="Normal 6 3 2" xfId="6026"/>
    <cellStyle name="Normal 6 3 2 2" xfId="6027"/>
    <cellStyle name="Normal 6 3 3" xfId="6028"/>
    <cellStyle name="Normal 6 3 3 2" xfId="6029"/>
    <cellStyle name="Normal 6 3 4" xfId="6030"/>
    <cellStyle name="Normal 6 3 4 2" xfId="6031"/>
    <cellStyle name="Normal 6 3 5" xfId="6032"/>
    <cellStyle name="Normal 6 4" xfId="6033"/>
    <cellStyle name="Normal 6 4 2" xfId="6034"/>
    <cellStyle name="Normal 6 4 2 2" xfId="6035"/>
    <cellStyle name="Normal 6 4 3" xfId="6036"/>
    <cellStyle name="Normal 6 5" xfId="6037"/>
    <cellStyle name="Normal 6 6" xfId="6038"/>
    <cellStyle name="Normal 6 6 2" xfId="6039"/>
    <cellStyle name="Normal 6 7" xfId="6040"/>
    <cellStyle name="Normal 60" xfId="2705"/>
    <cellStyle name="Normal 61" xfId="2706"/>
    <cellStyle name="Normal 62" xfId="2707"/>
    <cellStyle name="Normal 63" xfId="2708"/>
    <cellStyle name="Normal 64" xfId="2709"/>
    <cellStyle name="Normal 65" xfId="2710"/>
    <cellStyle name="Normal 66" xfId="2711"/>
    <cellStyle name="Normal 67" xfId="2712"/>
    <cellStyle name="Normal 68" xfId="2713"/>
    <cellStyle name="Normal 69" xfId="2714"/>
    <cellStyle name="Normal 7" xfId="106"/>
    <cellStyle name="Normal 7 2" xfId="163"/>
    <cellStyle name="Normal 7 2 2" xfId="6041"/>
    <cellStyle name="Normal 7 2 2 2" xfId="6042"/>
    <cellStyle name="Normal 7 2 2 2 2" xfId="6043"/>
    <cellStyle name="Normal 7 2 2 3" xfId="6044"/>
    <cellStyle name="Normal 7 2 2 3 2" xfId="6045"/>
    <cellStyle name="Normal 7 2 2 4" xfId="6046"/>
    <cellStyle name="Normal 7 2 2 4 2" xfId="6047"/>
    <cellStyle name="Normal 7 2 2 5" xfId="6048"/>
    <cellStyle name="Normal 7 2 3" xfId="6049"/>
    <cellStyle name="Normal 7 2 3 2" xfId="6050"/>
    <cellStyle name="Normal 7 2 4" xfId="6051"/>
    <cellStyle name="Normal 7 2 4 2" xfId="6052"/>
    <cellStyle name="Normal 7 2 5" xfId="6053"/>
    <cellStyle name="Normal 7 2 5 2" xfId="6054"/>
    <cellStyle name="Normal 7 2 6" xfId="6055"/>
    <cellStyle name="Normal 7 3" xfId="2715"/>
    <cellStyle name="Normal 7 3 2" xfId="6056"/>
    <cellStyle name="Normal 7 3 2 2" xfId="6057"/>
    <cellStyle name="Normal 7 3 3" xfId="6058"/>
    <cellStyle name="Normal 7 3 3 2" xfId="6059"/>
    <cellStyle name="Normal 7 3 4" xfId="6060"/>
    <cellStyle name="Normal 7 3 4 2" xfId="6061"/>
    <cellStyle name="Normal 7 3 5" xfId="6062"/>
    <cellStyle name="Normal 7 4" xfId="6063"/>
    <cellStyle name="Normal 7 4 2" xfId="6064"/>
    <cellStyle name="Normal 7 4 2 2" xfId="6065"/>
    <cellStyle name="Normal 7 4 3" xfId="6066"/>
    <cellStyle name="Normal 7 5" xfId="6067"/>
    <cellStyle name="Normal 7 6" xfId="6068"/>
    <cellStyle name="Normal 7 6 2" xfId="6069"/>
    <cellStyle name="Normal 7 7" xfId="6070"/>
    <cellStyle name="Normal 70" xfId="2716"/>
    <cellStyle name="Normal 71" xfId="2717"/>
    <cellStyle name="Normal 72" xfId="2718"/>
    <cellStyle name="Normal 73" xfId="2719"/>
    <cellStyle name="Normal 74" xfId="2720"/>
    <cellStyle name="Normal 75" xfId="2721"/>
    <cellStyle name="Normal 76" xfId="2722"/>
    <cellStyle name="Normal 77" xfId="2723"/>
    <cellStyle name="Normal 78" xfId="2724"/>
    <cellStyle name="Normal 79" xfId="2725"/>
    <cellStyle name="Normal 8" xfId="107"/>
    <cellStyle name="Normal 8 2" xfId="164"/>
    <cellStyle name="Normal 8 2 2" xfId="6071"/>
    <cellStyle name="Normal 8 2 2 2" xfId="6072"/>
    <cellStyle name="Normal 8 2 2 2 2" xfId="6073"/>
    <cellStyle name="Normal 8 2 2 3" xfId="6074"/>
    <cellStyle name="Normal 8 2 2 3 2" xfId="6075"/>
    <cellStyle name="Normal 8 2 2 4" xfId="6076"/>
    <cellStyle name="Normal 8 2 2 4 2" xfId="6077"/>
    <cellStyle name="Normal 8 2 2 5" xfId="6078"/>
    <cellStyle name="Normal 8 2 3" xfId="6079"/>
    <cellStyle name="Normal 8 2 3 2" xfId="6080"/>
    <cellStyle name="Normal 8 2 4" xfId="6081"/>
    <cellStyle name="Normal 8 2 4 2" xfId="6082"/>
    <cellStyle name="Normal 8 2 5" xfId="6083"/>
    <cellStyle name="Normal 8 2 5 2" xfId="6084"/>
    <cellStyle name="Normal 8 2 6" xfId="6085"/>
    <cellStyle name="Normal 8 3" xfId="2726"/>
    <cellStyle name="Normal 8 3 2" xfId="6086"/>
    <cellStyle name="Normal 8 3 2 2" xfId="6087"/>
    <cellStyle name="Normal 8 3 3" xfId="6088"/>
    <cellStyle name="Normal 8 3 3 2" xfId="6089"/>
    <cellStyle name="Normal 8 3 4" xfId="6090"/>
    <cellStyle name="Normal 8 3 4 2" xfId="6091"/>
    <cellStyle name="Normal 8 3 5" xfId="6092"/>
    <cellStyle name="Normal 8 4" xfId="6093"/>
    <cellStyle name="Normal 8 4 2" xfId="6094"/>
    <cellStyle name="Normal 8 4 2 2" xfId="6095"/>
    <cellStyle name="Normal 8 4 3" xfId="6096"/>
    <cellStyle name="Normal 8 5" xfId="6097"/>
    <cellStyle name="Normal 8 6" xfId="6098"/>
    <cellStyle name="Normal 8 6 2" xfId="6099"/>
    <cellStyle name="Normal 8 7" xfId="6100"/>
    <cellStyle name="Normal 80" xfId="2727"/>
    <cellStyle name="Normal 81" xfId="2728"/>
    <cellStyle name="Normal 82" xfId="2729"/>
    <cellStyle name="Normal 83" xfId="2730"/>
    <cellStyle name="Normal 84" xfId="2731"/>
    <cellStyle name="Normal 85" xfId="2732"/>
    <cellStyle name="Normal 86" xfId="2733"/>
    <cellStyle name="Normal 87" xfId="2734"/>
    <cellStyle name="Normal 88" xfId="2735"/>
    <cellStyle name="Normal 89" xfId="2736"/>
    <cellStyle name="Normal 9" xfId="178"/>
    <cellStyle name="Normal 9 10" xfId="2737"/>
    <cellStyle name="Normal 9 10 2" xfId="2738"/>
    <cellStyle name="Normal 9 11" xfId="2739"/>
    <cellStyle name="Normal 9 12" xfId="2740"/>
    <cellStyle name="Normal 9 13" xfId="2741"/>
    <cellStyle name="Normal 9 2" xfId="2742"/>
    <cellStyle name="Normal 9 2 2" xfId="2743"/>
    <cellStyle name="Normal 9 2 2 2" xfId="2744"/>
    <cellStyle name="Normal 9 2 2 2 2" xfId="2745"/>
    <cellStyle name="Normal 9 2 2 2 2 2" xfId="2746"/>
    <cellStyle name="Normal 9 2 2 2 2 2 2" xfId="2747"/>
    <cellStyle name="Normal 9 2 2 2 2 3" xfId="2748"/>
    <cellStyle name="Normal 9 2 2 2 2 3 2" xfId="2749"/>
    <cellStyle name="Normal 9 2 2 2 2 4" xfId="2750"/>
    <cellStyle name="Normal 9 2 2 2 2 5" xfId="2751"/>
    <cellStyle name="Normal 9 2 2 2 2 6" xfId="2752"/>
    <cellStyle name="Normal 9 2 2 2 3" xfId="2753"/>
    <cellStyle name="Normal 9 2 2 2 3 2" xfId="2754"/>
    <cellStyle name="Normal 9 2 2 2 4" xfId="2755"/>
    <cellStyle name="Normal 9 2 2 2 4 2" xfId="2756"/>
    <cellStyle name="Normal 9 2 2 2 5" xfId="2757"/>
    <cellStyle name="Normal 9 2 2 2 6" xfId="2758"/>
    <cellStyle name="Normal 9 2 2 2 7" xfId="2759"/>
    <cellStyle name="Normal 9 2 2 3" xfId="2760"/>
    <cellStyle name="Normal 9 2 2 3 2" xfId="2761"/>
    <cellStyle name="Normal 9 2 2 3 2 2" xfId="2762"/>
    <cellStyle name="Normal 9 2 2 3 3" xfId="2763"/>
    <cellStyle name="Normal 9 2 2 3 3 2" xfId="2764"/>
    <cellStyle name="Normal 9 2 2 3 4" xfId="2765"/>
    <cellStyle name="Normal 9 2 2 3 5" xfId="2766"/>
    <cellStyle name="Normal 9 2 2 3 6" xfId="2767"/>
    <cellStyle name="Normal 9 2 2 4" xfId="2768"/>
    <cellStyle name="Normal 9 2 2 4 2" xfId="2769"/>
    <cellStyle name="Normal 9 2 2 5" xfId="2770"/>
    <cellStyle name="Normal 9 2 2 5 2" xfId="2771"/>
    <cellStyle name="Normal 9 2 2 6" xfId="2772"/>
    <cellStyle name="Normal 9 2 2 7" xfId="2773"/>
    <cellStyle name="Normal 9 2 2 8" xfId="2774"/>
    <cellStyle name="Normal 9 2 3" xfId="2775"/>
    <cellStyle name="Normal 9 2 3 2" xfId="2776"/>
    <cellStyle name="Normal 9 2 3 2 2" xfId="2777"/>
    <cellStyle name="Normal 9 2 3 2 2 2" xfId="2778"/>
    <cellStyle name="Normal 9 2 3 2 3" xfId="2779"/>
    <cellStyle name="Normal 9 2 3 2 3 2" xfId="2780"/>
    <cellStyle name="Normal 9 2 3 2 4" xfId="2781"/>
    <cellStyle name="Normal 9 2 3 2 5" xfId="2782"/>
    <cellStyle name="Normal 9 2 3 2 6" xfId="2783"/>
    <cellStyle name="Normal 9 2 3 3" xfId="2784"/>
    <cellStyle name="Normal 9 2 3 3 2" xfId="2785"/>
    <cellStyle name="Normal 9 2 3 4" xfId="2786"/>
    <cellStyle name="Normal 9 2 3 4 2" xfId="2787"/>
    <cellStyle name="Normal 9 2 3 5" xfId="2788"/>
    <cellStyle name="Normal 9 2 3 6" xfId="2789"/>
    <cellStyle name="Normal 9 2 3 7" xfId="2790"/>
    <cellStyle name="Normal 9 2 4" xfId="2791"/>
    <cellStyle name="Normal 9 2 4 2" xfId="2792"/>
    <cellStyle name="Normal 9 2 4 2 2" xfId="2793"/>
    <cellStyle name="Normal 9 2 4 3" xfId="2794"/>
    <cellStyle name="Normal 9 2 4 3 2" xfId="2795"/>
    <cellStyle name="Normal 9 2 4 4" xfId="2796"/>
    <cellStyle name="Normal 9 2 4 5" xfId="2797"/>
    <cellStyle name="Normal 9 2 4 6" xfId="2798"/>
    <cellStyle name="Normal 9 2 5" xfId="2799"/>
    <cellStyle name="Normal 9 2 5 2" xfId="2800"/>
    <cellStyle name="Normal 9 2 6" xfId="2801"/>
    <cellStyle name="Normal 9 2 6 2" xfId="2802"/>
    <cellStyle name="Normal 9 2 7" xfId="2803"/>
    <cellStyle name="Normal 9 2 8" xfId="2804"/>
    <cellStyle name="Normal 9 2 9" xfId="2805"/>
    <cellStyle name="Normal 9 3" xfId="2806"/>
    <cellStyle name="Normal 9 3 2" xfId="2807"/>
    <cellStyle name="Normal 9 3 2 2" xfId="2808"/>
    <cellStyle name="Normal 9 3 2 2 2" xfId="2809"/>
    <cellStyle name="Normal 9 3 2 2 2 2" xfId="2810"/>
    <cellStyle name="Normal 9 3 2 2 2 2 2" xfId="2811"/>
    <cellStyle name="Normal 9 3 2 2 2 3" xfId="2812"/>
    <cellStyle name="Normal 9 3 2 2 2 3 2" xfId="2813"/>
    <cellStyle name="Normal 9 3 2 2 2 4" xfId="2814"/>
    <cellStyle name="Normal 9 3 2 2 2 5" xfId="2815"/>
    <cellStyle name="Normal 9 3 2 2 2 6" xfId="2816"/>
    <cellStyle name="Normal 9 3 2 2 3" xfId="2817"/>
    <cellStyle name="Normal 9 3 2 2 3 2" xfId="2818"/>
    <cellStyle name="Normal 9 3 2 2 4" xfId="2819"/>
    <cellStyle name="Normal 9 3 2 2 4 2" xfId="2820"/>
    <cellStyle name="Normal 9 3 2 2 5" xfId="2821"/>
    <cellStyle name="Normal 9 3 2 2 6" xfId="2822"/>
    <cellStyle name="Normal 9 3 2 2 7" xfId="2823"/>
    <cellStyle name="Normal 9 3 2 3" xfId="2824"/>
    <cellStyle name="Normal 9 3 2 3 2" xfId="2825"/>
    <cellStyle name="Normal 9 3 2 3 2 2" xfId="2826"/>
    <cellStyle name="Normal 9 3 2 3 3" xfId="2827"/>
    <cellStyle name="Normal 9 3 2 3 3 2" xfId="2828"/>
    <cellStyle name="Normal 9 3 2 3 4" xfId="2829"/>
    <cellStyle name="Normal 9 3 2 3 5" xfId="2830"/>
    <cellStyle name="Normal 9 3 2 3 6" xfId="2831"/>
    <cellStyle name="Normal 9 3 2 4" xfId="2832"/>
    <cellStyle name="Normal 9 3 2 4 2" xfId="2833"/>
    <cellStyle name="Normal 9 3 2 5" xfId="2834"/>
    <cellStyle name="Normal 9 3 2 5 2" xfId="2835"/>
    <cellStyle name="Normal 9 3 2 6" xfId="2836"/>
    <cellStyle name="Normal 9 3 2 7" xfId="2837"/>
    <cellStyle name="Normal 9 3 2 8" xfId="2838"/>
    <cellStyle name="Normal 9 3 3" xfId="2839"/>
    <cellStyle name="Normal 9 3 3 2" xfId="2840"/>
    <cellStyle name="Normal 9 3 3 2 2" xfId="2841"/>
    <cellStyle name="Normal 9 3 3 2 2 2" xfId="2842"/>
    <cellStyle name="Normal 9 3 3 2 3" xfId="2843"/>
    <cellStyle name="Normal 9 3 3 2 3 2" xfId="2844"/>
    <cellStyle name="Normal 9 3 3 2 4" xfId="2845"/>
    <cellStyle name="Normal 9 3 3 2 5" xfId="2846"/>
    <cellStyle name="Normal 9 3 3 2 6" xfId="2847"/>
    <cellStyle name="Normal 9 3 3 3" xfId="2848"/>
    <cellStyle name="Normal 9 3 3 3 2" xfId="2849"/>
    <cellStyle name="Normal 9 3 3 4" xfId="2850"/>
    <cellStyle name="Normal 9 3 3 4 2" xfId="2851"/>
    <cellStyle name="Normal 9 3 3 5" xfId="2852"/>
    <cellStyle name="Normal 9 3 3 6" xfId="2853"/>
    <cellStyle name="Normal 9 3 3 7" xfId="2854"/>
    <cellStyle name="Normal 9 3 4" xfId="2855"/>
    <cellStyle name="Normal 9 3 4 2" xfId="2856"/>
    <cellStyle name="Normal 9 3 4 2 2" xfId="2857"/>
    <cellStyle name="Normal 9 3 4 3" xfId="2858"/>
    <cellStyle name="Normal 9 3 4 3 2" xfId="2859"/>
    <cellStyle name="Normal 9 3 4 4" xfId="2860"/>
    <cellStyle name="Normal 9 3 4 5" xfId="2861"/>
    <cellStyle name="Normal 9 3 4 6" xfId="2862"/>
    <cellStyle name="Normal 9 3 5" xfId="2863"/>
    <cellStyle name="Normal 9 3 5 2" xfId="2864"/>
    <cellStyle name="Normal 9 3 6" xfId="2865"/>
    <cellStyle name="Normal 9 3 6 2" xfId="2866"/>
    <cellStyle name="Normal 9 3 7" xfId="2867"/>
    <cellStyle name="Normal 9 3 8" xfId="2868"/>
    <cellStyle name="Normal 9 3 9" xfId="2869"/>
    <cellStyle name="Normal 9 4" xfId="2870"/>
    <cellStyle name="Normal 9 4 2" xfId="2871"/>
    <cellStyle name="Normal 9 4 2 2" xfId="2872"/>
    <cellStyle name="Normal 9 4 2 2 2" xfId="2873"/>
    <cellStyle name="Normal 9 4 2 2 2 2" xfId="2874"/>
    <cellStyle name="Normal 9 4 2 2 2 2 2" xfId="2875"/>
    <cellStyle name="Normal 9 4 2 2 2 3" xfId="2876"/>
    <cellStyle name="Normal 9 4 2 2 2 3 2" xfId="2877"/>
    <cellStyle name="Normal 9 4 2 2 2 4" xfId="2878"/>
    <cellStyle name="Normal 9 4 2 2 2 5" xfId="2879"/>
    <cellStyle name="Normal 9 4 2 2 2 6" xfId="2880"/>
    <cellStyle name="Normal 9 4 2 2 3" xfId="2881"/>
    <cellStyle name="Normal 9 4 2 2 3 2" xfId="2882"/>
    <cellStyle name="Normal 9 4 2 2 4" xfId="2883"/>
    <cellStyle name="Normal 9 4 2 2 4 2" xfId="2884"/>
    <cellStyle name="Normal 9 4 2 2 5" xfId="2885"/>
    <cellStyle name="Normal 9 4 2 2 6" xfId="2886"/>
    <cellStyle name="Normal 9 4 2 2 7" xfId="2887"/>
    <cellStyle name="Normal 9 4 2 3" xfId="2888"/>
    <cellStyle name="Normal 9 4 2 3 2" xfId="2889"/>
    <cellStyle name="Normal 9 4 2 3 2 2" xfId="2890"/>
    <cellStyle name="Normal 9 4 2 3 3" xfId="2891"/>
    <cellStyle name="Normal 9 4 2 3 3 2" xfId="2892"/>
    <cellStyle name="Normal 9 4 2 3 4" xfId="2893"/>
    <cellStyle name="Normal 9 4 2 3 5" xfId="2894"/>
    <cellStyle name="Normal 9 4 2 3 6" xfId="2895"/>
    <cellStyle name="Normal 9 4 2 4" xfId="2896"/>
    <cellStyle name="Normal 9 4 2 4 2" xfId="2897"/>
    <cellStyle name="Normal 9 4 2 5" xfId="2898"/>
    <cellStyle name="Normal 9 4 2 5 2" xfId="2899"/>
    <cellStyle name="Normal 9 4 2 6" xfId="2900"/>
    <cellStyle name="Normal 9 4 2 7" xfId="2901"/>
    <cellStyle name="Normal 9 4 2 8" xfId="2902"/>
    <cellStyle name="Normal 9 4 3" xfId="2903"/>
    <cellStyle name="Normal 9 4 3 2" xfId="2904"/>
    <cellStyle name="Normal 9 4 3 2 2" xfId="2905"/>
    <cellStyle name="Normal 9 4 3 2 2 2" xfId="2906"/>
    <cellStyle name="Normal 9 4 3 2 3" xfId="2907"/>
    <cellStyle name="Normal 9 4 3 2 3 2" xfId="2908"/>
    <cellStyle name="Normal 9 4 3 2 4" xfId="2909"/>
    <cellStyle name="Normal 9 4 3 2 5" xfId="2910"/>
    <cellStyle name="Normal 9 4 3 2 6" xfId="2911"/>
    <cellStyle name="Normal 9 4 3 3" xfId="2912"/>
    <cellStyle name="Normal 9 4 3 3 2" xfId="2913"/>
    <cellStyle name="Normal 9 4 3 4" xfId="2914"/>
    <cellStyle name="Normal 9 4 3 4 2" xfId="2915"/>
    <cellStyle name="Normal 9 4 3 5" xfId="2916"/>
    <cellStyle name="Normal 9 4 3 6" xfId="2917"/>
    <cellStyle name="Normal 9 4 3 7" xfId="2918"/>
    <cellStyle name="Normal 9 4 4" xfId="2919"/>
    <cellStyle name="Normal 9 4 4 2" xfId="2920"/>
    <cellStyle name="Normal 9 4 4 2 2" xfId="2921"/>
    <cellStyle name="Normal 9 4 4 3" xfId="2922"/>
    <cellStyle name="Normal 9 4 4 3 2" xfId="2923"/>
    <cellStyle name="Normal 9 4 4 4" xfId="2924"/>
    <cellStyle name="Normal 9 4 4 5" xfId="2925"/>
    <cellStyle name="Normal 9 4 4 6" xfId="2926"/>
    <cellStyle name="Normal 9 4 5" xfId="2927"/>
    <cellStyle name="Normal 9 4 5 2" xfId="2928"/>
    <cellStyle name="Normal 9 4 6" xfId="2929"/>
    <cellStyle name="Normal 9 4 6 2" xfId="2930"/>
    <cellStyle name="Normal 9 4 7" xfId="2931"/>
    <cellStyle name="Normal 9 4 8" xfId="2932"/>
    <cellStyle name="Normal 9 4 9" xfId="2933"/>
    <cellStyle name="Normal 9 5" xfId="2934"/>
    <cellStyle name="Normal 9 5 2" xfId="2935"/>
    <cellStyle name="Normal 9 5 2 2" xfId="2936"/>
    <cellStyle name="Normal 9 5 2 2 2" xfId="2937"/>
    <cellStyle name="Normal 9 5 2 2 2 2" xfId="2938"/>
    <cellStyle name="Normal 9 5 2 2 2 2 2" xfId="2939"/>
    <cellStyle name="Normal 9 5 2 2 2 3" xfId="2940"/>
    <cellStyle name="Normal 9 5 2 2 2 3 2" xfId="2941"/>
    <cellStyle name="Normal 9 5 2 2 2 4" xfId="2942"/>
    <cellStyle name="Normal 9 5 2 2 2 5" xfId="2943"/>
    <cellStyle name="Normal 9 5 2 2 2 6" xfId="2944"/>
    <cellStyle name="Normal 9 5 2 2 3" xfId="2945"/>
    <cellStyle name="Normal 9 5 2 2 3 2" xfId="2946"/>
    <cellStyle name="Normal 9 5 2 2 4" xfId="2947"/>
    <cellStyle name="Normal 9 5 2 2 4 2" xfId="2948"/>
    <cellStyle name="Normal 9 5 2 2 5" xfId="2949"/>
    <cellStyle name="Normal 9 5 2 2 6" xfId="2950"/>
    <cellStyle name="Normal 9 5 2 2 7" xfId="2951"/>
    <cellStyle name="Normal 9 5 2 3" xfId="2952"/>
    <cellStyle name="Normal 9 5 2 3 2" xfId="2953"/>
    <cellStyle name="Normal 9 5 2 3 2 2" xfId="2954"/>
    <cellStyle name="Normal 9 5 2 3 3" xfId="2955"/>
    <cellStyle name="Normal 9 5 2 3 3 2" xfId="2956"/>
    <cellStyle name="Normal 9 5 2 3 4" xfId="2957"/>
    <cellStyle name="Normal 9 5 2 3 5" xfId="2958"/>
    <cellStyle name="Normal 9 5 2 3 6" xfId="2959"/>
    <cellStyle name="Normal 9 5 2 4" xfId="2960"/>
    <cellStyle name="Normal 9 5 2 4 2" xfId="2961"/>
    <cellStyle name="Normal 9 5 2 5" xfId="2962"/>
    <cellStyle name="Normal 9 5 2 5 2" xfId="2963"/>
    <cellStyle name="Normal 9 5 2 6" xfId="2964"/>
    <cellStyle name="Normal 9 5 2 7" xfId="2965"/>
    <cellStyle name="Normal 9 5 2 8" xfId="2966"/>
    <cellStyle name="Normal 9 5 3" xfId="2967"/>
    <cellStyle name="Normal 9 5 3 2" xfId="2968"/>
    <cellStyle name="Normal 9 5 3 2 2" xfId="2969"/>
    <cellStyle name="Normal 9 5 3 2 2 2" xfId="2970"/>
    <cellStyle name="Normal 9 5 3 2 3" xfId="2971"/>
    <cellStyle name="Normal 9 5 3 2 3 2" xfId="2972"/>
    <cellStyle name="Normal 9 5 3 2 4" xfId="2973"/>
    <cellStyle name="Normal 9 5 3 2 5" xfId="2974"/>
    <cellStyle name="Normal 9 5 3 2 6" xfId="2975"/>
    <cellStyle name="Normal 9 5 3 3" xfId="2976"/>
    <cellStyle name="Normal 9 5 3 3 2" xfId="2977"/>
    <cellStyle name="Normal 9 5 3 4" xfId="2978"/>
    <cellStyle name="Normal 9 5 3 4 2" xfId="2979"/>
    <cellStyle name="Normal 9 5 3 5" xfId="2980"/>
    <cellStyle name="Normal 9 5 3 6" xfId="2981"/>
    <cellStyle name="Normal 9 5 3 7" xfId="2982"/>
    <cellStyle name="Normal 9 5 4" xfId="2983"/>
    <cellStyle name="Normal 9 5 4 2" xfId="2984"/>
    <cellStyle name="Normal 9 5 4 2 2" xfId="2985"/>
    <cellStyle name="Normal 9 5 4 3" xfId="2986"/>
    <cellStyle name="Normal 9 5 4 3 2" xfId="2987"/>
    <cellStyle name="Normal 9 5 4 4" xfId="2988"/>
    <cellStyle name="Normal 9 5 4 5" xfId="2989"/>
    <cellStyle name="Normal 9 5 4 6" xfId="2990"/>
    <cellStyle name="Normal 9 5 5" xfId="2991"/>
    <cellStyle name="Normal 9 5 5 2" xfId="2992"/>
    <cellStyle name="Normal 9 5 6" xfId="2993"/>
    <cellStyle name="Normal 9 5 6 2" xfId="2994"/>
    <cellStyle name="Normal 9 5 7" xfId="2995"/>
    <cellStyle name="Normal 9 5 8" xfId="2996"/>
    <cellStyle name="Normal 9 5 9" xfId="2997"/>
    <cellStyle name="Normal 9 6" xfId="2998"/>
    <cellStyle name="Normal 9 6 2" xfId="2999"/>
    <cellStyle name="Normal 9 6 2 2" xfId="3000"/>
    <cellStyle name="Normal 9 6 2 2 2" xfId="3001"/>
    <cellStyle name="Normal 9 6 2 2 2 2" xfId="3002"/>
    <cellStyle name="Normal 9 6 2 2 3" xfId="3003"/>
    <cellStyle name="Normal 9 6 2 2 3 2" xfId="3004"/>
    <cellStyle name="Normal 9 6 2 2 4" xfId="3005"/>
    <cellStyle name="Normal 9 6 2 2 5" xfId="3006"/>
    <cellStyle name="Normal 9 6 2 2 6" xfId="3007"/>
    <cellStyle name="Normal 9 6 2 3" xfId="3008"/>
    <cellStyle name="Normal 9 6 2 3 2" xfId="3009"/>
    <cellStyle name="Normal 9 6 2 4" xfId="3010"/>
    <cellStyle name="Normal 9 6 2 4 2" xfId="3011"/>
    <cellStyle name="Normal 9 6 2 5" xfId="3012"/>
    <cellStyle name="Normal 9 6 2 6" xfId="3013"/>
    <cellStyle name="Normal 9 6 2 7" xfId="3014"/>
    <cellStyle name="Normal 9 6 3" xfId="3015"/>
    <cellStyle name="Normal 9 6 3 2" xfId="3016"/>
    <cellStyle name="Normal 9 6 3 2 2" xfId="3017"/>
    <cellStyle name="Normal 9 6 3 3" xfId="3018"/>
    <cellStyle name="Normal 9 6 3 3 2" xfId="3019"/>
    <cellStyle name="Normal 9 6 3 4" xfId="3020"/>
    <cellStyle name="Normal 9 6 3 5" xfId="3021"/>
    <cellStyle name="Normal 9 6 3 6" xfId="3022"/>
    <cellStyle name="Normal 9 6 4" xfId="3023"/>
    <cellStyle name="Normal 9 6 4 2" xfId="3024"/>
    <cellStyle name="Normal 9 6 5" xfId="3025"/>
    <cellStyle name="Normal 9 6 5 2" xfId="3026"/>
    <cellStyle name="Normal 9 6 6" xfId="3027"/>
    <cellStyle name="Normal 9 6 7" xfId="3028"/>
    <cellStyle name="Normal 9 6 8" xfId="3029"/>
    <cellStyle name="Normal 9 7" xfId="3030"/>
    <cellStyle name="Normal 9 7 2" xfId="3031"/>
    <cellStyle name="Normal 9 7 2 2" xfId="3032"/>
    <cellStyle name="Normal 9 7 2 2 2" xfId="3033"/>
    <cellStyle name="Normal 9 7 2 3" xfId="3034"/>
    <cellStyle name="Normal 9 7 2 3 2" xfId="3035"/>
    <cellStyle name="Normal 9 7 2 4" xfId="3036"/>
    <cellStyle name="Normal 9 7 2 5" xfId="3037"/>
    <cellStyle name="Normal 9 7 2 6" xfId="3038"/>
    <cellStyle name="Normal 9 7 3" xfId="3039"/>
    <cellStyle name="Normal 9 7 3 2" xfId="3040"/>
    <cellStyle name="Normal 9 7 4" xfId="3041"/>
    <cellStyle name="Normal 9 7 4 2" xfId="3042"/>
    <cellStyle name="Normal 9 7 5" xfId="3043"/>
    <cellStyle name="Normal 9 7 6" xfId="3044"/>
    <cellStyle name="Normal 9 7 7" xfId="3045"/>
    <cellStyle name="Normal 9 8" xfId="3046"/>
    <cellStyle name="Normal 9 8 2" xfId="3047"/>
    <cellStyle name="Normal 9 8 2 2" xfId="3048"/>
    <cellStyle name="Normal 9 8 3" xfId="3049"/>
    <cellStyle name="Normal 9 8 3 2" xfId="3050"/>
    <cellStyle name="Normal 9 8 4" xfId="3051"/>
    <cellStyle name="Normal 9 8 5" xfId="3052"/>
    <cellStyle name="Normal 9 8 6" xfId="3053"/>
    <cellStyle name="Normal 9 9" xfId="3054"/>
    <cellStyle name="Normal 9 9 2" xfId="3055"/>
    <cellStyle name="Normal 9_Programa" xfId="3056"/>
    <cellStyle name="Normal 90" xfId="3057"/>
    <cellStyle name="Normal 91" xfId="3058"/>
    <cellStyle name="Normal 92" xfId="3059"/>
    <cellStyle name="Normal 93" xfId="3060"/>
    <cellStyle name="Normal 94" xfId="3061"/>
    <cellStyle name="Normal 95" xfId="3062"/>
    <cellStyle name="Normal 96" xfId="3063"/>
    <cellStyle name="Normal 97" xfId="3064"/>
    <cellStyle name="Normal 98" xfId="3065"/>
    <cellStyle name="Normal 99" xfId="3066"/>
    <cellStyle name="Notas 2" xfId="46"/>
    <cellStyle name="Notas 2 10" xfId="6101"/>
    <cellStyle name="Notas 2 2" xfId="76"/>
    <cellStyle name="Notas 2 2 2" xfId="3067"/>
    <cellStyle name="Notas 2 2 2 2" xfId="6102"/>
    <cellStyle name="Notas 2 2 2 2 2" xfId="6103"/>
    <cellStyle name="Notas 2 2 2 3" xfId="6104"/>
    <cellStyle name="Notas 2 2 2 3 2" xfId="6105"/>
    <cellStyle name="Notas 2 2 2 4" xfId="6106"/>
    <cellStyle name="Notas 2 2 2 4 2" xfId="6107"/>
    <cellStyle name="Notas 2 2 2 5" xfId="6108"/>
    <cellStyle name="Notas 2 2 3" xfId="3068"/>
    <cellStyle name="Notas 2 2 3 2" xfId="6109"/>
    <cellStyle name="Notas 2 2 3 2 2" xfId="6110"/>
    <cellStyle name="Notas 2 2 3 3" xfId="6111"/>
    <cellStyle name="Notas 2 2 4" xfId="6112"/>
    <cellStyle name="Notas 2 2 5" xfId="6113"/>
    <cellStyle name="Notas 2 2 5 2" xfId="6114"/>
    <cellStyle name="Notas 2 2 6" xfId="6115"/>
    <cellStyle name="Notas 2 3" xfId="134"/>
    <cellStyle name="Notas 2 3 2" xfId="6116"/>
    <cellStyle name="Notas 2 3 2 2" xfId="6117"/>
    <cellStyle name="Notas 2 3 2 2 2" xfId="6118"/>
    <cellStyle name="Notas 2 3 2 3" xfId="6119"/>
    <cellStyle name="Notas 2 3 2 3 2" xfId="6120"/>
    <cellStyle name="Notas 2 3 2 4" xfId="6121"/>
    <cellStyle name="Notas 2 3 2 4 2" xfId="6122"/>
    <cellStyle name="Notas 2 3 2 5" xfId="6123"/>
    <cellStyle name="Notas 2 3 3" xfId="6124"/>
    <cellStyle name="Notas 2 3 3 2" xfId="6125"/>
    <cellStyle name="Notas 2 3 4" xfId="6126"/>
    <cellStyle name="Notas 2 3 4 2" xfId="6127"/>
    <cellStyle name="Notas 2 3 5" xfId="6128"/>
    <cellStyle name="Notas 2 3 5 2" xfId="6129"/>
    <cellStyle name="Notas 2 3 6" xfId="6130"/>
    <cellStyle name="Notas 2 4" xfId="195"/>
    <cellStyle name="Notas 2 4 2" xfId="6131"/>
    <cellStyle name="Notas 2 4 2 2" xfId="6132"/>
    <cellStyle name="Notas 2 4 2 2 2" xfId="6133"/>
    <cellStyle name="Notas 2 4 2 3" xfId="6134"/>
    <cellStyle name="Notas 2 4 2 3 2" xfId="6135"/>
    <cellStyle name="Notas 2 4 2 4" xfId="6136"/>
    <cellStyle name="Notas 2 4 2 4 2" xfId="6137"/>
    <cellStyle name="Notas 2 4 2 5" xfId="6138"/>
    <cellStyle name="Notas 2 4 3" xfId="6139"/>
    <cellStyle name="Notas 2 4 3 2" xfId="6140"/>
    <cellStyle name="Notas 2 4 4" xfId="6141"/>
    <cellStyle name="Notas 2 4 4 2" xfId="6142"/>
    <cellStyle name="Notas 2 4 5" xfId="6143"/>
    <cellStyle name="Notas 2 4 5 2" xfId="6144"/>
    <cellStyle name="Notas 2 4 6" xfId="6145"/>
    <cellStyle name="Notas 2 5" xfId="248"/>
    <cellStyle name="Notas 2 5 2" xfId="6146"/>
    <cellStyle name="Notas 2 6" xfId="6147"/>
    <cellStyle name="Notas 2 6 2" xfId="6148"/>
    <cellStyle name="Notas 2 6 2 2" xfId="6149"/>
    <cellStyle name="Notas 2 6 3" xfId="6150"/>
    <cellStyle name="Notas 2 6 3 2" xfId="6151"/>
    <cellStyle name="Notas 2 6 4" xfId="6152"/>
    <cellStyle name="Notas 2 6 4 2" xfId="6153"/>
    <cellStyle name="Notas 2 6 5" xfId="6154"/>
    <cellStyle name="Notas 2 7" xfId="6155"/>
    <cellStyle name="Notas 2 7 2" xfId="6156"/>
    <cellStyle name="Notas 2 7 2 2" xfId="6157"/>
    <cellStyle name="Notas 2 7 3" xfId="6158"/>
    <cellStyle name="Notas 2 8" xfId="6159"/>
    <cellStyle name="Notas 2 9" xfId="6160"/>
    <cellStyle name="Notas 2 9 2" xfId="6161"/>
    <cellStyle name="Notas 3" xfId="49"/>
    <cellStyle name="Notas 3 2" xfId="79"/>
    <cellStyle name="Notas 3 2 2" xfId="3069"/>
    <cellStyle name="Notas 3 2 2 2" xfId="6162"/>
    <cellStyle name="Notas 3 2 2 2 2" xfId="6163"/>
    <cellStyle name="Notas 3 2 2 3" xfId="6164"/>
    <cellStyle name="Notas 3 2 2 3 2" xfId="6165"/>
    <cellStyle name="Notas 3 2 2 4" xfId="6166"/>
    <cellStyle name="Notas 3 2 2 4 2" xfId="6167"/>
    <cellStyle name="Notas 3 2 2 5" xfId="6168"/>
    <cellStyle name="Notas 3 2 3" xfId="3070"/>
    <cellStyle name="Notas 3 2 3 2" xfId="6169"/>
    <cellStyle name="Notas 3 2 3 2 2" xfId="6170"/>
    <cellStyle name="Notas 3 2 3 3" xfId="6171"/>
    <cellStyle name="Notas 3 2 4" xfId="6172"/>
    <cellStyle name="Notas 3 2 5" xfId="6173"/>
    <cellStyle name="Notas 3 2 5 2" xfId="6174"/>
    <cellStyle name="Notas 3 2 6" xfId="6175"/>
    <cellStyle name="Notas 3 3" xfId="136"/>
    <cellStyle name="Notas 3 3 2" xfId="6176"/>
    <cellStyle name="Notas 3 3 2 2" xfId="6177"/>
    <cellStyle name="Notas 3 3 2 2 2" xfId="6178"/>
    <cellStyle name="Notas 3 3 2 3" xfId="6179"/>
    <cellStyle name="Notas 3 3 2 3 2" xfId="6180"/>
    <cellStyle name="Notas 3 3 2 4" xfId="6181"/>
    <cellStyle name="Notas 3 3 2 4 2" xfId="6182"/>
    <cellStyle name="Notas 3 3 2 5" xfId="6183"/>
    <cellStyle name="Notas 3 3 3" xfId="6184"/>
    <cellStyle name="Notas 3 3 3 2" xfId="6185"/>
    <cellStyle name="Notas 3 3 4" xfId="6186"/>
    <cellStyle name="Notas 3 3 4 2" xfId="6187"/>
    <cellStyle name="Notas 3 3 5" xfId="6188"/>
    <cellStyle name="Notas 3 3 5 2" xfId="6189"/>
    <cellStyle name="Notas 3 3 6" xfId="6190"/>
    <cellStyle name="Notas 3 4" xfId="198"/>
    <cellStyle name="Notas 3 4 2" xfId="6191"/>
    <cellStyle name="Notas 3 4 2 2" xfId="6192"/>
    <cellStyle name="Notas 3 4 2 2 2" xfId="6193"/>
    <cellStyle name="Notas 3 4 2 3" xfId="6194"/>
    <cellStyle name="Notas 3 4 2 3 2" xfId="6195"/>
    <cellStyle name="Notas 3 4 2 4" xfId="6196"/>
    <cellStyle name="Notas 3 4 2 4 2" xfId="6197"/>
    <cellStyle name="Notas 3 4 2 5" xfId="6198"/>
    <cellStyle name="Notas 3 4 3" xfId="6199"/>
    <cellStyle name="Notas 3 4 3 2" xfId="6200"/>
    <cellStyle name="Notas 3 4 4" xfId="6201"/>
    <cellStyle name="Notas 3 4 4 2" xfId="6202"/>
    <cellStyle name="Notas 3 4 5" xfId="6203"/>
    <cellStyle name="Notas 3 4 5 2" xfId="6204"/>
    <cellStyle name="Notas 3 4 6" xfId="6205"/>
    <cellStyle name="Notas 3 5" xfId="6206"/>
    <cellStyle name="Notas 3 5 2" xfId="6207"/>
    <cellStyle name="Notas 3 5 2 2" xfId="6208"/>
    <cellStyle name="Notas 3 5 3" xfId="6209"/>
    <cellStyle name="Notas 3 5 3 2" xfId="6210"/>
    <cellStyle name="Notas 3 5 4" xfId="6211"/>
    <cellStyle name="Notas 3 5 4 2" xfId="6212"/>
    <cellStyle name="Notas 3 5 5" xfId="6213"/>
    <cellStyle name="Notas 3 6" xfId="6214"/>
    <cellStyle name="Notas 3 6 2" xfId="6215"/>
    <cellStyle name="Notas 3 6 2 2" xfId="6216"/>
    <cellStyle name="Notas 3 6 3" xfId="6217"/>
    <cellStyle name="Notas 3 7" xfId="6218"/>
    <cellStyle name="Notas 3 8" xfId="6219"/>
    <cellStyle name="Notas 3 8 2" xfId="6220"/>
    <cellStyle name="Notas 3 9" xfId="6221"/>
    <cellStyle name="Notas 4" xfId="93"/>
    <cellStyle name="Notas 4 2" xfId="150"/>
    <cellStyle name="Notas 4 2 2" xfId="6222"/>
    <cellStyle name="Notas 4 2 2 2" xfId="6223"/>
    <cellStyle name="Notas 4 2 2 2 2" xfId="6224"/>
    <cellStyle name="Notas 4 2 2 3" xfId="6225"/>
    <cellStyle name="Notas 4 2 2 3 2" xfId="6226"/>
    <cellStyle name="Notas 4 2 2 4" xfId="6227"/>
    <cellStyle name="Notas 4 2 2 4 2" xfId="6228"/>
    <cellStyle name="Notas 4 2 2 5" xfId="6229"/>
    <cellStyle name="Notas 4 2 3" xfId="6230"/>
    <cellStyle name="Notas 4 2 3 2" xfId="6231"/>
    <cellStyle name="Notas 4 2 4" xfId="6232"/>
    <cellStyle name="Notas 4 2 4 2" xfId="6233"/>
    <cellStyle name="Notas 4 2 5" xfId="6234"/>
    <cellStyle name="Notas 4 2 5 2" xfId="6235"/>
    <cellStyle name="Notas 4 2 6" xfId="6236"/>
    <cellStyle name="Notas 4 3" xfId="3071"/>
    <cellStyle name="Notas 4 3 2" xfId="6237"/>
    <cellStyle name="Notas 4 3 2 2" xfId="6238"/>
    <cellStyle name="Notas 4 3 3" xfId="6239"/>
    <cellStyle name="Notas 4 3 3 2" xfId="6240"/>
    <cellStyle name="Notas 4 3 4" xfId="6241"/>
    <cellStyle name="Notas 4 3 4 2" xfId="6242"/>
    <cellStyle name="Notas 4 3 5" xfId="6243"/>
    <cellStyle name="Notas 4 4" xfId="6244"/>
    <cellStyle name="Notas 4 4 2" xfId="6245"/>
    <cellStyle name="Notas 4 4 2 2" xfId="6246"/>
    <cellStyle name="Notas 4 4 3" xfId="6247"/>
    <cellStyle name="Notas 4 5" xfId="6248"/>
    <cellStyle name="Notas 4 6" xfId="6249"/>
    <cellStyle name="Notas 4 6 2" xfId="6250"/>
    <cellStyle name="Notas 4 7" xfId="6251"/>
    <cellStyle name="Notas 5" xfId="108"/>
    <cellStyle name="Notas 5 2" xfId="165"/>
    <cellStyle name="Notas 5 2 2" xfId="6252"/>
    <cellStyle name="Notas 5 2 2 2" xfId="6253"/>
    <cellStyle name="Notas 5 2 2 2 2" xfId="6254"/>
    <cellStyle name="Notas 5 2 2 3" xfId="6255"/>
    <cellStyle name="Notas 5 2 2 3 2" xfId="6256"/>
    <cellStyle name="Notas 5 2 2 4" xfId="6257"/>
    <cellStyle name="Notas 5 2 2 4 2" xfId="6258"/>
    <cellStyle name="Notas 5 2 2 5" xfId="6259"/>
    <cellStyle name="Notas 5 2 3" xfId="6260"/>
    <cellStyle name="Notas 5 2 3 2" xfId="6261"/>
    <cellStyle name="Notas 5 2 4" xfId="6262"/>
    <cellStyle name="Notas 5 2 4 2" xfId="6263"/>
    <cellStyle name="Notas 5 2 5" xfId="6264"/>
    <cellStyle name="Notas 5 2 5 2" xfId="6265"/>
    <cellStyle name="Notas 5 2 6" xfId="6266"/>
    <cellStyle name="Notas 5 3" xfId="6267"/>
    <cellStyle name="Notas 5 3 2" xfId="6268"/>
    <cellStyle name="Notas 5 3 2 2" xfId="6269"/>
    <cellStyle name="Notas 5 3 3" xfId="6270"/>
    <cellStyle name="Notas 5 3 3 2" xfId="6271"/>
    <cellStyle name="Notas 5 3 4" xfId="6272"/>
    <cellStyle name="Notas 5 3 4 2" xfId="6273"/>
    <cellStyle name="Notas 5 3 5" xfId="6274"/>
    <cellStyle name="Notas 5 4" xfId="6275"/>
    <cellStyle name="Notas 5 4 2" xfId="6276"/>
    <cellStyle name="Notas 5 5" xfId="6277"/>
    <cellStyle name="Notas 5 5 2" xfId="6278"/>
    <cellStyle name="Notas 5 6" xfId="6279"/>
    <cellStyle name="Notas 5 6 2" xfId="6280"/>
    <cellStyle name="Notas 5 7" xfId="6281"/>
    <cellStyle name="Notas 6" xfId="247"/>
    <cellStyle name="Notas 6 2" xfId="3072"/>
    <cellStyle name="Notas 6 3" xfId="3073"/>
    <cellStyle name="Notas 7" xfId="271"/>
    <cellStyle name="Notas 7 2" xfId="6282"/>
    <cellStyle name="Notas 7 2 2" xfId="6283"/>
    <cellStyle name="Notas 7 2 2 2" xfId="6284"/>
    <cellStyle name="Notas 7 2 3" xfId="6285"/>
    <cellStyle name="Notas 7 2 3 2" xfId="6286"/>
    <cellStyle name="Notas 7 2 4" xfId="6287"/>
    <cellStyle name="Notas 7 2 4 2" xfId="6288"/>
    <cellStyle name="Notas 7 2 5" xfId="6289"/>
    <cellStyle name="Notas 7 3" xfId="6290"/>
    <cellStyle name="Notas 7 3 2" xfId="6291"/>
    <cellStyle name="Notas 7 4" xfId="6292"/>
    <cellStyle name="Notas 7 4 2" xfId="6293"/>
    <cellStyle name="Notas 7 5" xfId="6294"/>
    <cellStyle name="Notas 7 5 2" xfId="6295"/>
    <cellStyle name="Notas 7 6" xfId="6296"/>
    <cellStyle name="Notas 8" xfId="6297"/>
    <cellStyle name="Notas 8 2" xfId="6298"/>
    <cellStyle name="Notas 9" xfId="6299"/>
    <cellStyle name="Notas 9 2" xfId="6300"/>
    <cellStyle name="Porcentual" xfId="1" builtinId="5"/>
    <cellStyle name="Porcentual 10" xfId="3074"/>
    <cellStyle name="Porcentual 10 2" xfId="3075"/>
    <cellStyle name="Porcentual 11" xfId="3076"/>
    <cellStyle name="Porcentual 11 2" xfId="3077"/>
    <cellStyle name="Porcentual 12" xfId="3078"/>
    <cellStyle name="Porcentual 12 2" xfId="3079"/>
    <cellStyle name="Porcentual 13" xfId="3080"/>
    <cellStyle name="Porcentual 13 2" xfId="3081"/>
    <cellStyle name="Porcentual 14" xfId="3082"/>
    <cellStyle name="Porcentual 14 2" xfId="3083"/>
    <cellStyle name="Porcentual 15" xfId="3084"/>
    <cellStyle name="Porcentual 15 2" xfId="3085"/>
    <cellStyle name="Porcentual 16" xfId="3086"/>
    <cellStyle name="Porcentual 16 2" xfId="3087"/>
    <cellStyle name="Porcentual 17" xfId="3088"/>
    <cellStyle name="Porcentual 17 2" xfId="3089"/>
    <cellStyle name="Porcentual 18" xfId="3090"/>
    <cellStyle name="Porcentual 19" xfId="269"/>
    <cellStyle name="Porcentual 19 10" xfId="318"/>
    <cellStyle name="Porcentual 19 10 2" xfId="3091"/>
    <cellStyle name="Porcentual 19 11" xfId="3092"/>
    <cellStyle name="Porcentual 19 11 2" xfId="3093"/>
    <cellStyle name="Porcentual 19 12" xfId="3094"/>
    <cellStyle name="Porcentual 19 13" xfId="3095"/>
    <cellStyle name="Porcentual 19 14" xfId="3096"/>
    <cellStyle name="Porcentual 19 2" xfId="320"/>
    <cellStyle name="Porcentual 19 2 10" xfId="3097"/>
    <cellStyle name="Porcentual 19 2 2" xfId="3098"/>
    <cellStyle name="Porcentual 19 2 2 2" xfId="3099"/>
    <cellStyle name="Porcentual 19 2 2 2 2" xfId="3100"/>
    <cellStyle name="Porcentual 19 2 2 2 2 2" xfId="3101"/>
    <cellStyle name="Porcentual 19 2 2 2 2 2 2" xfId="3102"/>
    <cellStyle name="Porcentual 19 2 2 2 2 2 3" xfId="3103"/>
    <cellStyle name="Porcentual 19 2 2 2 2 3" xfId="3104"/>
    <cellStyle name="Porcentual 19 2 2 2 2 3 2" xfId="3105"/>
    <cellStyle name="Porcentual 19 2 2 2 2 4" xfId="3106"/>
    <cellStyle name="Porcentual 19 2 2 2 2 4 2" xfId="3107"/>
    <cellStyle name="Porcentual 19 2 2 2 2 5" xfId="3108"/>
    <cellStyle name="Porcentual 19 2 2 2 2 6" xfId="3109"/>
    <cellStyle name="Porcentual 19 2 2 2 2 7" xfId="3110"/>
    <cellStyle name="Porcentual 19 2 2 2 3" xfId="3111"/>
    <cellStyle name="Porcentual 19 2 2 2 3 2" xfId="3112"/>
    <cellStyle name="Porcentual 19 2 2 2 3 3" xfId="3113"/>
    <cellStyle name="Porcentual 19 2 2 2 4" xfId="3114"/>
    <cellStyle name="Porcentual 19 2 2 2 4 2" xfId="3115"/>
    <cellStyle name="Porcentual 19 2 2 2 5" xfId="3116"/>
    <cellStyle name="Porcentual 19 2 2 2 5 2" xfId="3117"/>
    <cellStyle name="Porcentual 19 2 2 2 6" xfId="3118"/>
    <cellStyle name="Porcentual 19 2 2 2 7" xfId="3119"/>
    <cellStyle name="Porcentual 19 2 2 2 8" xfId="3120"/>
    <cellStyle name="Porcentual 19 2 2 3" xfId="3121"/>
    <cellStyle name="Porcentual 19 2 2 3 2" xfId="3122"/>
    <cellStyle name="Porcentual 19 2 2 3 2 2" xfId="3123"/>
    <cellStyle name="Porcentual 19 2 2 3 2 3" xfId="3124"/>
    <cellStyle name="Porcentual 19 2 2 3 3" xfId="3125"/>
    <cellStyle name="Porcentual 19 2 2 3 3 2" xfId="3126"/>
    <cellStyle name="Porcentual 19 2 2 3 4" xfId="3127"/>
    <cellStyle name="Porcentual 19 2 2 3 4 2" xfId="3128"/>
    <cellStyle name="Porcentual 19 2 2 3 5" xfId="3129"/>
    <cellStyle name="Porcentual 19 2 2 3 6" xfId="3130"/>
    <cellStyle name="Porcentual 19 2 2 3 7" xfId="3131"/>
    <cellStyle name="Porcentual 19 2 2 4" xfId="3132"/>
    <cellStyle name="Porcentual 19 2 2 4 2" xfId="3133"/>
    <cellStyle name="Porcentual 19 2 2 4 3" xfId="3134"/>
    <cellStyle name="Porcentual 19 2 2 5" xfId="3135"/>
    <cellStyle name="Porcentual 19 2 2 5 2" xfId="3136"/>
    <cellStyle name="Porcentual 19 2 2 6" xfId="3137"/>
    <cellStyle name="Porcentual 19 2 2 6 2" xfId="3138"/>
    <cellStyle name="Porcentual 19 2 2 7" xfId="3139"/>
    <cellStyle name="Porcentual 19 2 2 8" xfId="3140"/>
    <cellStyle name="Porcentual 19 2 2 9" xfId="3141"/>
    <cellStyle name="Porcentual 19 2 3" xfId="3142"/>
    <cellStyle name="Porcentual 19 2 3 2" xfId="3143"/>
    <cellStyle name="Porcentual 19 2 3 2 2" xfId="3144"/>
    <cellStyle name="Porcentual 19 2 3 2 2 2" xfId="3145"/>
    <cellStyle name="Porcentual 19 2 3 2 2 3" xfId="3146"/>
    <cellStyle name="Porcentual 19 2 3 2 3" xfId="3147"/>
    <cellStyle name="Porcentual 19 2 3 2 3 2" xfId="3148"/>
    <cellStyle name="Porcentual 19 2 3 2 4" xfId="3149"/>
    <cellStyle name="Porcentual 19 2 3 2 4 2" xfId="3150"/>
    <cellStyle name="Porcentual 19 2 3 2 5" xfId="3151"/>
    <cellStyle name="Porcentual 19 2 3 2 6" xfId="3152"/>
    <cellStyle name="Porcentual 19 2 3 2 7" xfId="3153"/>
    <cellStyle name="Porcentual 19 2 3 3" xfId="3154"/>
    <cellStyle name="Porcentual 19 2 3 3 2" xfId="3155"/>
    <cellStyle name="Porcentual 19 2 3 3 3" xfId="3156"/>
    <cellStyle name="Porcentual 19 2 3 4" xfId="3157"/>
    <cellStyle name="Porcentual 19 2 3 4 2" xfId="3158"/>
    <cellStyle name="Porcentual 19 2 3 5" xfId="3159"/>
    <cellStyle name="Porcentual 19 2 3 5 2" xfId="3160"/>
    <cellStyle name="Porcentual 19 2 3 6" xfId="3161"/>
    <cellStyle name="Porcentual 19 2 3 7" xfId="3162"/>
    <cellStyle name="Porcentual 19 2 3 8" xfId="3163"/>
    <cellStyle name="Porcentual 19 2 4" xfId="3164"/>
    <cellStyle name="Porcentual 19 2 4 2" xfId="3165"/>
    <cellStyle name="Porcentual 19 2 4 2 2" xfId="3166"/>
    <cellStyle name="Porcentual 19 2 4 2 3" xfId="3167"/>
    <cellStyle name="Porcentual 19 2 4 3" xfId="3168"/>
    <cellStyle name="Porcentual 19 2 4 3 2" xfId="3169"/>
    <cellStyle name="Porcentual 19 2 4 4" xfId="3170"/>
    <cellStyle name="Porcentual 19 2 4 4 2" xfId="3171"/>
    <cellStyle name="Porcentual 19 2 4 5" xfId="3172"/>
    <cellStyle name="Porcentual 19 2 4 6" xfId="3173"/>
    <cellStyle name="Porcentual 19 2 4 7" xfId="3174"/>
    <cellStyle name="Porcentual 19 2 5" xfId="3175"/>
    <cellStyle name="Porcentual 19 2 5 2" xfId="3176"/>
    <cellStyle name="Porcentual 19 2 5 3" xfId="3177"/>
    <cellStyle name="Porcentual 19 2 6" xfId="3178"/>
    <cellStyle name="Porcentual 19 2 6 2" xfId="3179"/>
    <cellStyle name="Porcentual 19 2 7" xfId="3180"/>
    <cellStyle name="Porcentual 19 2 7 2" xfId="3181"/>
    <cellStyle name="Porcentual 19 2 8" xfId="3182"/>
    <cellStyle name="Porcentual 19 2 9" xfId="3183"/>
    <cellStyle name="Porcentual 19 3" xfId="3184"/>
    <cellStyle name="Porcentual 19 3 10" xfId="3185"/>
    <cellStyle name="Porcentual 19 3 2" xfId="3186"/>
    <cellStyle name="Porcentual 19 3 2 2" xfId="3187"/>
    <cellStyle name="Porcentual 19 3 2 2 2" xfId="3188"/>
    <cellStyle name="Porcentual 19 3 2 2 2 2" xfId="3189"/>
    <cellStyle name="Porcentual 19 3 2 2 2 2 2" xfId="3190"/>
    <cellStyle name="Porcentual 19 3 2 2 2 2 3" xfId="3191"/>
    <cellStyle name="Porcentual 19 3 2 2 2 3" xfId="3192"/>
    <cellStyle name="Porcentual 19 3 2 2 2 3 2" xfId="3193"/>
    <cellStyle name="Porcentual 19 3 2 2 2 4" xfId="3194"/>
    <cellStyle name="Porcentual 19 3 2 2 2 4 2" xfId="3195"/>
    <cellStyle name="Porcentual 19 3 2 2 2 5" xfId="3196"/>
    <cellStyle name="Porcentual 19 3 2 2 2 6" xfId="3197"/>
    <cellStyle name="Porcentual 19 3 2 2 2 7" xfId="3198"/>
    <cellStyle name="Porcentual 19 3 2 2 3" xfId="3199"/>
    <cellStyle name="Porcentual 19 3 2 2 3 2" xfId="3200"/>
    <cellStyle name="Porcentual 19 3 2 2 3 3" xfId="3201"/>
    <cellStyle name="Porcentual 19 3 2 2 4" xfId="3202"/>
    <cellStyle name="Porcentual 19 3 2 2 4 2" xfId="3203"/>
    <cellStyle name="Porcentual 19 3 2 2 5" xfId="3204"/>
    <cellStyle name="Porcentual 19 3 2 2 5 2" xfId="3205"/>
    <cellStyle name="Porcentual 19 3 2 2 6" xfId="3206"/>
    <cellStyle name="Porcentual 19 3 2 2 7" xfId="3207"/>
    <cellStyle name="Porcentual 19 3 2 2 8" xfId="3208"/>
    <cellStyle name="Porcentual 19 3 2 3" xfId="3209"/>
    <cellStyle name="Porcentual 19 3 2 3 2" xfId="3210"/>
    <cellStyle name="Porcentual 19 3 2 3 2 2" xfId="3211"/>
    <cellStyle name="Porcentual 19 3 2 3 2 3" xfId="3212"/>
    <cellStyle name="Porcentual 19 3 2 3 3" xfId="3213"/>
    <cellStyle name="Porcentual 19 3 2 3 3 2" xfId="3214"/>
    <cellStyle name="Porcentual 19 3 2 3 4" xfId="3215"/>
    <cellStyle name="Porcentual 19 3 2 3 4 2" xfId="3216"/>
    <cellStyle name="Porcentual 19 3 2 3 5" xfId="3217"/>
    <cellStyle name="Porcentual 19 3 2 3 6" xfId="3218"/>
    <cellStyle name="Porcentual 19 3 2 3 7" xfId="3219"/>
    <cellStyle name="Porcentual 19 3 2 4" xfId="3220"/>
    <cellStyle name="Porcentual 19 3 2 4 2" xfId="3221"/>
    <cellStyle name="Porcentual 19 3 2 4 3" xfId="3222"/>
    <cellStyle name="Porcentual 19 3 2 5" xfId="3223"/>
    <cellStyle name="Porcentual 19 3 2 5 2" xfId="3224"/>
    <cellStyle name="Porcentual 19 3 2 6" xfId="3225"/>
    <cellStyle name="Porcentual 19 3 2 6 2" xfId="3226"/>
    <cellStyle name="Porcentual 19 3 2 7" xfId="3227"/>
    <cellStyle name="Porcentual 19 3 2 8" xfId="3228"/>
    <cellStyle name="Porcentual 19 3 2 9" xfId="3229"/>
    <cellStyle name="Porcentual 19 3 3" xfId="3230"/>
    <cellStyle name="Porcentual 19 3 3 2" xfId="3231"/>
    <cellStyle name="Porcentual 19 3 3 2 2" xfId="3232"/>
    <cellStyle name="Porcentual 19 3 3 2 2 2" xfId="3233"/>
    <cellStyle name="Porcentual 19 3 3 2 2 3" xfId="3234"/>
    <cellStyle name="Porcentual 19 3 3 2 3" xfId="3235"/>
    <cellStyle name="Porcentual 19 3 3 2 3 2" xfId="3236"/>
    <cellStyle name="Porcentual 19 3 3 2 4" xfId="3237"/>
    <cellStyle name="Porcentual 19 3 3 2 4 2" xfId="3238"/>
    <cellStyle name="Porcentual 19 3 3 2 5" xfId="3239"/>
    <cellStyle name="Porcentual 19 3 3 2 6" xfId="3240"/>
    <cellStyle name="Porcentual 19 3 3 2 7" xfId="3241"/>
    <cellStyle name="Porcentual 19 3 3 3" xfId="3242"/>
    <cellStyle name="Porcentual 19 3 3 3 2" xfId="3243"/>
    <cellStyle name="Porcentual 19 3 3 3 3" xfId="3244"/>
    <cellStyle name="Porcentual 19 3 3 4" xfId="3245"/>
    <cellStyle name="Porcentual 19 3 3 4 2" xfId="3246"/>
    <cellStyle name="Porcentual 19 3 3 5" xfId="3247"/>
    <cellStyle name="Porcentual 19 3 3 5 2" xfId="3248"/>
    <cellStyle name="Porcentual 19 3 3 6" xfId="3249"/>
    <cellStyle name="Porcentual 19 3 3 7" xfId="3250"/>
    <cellStyle name="Porcentual 19 3 3 8" xfId="3251"/>
    <cellStyle name="Porcentual 19 3 4" xfId="3252"/>
    <cellStyle name="Porcentual 19 3 4 2" xfId="3253"/>
    <cellStyle name="Porcentual 19 3 4 2 2" xfId="3254"/>
    <cellStyle name="Porcentual 19 3 4 2 3" xfId="3255"/>
    <cellStyle name="Porcentual 19 3 4 3" xfId="3256"/>
    <cellStyle name="Porcentual 19 3 4 3 2" xfId="3257"/>
    <cellStyle name="Porcentual 19 3 4 4" xfId="3258"/>
    <cellStyle name="Porcentual 19 3 4 4 2" xfId="3259"/>
    <cellStyle name="Porcentual 19 3 4 5" xfId="3260"/>
    <cellStyle name="Porcentual 19 3 4 6" xfId="3261"/>
    <cellStyle name="Porcentual 19 3 4 7" xfId="3262"/>
    <cellStyle name="Porcentual 19 3 5" xfId="3263"/>
    <cellStyle name="Porcentual 19 3 5 2" xfId="3264"/>
    <cellStyle name="Porcentual 19 3 5 3" xfId="3265"/>
    <cellStyle name="Porcentual 19 3 6" xfId="3266"/>
    <cellStyle name="Porcentual 19 3 6 2" xfId="3267"/>
    <cellStyle name="Porcentual 19 3 7" xfId="3268"/>
    <cellStyle name="Porcentual 19 3 7 2" xfId="3269"/>
    <cellStyle name="Porcentual 19 3 8" xfId="3270"/>
    <cellStyle name="Porcentual 19 3 9" xfId="3271"/>
    <cellStyle name="Porcentual 19 4" xfId="3272"/>
    <cellStyle name="Porcentual 19 4 10" xfId="3273"/>
    <cellStyle name="Porcentual 19 4 2" xfId="3274"/>
    <cellStyle name="Porcentual 19 4 2 2" xfId="3275"/>
    <cellStyle name="Porcentual 19 4 2 2 2" xfId="3276"/>
    <cellStyle name="Porcentual 19 4 2 2 2 2" xfId="3277"/>
    <cellStyle name="Porcentual 19 4 2 2 2 2 2" xfId="3278"/>
    <cellStyle name="Porcentual 19 4 2 2 2 2 3" xfId="3279"/>
    <cellStyle name="Porcentual 19 4 2 2 2 3" xfId="3280"/>
    <cellStyle name="Porcentual 19 4 2 2 2 3 2" xfId="3281"/>
    <cellStyle name="Porcentual 19 4 2 2 2 4" xfId="3282"/>
    <cellStyle name="Porcentual 19 4 2 2 2 4 2" xfId="3283"/>
    <cellStyle name="Porcentual 19 4 2 2 2 5" xfId="3284"/>
    <cellStyle name="Porcentual 19 4 2 2 2 6" xfId="3285"/>
    <cellStyle name="Porcentual 19 4 2 2 2 7" xfId="3286"/>
    <cellStyle name="Porcentual 19 4 2 2 3" xfId="3287"/>
    <cellStyle name="Porcentual 19 4 2 2 3 2" xfId="3288"/>
    <cellStyle name="Porcentual 19 4 2 2 3 3" xfId="3289"/>
    <cellStyle name="Porcentual 19 4 2 2 4" xfId="3290"/>
    <cellStyle name="Porcentual 19 4 2 2 4 2" xfId="3291"/>
    <cellStyle name="Porcentual 19 4 2 2 5" xfId="3292"/>
    <cellStyle name="Porcentual 19 4 2 2 5 2" xfId="3293"/>
    <cellStyle name="Porcentual 19 4 2 2 6" xfId="3294"/>
    <cellStyle name="Porcentual 19 4 2 2 7" xfId="3295"/>
    <cellStyle name="Porcentual 19 4 2 2 8" xfId="3296"/>
    <cellStyle name="Porcentual 19 4 2 3" xfId="3297"/>
    <cellStyle name="Porcentual 19 4 2 3 2" xfId="3298"/>
    <cellStyle name="Porcentual 19 4 2 3 2 2" xfId="3299"/>
    <cellStyle name="Porcentual 19 4 2 3 2 3" xfId="3300"/>
    <cellStyle name="Porcentual 19 4 2 3 3" xfId="3301"/>
    <cellStyle name="Porcentual 19 4 2 3 3 2" xfId="3302"/>
    <cellStyle name="Porcentual 19 4 2 3 4" xfId="3303"/>
    <cellStyle name="Porcentual 19 4 2 3 4 2" xfId="3304"/>
    <cellStyle name="Porcentual 19 4 2 3 5" xfId="3305"/>
    <cellStyle name="Porcentual 19 4 2 3 6" xfId="3306"/>
    <cellStyle name="Porcentual 19 4 2 3 7" xfId="3307"/>
    <cellStyle name="Porcentual 19 4 2 4" xfId="3308"/>
    <cellStyle name="Porcentual 19 4 2 4 2" xfId="3309"/>
    <cellStyle name="Porcentual 19 4 2 4 3" xfId="3310"/>
    <cellStyle name="Porcentual 19 4 2 5" xfId="3311"/>
    <cellStyle name="Porcentual 19 4 2 5 2" xfId="3312"/>
    <cellStyle name="Porcentual 19 4 2 6" xfId="3313"/>
    <cellStyle name="Porcentual 19 4 2 6 2" xfId="3314"/>
    <cellStyle name="Porcentual 19 4 2 7" xfId="3315"/>
    <cellStyle name="Porcentual 19 4 2 8" xfId="3316"/>
    <cellStyle name="Porcentual 19 4 2 9" xfId="3317"/>
    <cellStyle name="Porcentual 19 4 3" xfId="3318"/>
    <cellStyle name="Porcentual 19 4 3 2" xfId="3319"/>
    <cellStyle name="Porcentual 19 4 3 2 2" xfId="3320"/>
    <cellStyle name="Porcentual 19 4 3 2 2 2" xfId="3321"/>
    <cellStyle name="Porcentual 19 4 3 2 2 3" xfId="3322"/>
    <cellStyle name="Porcentual 19 4 3 2 3" xfId="3323"/>
    <cellStyle name="Porcentual 19 4 3 2 3 2" xfId="3324"/>
    <cellStyle name="Porcentual 19 4 3 2 4" xfId="3325"/>
    <cellStyle name="Porcentual 19 4 3 2 4 2" xfId="3326"/>
    <cellStyle name="Porcentual 19 4 3 2 5" xfId="3327"/>
    <cellStyle name="Porcentual 19 4 3 2 6" xfId="3328"/>
    <cellStyle name="Porcentual 19 4 3 2 7" xfId="3329"/>
    <cellStyle name="Porcentual 19 4 3 3" xfId="3330"/>
    <cellStyle name="Porcentual 19 4 3 3 2" xfId="3331"/>
    <cellStyle name="Porcentual 19 4 3 3 3" xfId="3332"/>
    <cellStyle name="Porcentual 19 4 3 4" xfId="3333"/>
    <cellStyle name="Porcentual 19 4 3 4 2" xfId="3334"/>
    <cellStyle name="Porcentual 19 4 3 5" xfId="3335"/>
    <cellStyle name="Porcentual 19 4 3 5 2" xfId="3336"/>
    <cellStyle name="Porcentual 19 4 3 6" xfId="3337"/>
    <cellStyle name="Porcentual 19 4 3 7" xfId="3338"/>
    <cellStyle name="Porcentual 19 4 3 8" xfId="3339"/>
    <cellStyle name="Porcentual 19 4 4" xfId="3340"/>
    <cellStyle name="Porcentual 19 4 4 2" xfId="3341"/>
    <cellStyle name="Porcentual 19 4 4 2 2" xfId="3342"/>
    <cellStyle name="Porcentual 19 4 4 2 3" xfId="3343"/>
    <cellStyle name="Porcentual 19 4 4 3" xfId="3344"/>
    <cellStyle name="Porcentual 19 4 4 3 2" xfId="3345"/>
    <cellStyle name="Porcentual 19 4 4 4" xfId="3346"/>
    <cellStyle name="Porcentual 19 4 4 4 2" xfId="3347"/>
    <cellStyle name="Porcentual 19 4 4 5" xfId="3348"/>
    <cellStyle name="Porcentual 19 4 4 6" xfId="3349"/>
    <cellStyle name="Porcentual 19 4 4 7" xfId="3350"/>
    <cellStyle name="Porcentual 19 4 5" xfId="3351"/>
    <cellStyle name="Porcentual 19 4 5 2" xfId="3352"/>
    <cellStyle name="Porcentual 19 4 5 3" xfId="3353"/>
    <cellStyle name="Porcentual 19 4 6" xfId="3354"/>
    <cellStyle name="Porcentual 19 4 6 2" xfId="3355"/>
    <cellStyle name="Porcentual 19 4 7" xfId="3356"/>
    <cellStyle name="Porcentual 19 4 7 2" xfId="3357"/>
    <cellStyle name="Porcentual 19 4 8" xfId="3358"/>
    <cellStyle name="Porcentual 19 4 9" xfId="3359"/>
    <cellStyle name="Porcentual 19 5" xfId="3360"/>
    <cellStyle name="Porcentual 19 5 10" xfId="3361"/>
    <cellStyle name="Porcentual 19 5 2" xfId="3362"/>
    <cellStyle name="Porcentual 19 5 2 2" xfId="3363"/>
    <cellStyle name="Porcentual 19 5 2 2 2" xfId="3364"/>
    <cellStyle name="Porcentual 19 5 2 2 2 2" xfId="3365"/>
    <cellStyle name="Porcentual 19 5 2 2 2 2 2" xfId="3366"/>
    <cellStyle name="Porcentual 19 5 2 2 2 2 3" xfId="3367"/>
    <cellStyle name="Porcentual 19 5 2 2 2 3" xfId="3368"/>
    <cellStyle name="Porcentual 19 5 2 2 2 3 2" xfId="3369"/>
    <cellStyle name="Porcentual 19 5 2 2 2 4" xfId="3370"/>
    <cellStyle name="Porcentual 19 5 2 2 2 4 2" xfId="3371"/>
    <cellStyle name="Porcentual 19 5 2 2 2 5" xfId="3372"/>
    <cellStyle name="Porcentual 19 5 2 2 2 6" xfId="3373"/>
    <cellStyle name="Porcentual 19 5 2 2 2 7" xfId="3374"/>
    <cellStyle name="Porcentual 19 5 2 2 3" xfId="3375"/>
    <cellStyle name="Porcentual 19 5 2 2 3 2" xfId="3376"/>
    <cellStyle name="Porcentual 19 5 2 2 3 3" xfId="3377"/>
    <cellStyle name="Porcentual 19 5 2 2 4" xfId="3378"/>
    <cellStyle name="Porcentual 19 5 2 2 4 2" xfId="3379"/>
    <cellStyle name="Porcentual 19 5 2 2 5" xfId="3380"/>
    <cellStyle name="Porcentual 19 5 2 2 5 2" xfId="3381"/>
    <cellStyle name="Porcentual 19 5 2 2 6" xfId="3382"/>
    <cellStyle name="Porcentual 19 5 2 2 7" xfId="3383"/>
    <cellStyle name="Porcentual 19 5 2 2 8" xfId="3384"/>
    <cellStyle name="Porcentual 19 5 2 3" xfId="3385"/>
    <cellStyle name="Porcentual 19 5 2 3 2" xfId="3386"/>
    <cellStyle name="Porcentual 19 5 2 3 2 2" xfId="3387"/>
    <cellStyle name="Porcentual 19 5 2 3 2 3" xfId="3388"/>
    <cellStyle name="Porcentual 19 5 2 3 3" xfId="3389"/>
    <cellStyle name="Porcentual 19 5 2 3 3 2" xfId="3390"/>
    <cellStyle name="Porcentual 19 5 2 3 4" xfId="3391"/>
    <cellStyle name="Porcentual 19 5 2 3 4 2" xfId="3392"/>
    <cellStyle name="Porcentual 19 5 2 3 5" xfId="3393"/>
    <cellStyle name="Porcentual 19 5 2 3 6" xfId="3394"/>
    <cellStyle name="Porcentual 19 5 2 3 7" xfId="3395"/>
    <cellStyle name="Porcentual 19 5 2 4" xfId="3396"/>
    <cellStyle name="Porcentual 19 5 2 4 2" xfId="3397"/>
    <cellStyle name="Porcentual 19 5 2 4 3" xfId="3398"/>
    <cellStyle name="Porcentual 19 5 2 5" xfId="3399"/>
    <cellStyle name="Porcentual 19 5 2 5 2" xfId="3400"/>
    <cellStyle name="Porcentual 19 5 2 6" xfId="3401"/>
    <cellStyle name="Porcentual 19 5 2 6 2" xfId="3402"/>
    <cellStyle name="Porcentual 19 5 2 7" xfId="3403"/>
    <cellStyle name="Porcentual 19 5 2 8" xfId="3404"/>
    <cellStyle name="Porcentual 19 5 2 9" xfId="3405"/>
    <cellStyle name="Porcentual 19 5 3" xfId="3406"/>
    <cellStyle name="Porcentual 19 5 3 2" xfId="3407"/>
    <cellStyle name="Porcentual 19 5 3 2 2" xfId="3408"/>
    <cellStyle name="Porcentual 19 5 3 2 2 2" xfId="3409"/>
    <cellStyle name="Porcentual 19 5 3 2 2 3" xfId="3410"/>
    <cellStyle name="Porcentual 19 5 3 2 3" xfId="3411"/>
    <cellStyle name="Porcentual 19 5 3 2 3 2" xfId="3412"/>
    <cellStyle name="Porcentual 19 5 3 2 4" xfId="3413"/>
    <cellStyle name="Porcentual 19 5 3 2 4 2" xfId="3414"/>
    <cellStyle name="Porcentual 19 5 3 2 5" xfId="3415"/>
    <cellStyle name="Porcentual 19 5 3 2 6" xfId="3416"/>
    <cellStyle name="Porcentual 19 5 3 2 7" xfId="3417"/>
    <cellStyle name="Porcentual 19 5 3 3" xfId="3418"/>
    <cellStyle name="Porcentual 19 5 3 3 2" xfId="3419"/>
    <cellStyle name="Porcentual 19 5 3 3 3" xfId="3420"/>
    <cellStyle name="Porcentual 19 5 3 4" xfId="3421"/>
    <cellStyle name="Porcentual 19 5 3 4 2" xfId="3422"/>
    <cellStyle name="Porcentual 19 5 3 5" xfId="3423"/>
    <cellStyle name="Porcentual 19 5 3 5 2" xfId="3424"/>
    <cellStyle name="Porcentual 19 5 3 6" xfId="3425"/>
    <cellStyle name="Porcentual 19 5 3 7" xfId="3426"/>
    <cellStyle name="Porcentual 19 5 3 8" xfId="3427"/>
    <cellStyle name="Porcentual 19 5 4" xfId="3428"/>
    <cellStyle name="Porcentual 19 5 4 2" xfId="3429"/>
    <cellStyle name="Porcentual 19 5 4 2 2" xfId="3430"/>
    <cellStyle name="Porcentual 19 5 4 2 3" xfId="3431"/>
    <cellStyle name="Porcentual 19 5 4 3" xfId="3432"/>
    <cellStyle name="Porcentual 19 5 4 3 2" xfId="3433"/>
    <cellStyle name="Porcentual 19 5 4 4" xfId="3434"/>
    <cellStyle name="Porcentual 19 5 4 4 2" xfId="3435"/>
    <cellStyle name="Porcentual 19 5 4 5" xfId="3436"/>
    <cellStyle name="Porcentual 19 5 4 6" xfId="3437"/>
    <cellStyle name="Porcentual 19 5 4 7" xfId="3438"/>
    <cellStyle name="Porcentual 19 5 5" xfId="3439"/>
    <cellStyle name="Porcentual 19 5 5 2" xfId="3440"/>
    <cellStyle name="Porcentual 19 5 5 3" xfId="3441"/>
    <cellStyle name="Porcentual 19 5 6" xfId="3442"/>
    <cellStyle name="Porcentual 19 5 6 2" xfId="3443"/>
    <cellStyle name="Porcentual 19 5 7" xfId="3444"/>
    <cellStyle name="Porcentual 19 5 7 2" xfId="3445"/>
    <cellStyle name="Porcentual 19 5 8" xfId="3446"/>
    <cellStyle name="Porcentual 19 5 9" xfId="3447"/>
    <cellStyle name="Porcentual 19 6" xfId="3448"/>
    <cellStyle name="Porcentual 19 6 2" xfId="3449"/>
    <cellStyle name="Porcentual 19 6 2 2" xfId="3450"/>
    <cellStyle name="Porcentual 19 6 2 2 2" xfId="3451"/>
    <cellStyle name="Porcentual 19 6 2 2 2 2" xfId="3452"/>
    <cellStyle name="Porcentual 19 6 2 2 2 3" xfId="3453"/>
    <cellStyle name="Porcentual 19 6 2 2 3" xfId="3454"/>
    <cellStyle name="Porcentual 19 6 2 2 3 2" xfId="3455"/>
    <cellStyle name="Porcentual 19 6 2 2 4" xfId="3456"/>
    <cellStyle name="Porcentual 19 6 2 2 4 2" xfId="3457"/>
    <cellStyle name="Porcentual 19 6 2 2 5" xfId="3458"/>
    <cellStyle name="Porcentual 19 6 2 2 6" xfId="3459"/>
    <cellStyle name="Porcentual 19 6 2 2 7" xfId="3460"/>
    <cellStyle name="Porcentual 19 6 2 3" xfId="3461"/>
    <cellStyle name="Porcentual 19 6 2 3 2" xfId="3462"/>
    <cellStyle name="Porcentual 19 6 2 3 3" xfId="3463"/>
    <cellStyle name="Porcentual 19 6 2 4" xfId="3464"/>
    <cellStyle name="Porcentual 19 6 2 4 2" xfId="3465"/>
    <cellStyle name="Porcentual 19 6 2 5" xfId="3466"/>
    <cellStyle name="Porcentual 19 6 2 5 2" xfId="3467"/>
    <cellStyle name="Porcentual 19 6 2 6" xfId="3468"/>
    <cellStyle name="Porcentual 19 6 2 7" xfId="3469"/>
    <cellStyle name="Porcentual 19 6 2 8" xfId="3470"/>
    <cellStyle name="Porcentual 19 6 3" xfId="3471"/>
    <cellStyle name="Porcentual 19 6 3 2" xfId="3472"/>
    <cellStyle name="Porcentual 19 6 3 2 2" xfId="3473"/>
    <cellStyle name="Porcentual 19 6 3 2 3" xfId="3474"/>
    <cellStyle name="Porcentual 19 6 3 3" xfId="3475"/>
    <cellStyle name="Porcentual 19 6 3 3 2" xfId="3476"/>
    <cellStyle name="Porcentual 19 6 3 4" xfId="3477"/>
    <cellStyle name="Porcentual 19 6 3 4 2" xfId="3478"/>
    <cellStyle name="Porcentual 19 6 3 5" xfId="3479"/>
    <cellStyle name="Porcentual 19 6 3 6" xfId="3480"/>
    <cellStyle name="Porcentual 19 6 3 7" xfId="3481"/>
    <cellStyle name="Porcentual 19 6 4" xfId="3482"/>
    <cellStyle name="Porcentual 19 6 4 2" xfId="3483"/>
    <cellStyle name="Porcentual 19 6 4 3" xfId="3484"/>
    <cellStyle name="Porcentual 19 6 5" xfId="3485"/>
    <cellStyle name="Porcentual 19 6 5 2" xfId="3486"/>
    <cellStyle name="Porcentual 19 6 6" xfId="3487"/>
    <cellStyle name="Porcentual 19 6 6 2" xfId="3488"/>
    <cellStyle name="Porcentual 19 6 7" xfId="3489"/>
    <cellStyle name="Porcentual 19 6 8" xfId="3490"/>
    <cellStyle name="Porcentual 19 6 9" xfId="3491"/>
    <cellStyle name="Porcentual 19 7" xfId="3492"/>
    <cellStyle name="Porcentual 19 7 2" xfId="3493"/>
    <cellStyle name="Porcentual 19 7 2 2" xfId="3494"/>
    <cellStyle name="Porcentual 19 7 2 2 2" xfId="3495"/>
    <cellStyle name="Porcentual 19 7 2 2 3" xfId="3496"/>
    <cellStyle name="Porcentual 19 7 2 3" xfId="3497"/>
    <cellStyle name="Porcentual 19 7 2 3 2" xfId="3498"/>
    <cellStyle name="Porcentual 19 7 2 4" xfId="3499"/>
    <cellStyle name="Porcentual 19 7 2 4 2" xfId="3500"/>
    <cellStyle name="Porcentual 19 7 2 5" xfId="3501"/>
    <cellStyle name="Porcentual 19 7 2 6" xfId="3502"/>
    <cellStyle name="Porcentual 19 7 2 7" xfId="3503"/>
    <cellStyle name="Porcentual 19 7 3" xfId="3504"/>
    <cellStyle name="Porcentual 19 7 3 2" xfId="3505"/>
    <cellStyle name="Porcentual 19 7 3 3" xfId="3506"/>
    <cellStyle name="Porcentual 19 7 4" xfId="3507"/>
    <cellStyle name="Porcentual 19 7 4 2" xfId="3508"/>
    <cellStyle name="Porcentual 19 7 5" xfId="3509"/>
    <cellStyle name="Porcentual 19 7 5 2" xfId="3510"/>
    <cellStyle name="Porcentual 19 7 6" xfId="3511"/>
    <cellStyle name="Porcentual 19 7 7" xfId="3512"/>
    <cellStyle name="Porcentual 19 7 8" xfId="3513"/>
    <cellStyle name="Porcentual 19 8" xfId="3514"/>
    <cellStyle name="Porcentual 19 8 2" xfId="3515"/>
    <cellStyle name="Porcentual 19 8 2 2" xfId="3516"/>
    <cellStyle name="Porcentual 19 8 2 3" xfId="3517"/>
    <cellStyle name="Porcentual 19 8 3" xfId="3518"/>
    <cellStyle name="Porcentual 19 8 3 2" xfId="3519"/>
    <cellStyle name="Porcentual 19 8 4" xfId="3520"/>
    <cellStyle name="Porcentual 19 8 4 2" xfId="3521"/>
    <cellStyle name="Porcentual 19 8 5" xfId="3522"/>
    <cellStyle name="Porcentual 19 8 6" xfId="3523"/>
    <cellStyle name="Porcentual 19 8 7" xfId="3524"/>
    <cellStyle name="Porcentual 19 9" xfId="3525"/>
    <cellStyle name="Porcentual 19 9 2" xfId="3526"/>
    <cellStyle name="Porcentual 19 9 3" xfId="3527"/>
    <cellStyle name="Porcentual 2" xfId="47"/>
    <cellStyle name="Porcentual 2 2" xfId="77"/>
    <cellStyle name="Porcentual 2 2 2" xfId="3528"/>
    <cellStyle name="Porcentual 2 3" xfId="196"/>
    <cellStyle name="Porcentual 2 3 2" xfId="6301"/>
    <cellStyle name="Porcentual 2 4" xfId="249"/>
    <cellStyle name="Porcentual 20" xfId="3529"/>
    <cellStyle name="Porcentual 21" xfId="6302"/>
    <cellStyle name="Porcentual 21 2" xfId="6303"/>
    <cellStyle name="Porcentual 21 2 2" xfId="6304"/>
    <cellStyle name="Porcentual 21 3" xfId="6305"/>
    <cellStyle name="Porcentual 21 3 2" xfId="6306"/>
    <cellStyle name="Porcentual 21 4" xfId="6307"/>
    <cellStyle name="Porcentual 22" xfId="6308"/>
    <cellStyle name="Porcentual 22 2" xfId="6309"/>
    <cellStyle name="Porcentual 23" xfId="6310"/>
    <cellStyle name="Porcentual 23 2" xfId="6311"/>
    <cellStyle name="Porcentual 3" xfId="181"/>
    <cellStyle name="Porcentual 3 2" xfId="267"/>
    <cellStyle name="Porcentual 3 3" xfId="6312"/>
    <cellStyle name="Porcentual 3 3 2" xfId="6313"/>
    <cellStyle name="Porcentual 3 3 2 2" xfId="6314"/>
    <cellStyle name="Porcentual 3 3 3" xfId="6315"/>
    <cellStyle name="Porcentual 3 3 3 2" xfId="6316"/>
    <cellStyle name="Porcentual 3 3 4" xfId="6317"/>
    <cellStyle name="Porcentual 3 3 4 2" xfId="6318"/>
    <cellStyle name="Porcentual 3 3 5" xfId="6319"/>
    <cellStyle name="Porcentual 3 4" xfId="6320"/>
    <cellStyle name="Porcentual 3 4 2" xfId="6321"/>
    <cellStyle name="Porcentual 3 4 2 2" xfId="6322"/>
    <cellStyle name="Porcentual 3 4 3" xfId="6323"/>
    <cellStyle name="Porcentual 3 5" xfId="6324"/>
    <cellStyle name="Porcentual 3 5 2" xfId="6325"/>
    <cellStyle name="Porcentual 3 6" xfId="6326"/>
    <cellStyle name="Porcentual 4" xfId="293"/>
    <cellStyle name="Porcentual 4 2" xfId="3530"/>
    <cellStyle name="Porcentual 4 3" xfId="6327"/>
    <cellStyle name="Porcentual 5" xfId="294"/>
    <cellStyle name="Porcentual 5 2" xfId="3531"/>
    <cellStyle name="Porcentual 6" xfId="295"/>
    <cellStyle name="Porcentual 6 2" xfId="3532"/>
    <cellStyle name="Porcentual 7" xfId="268"/>
    <cellStyle name="Porcentual 7 2" xfId="3533"/>
    <cellStyle name="Porcentual 8" xfId="296"/>
    <cellStyle name="Porcentual 8 2" xfId="3534"/>
    <cellStyle name="Porcentual 9" xfId="319"/>
    <cellStyle name="Porcentual 9 2" xfId="3535"/>
    <cellStyle name="Salida" xfId="14" builtinId="21" customBuiltin="1"/>
    <cellStyle name="Salida 2" xfId="250"/>
    <cellStyle name="Salida 2 2" xfId="3536"/>
    <cellStyle name="Salida 2 2 2" xfId="3537"/>
    <cellStyle name="Salida 2 3" xfId="3538"/>
    <cellStyle name="Salida 2 3 2" xfId="3539"/>
    <cellStyle name="Salida 2 4" xfId="3540"/>
    <cellStyle name="Salida 3" xfId="3541"/>
    <cellStyle name="Salida 3 2" xfId="3542"/>
    <cellStyle name="Salida 3 2 2" xfId="3543"/>
    <cellStyle name="Salida 3 3" xfId="3544"/>
    <cellStyle name="Salida 3 3 2" xfId="3545"/>
    <cellStyle name="Salida 3 4" xfId="3546"/>
    <cellStyle name="Salida 4" xfId="6328"/>
    <cellStyle name="Texto de advertencia" xfId="18" builtinId="11" customBuiltin="1"/>
    <cellStyle name="Texto de advertencia 2" xfId="251"/>
    <cellStyle name="Texto de advertencia 2 2" xfId="3547"/>
    <cellStyle name="Texto de advertencia 2 2 2" xfId="3548"/>
    <cellStyle name="Texto de advertencia 2 3" xfId="3549"/>
    <cellStyle name="Texto de advertencia 2 3 2" xfId="3550"/>
    <cellStyle name="Texto de advertencia 2 4" xfId="3551"/>
    <cellStyle name="Texto de advertencia 3" xfId="3552"/>
    <cellStyle name="Texto de advertencia 3 2" xfId="3553"/>
    <cellStyle name="Texto de advertencia 3 2 2" xfId="3554"/>
    <cellStyle name="Texto de advertencia 3 3" xfId="3555"/>
    <cellStyle name="Texto de advertencia 3 3 2" xfId="3556"/>
    <cellStyle name="Texto de advertencia 3 4" xfId="3557"/>
    <cellStyle name="Texto de advertencia 4" xfId="6329"/>
    <cellStyle name="Texto explicativo" xfId="19" builtinId="53" customBuiltin="1"/>
    <cellStyle name="Texto explicativo 2" xfId="253"/>
    <cellStyle name="Texto explicativo 2 2" xfId="3558"/>
    <cellStyle name="Texto explicativo 2 2 2" xfId="3559"/>
    <cellStyle name="Texto explicativo 2 3" xfId="3560"/>
    <cellStyle name="Texto explicativo 2 3 2" xfId="3561"/>
    <cellStyle name="Texto explicativo 2 4" xfId="3562"/>
    <cellStyle name="Texto explicativo 3" xfId="252"/>
    <cellStyle name="Texto explicativo 3 2" xfId="3563"/>
    <cellStyle name="Texto explicativo 3 2 2" xfId="3564"/>
    <cellStyle name="Texto explicativo 3 3" xfId="3565"/>
    <cellStyle name="Texto explicativo 3 3 2" xfId="3566"/>
    <cellStyle name="Texto explicativo 3 4" xfId="3567"/>
    <cellStyle name="Texto explicativo 4" xfId="6330"/>
    <cellStyle name="Texto explicativo 5" xfId="6331"/>
    <cellStyle name="Título" xfId="5" builtinId="15" customBuiltin="1"/>
    <cellStyle name="Título 1" xfId="6" builtinId="16" customBuiltin="1"/>
    <cellStyle name="Título 1 2" xfId="256"/>
    <cellStyle name="Título 1 2 2" xfId="3568"/>
    <cellStyle name="Título 1 2 2 2" xfId="3569"/>
    <cellStyle name="Título 1 2 3" xfId="3570"/>
    <cellStyle name="Título 1 2 3 2" xfId="3571"/>
    <cellStyle name="Título 1 2 4" xfId="3572"/>
    <cellStyle name="Título 1 3" xfId="255"/>
    <cellStyle name="Título 1 3 2" xfId="3573"/>
    <cellStyle name="Título 1 3 2 2" xfId="3574"/>
    <cellStyle name="Título 1 3 3" xfId="3575"/>
    <cellStyle name="Título 1 3 3 2" xfId="3576"/>
    <cellStyle name="Título 1 3 4" xfId="3577"/>
    <cellStyle name="Título 1 4" xfId="6332"/>
    <cellStyle name="Título 1 5" xfId="6333"/>
    <cellStyle name="Título 2" xfId="7" builtinId="17" customBuiltin="1"/>
    <cellStyle name="Título 2 2" xfId="258"/>
    <cellStyle name="Título 2 2 2" xfId="3578"/>
    <cellStyle name="Título 2 2 2 2" xfId="3579"/>
    <cellStyle name="Título 2 2 3" xfId="3580"/>
    <cellStyle name="Título 2 2 3 2" xfId="3581"/>
    <cellStyle name="Título 2 2 4" xfId="3582"/>
    <cellStyle name="Título 2 3" xfId="257"/>
    <cellStyle name="Título 2 3 2" xfId="3583"/>
    <cellStyle name="Título 2 3 2 2" xfId="3584"/>
    <cellStyle name="Título 2 3 3" xfId="3585"/>
    <cellStyle name="Título 2 3 3 2" xfId="3586"/>
    <cellStyle name="Título 2 3 4" xfId="3587"/>
    <cellStyle name="Título 2 4" xfId="6334"/>
    <cellStyle name="Título 2 5" xfId="6335"/>
    <cellStyle name="Título 3" xfId="8" builtinId="18" customBuiltin="1"/>
    <cellStyle name="Título 3 2" xfId="260"/>
    <cellStyle name="Título 3 2 2" xfId="3588"/>
    <cellStyle name="Título 3 2 2 2" xfId="3589"/>
    <cellStyle name="Título 3 2 3" xfId="3590"/>
    <cellStyle name="Título 3 2 3 2" xfId="3591"/>
    <cellStyle name="Título 3 2 4" xfId="3592"/>
    <cellStyle name="Título 3 3" xfId="259"/>
    <cellStyle name="Título 3 3 2" xfId="3593"/>
    <cellStyle name="Título 3 3 2 2" xfId="3594"/>
    <cellStyle name="Título 3 3 3" xfId="3595"/>
    <cellStyle name="Título 3 3 3 2" xfId="3596"/>
    <cellStyle name="Título 3 3 4" xfId="3597"/>
    <cellStyle name="Título 3 4" xfId="6336"/>
    <cellStyle name="Título 3 5" xfId="6337"/>
    <cellStyle name="Título 4" xfId="261"/>
    <cellStyle name="Título 4 2" xfId="3598"/>
    <cellStyle name="Título 4 2 2" xfId="3599"/>
    <cellStyle name="Título 4 3" xfId="3600"/>
    <cellStyle name="Título 4 3 2" xfId="3601"/>
    <cellStyle name="Título 4 4" xfId="3602"/>
    <cellStyle name="Título 5" xfId="254"/>
    <cellStyle name="Título 5 2" xfId="3603"/>
    <cellStyle name="Título 5 2 2" xfId="3604"/>
    <cellStyle name="Título 5 3" xfId="3605"/>
    <cellStyle name="Título 5 3 2" xfId="3606"/>
    <cellStyle name="Título 5 4" xfId="3607"/>
    <cellStyle name="Título 6" xfId="6338"/>
    <cellStyle name="Título 7" xfId="6339"/>
    <cellStyle name="Total" xfId="20" builtinId="25" customBuiltin="1"/>
    <cellStyle name="Total 2" xfId="263"/>
    <cellStyle name="Total 2 2" xfId="3608"/>
    <cellStyle name="Total 2 2 2" xfId="3609"/>
    <cellStyle name="Total 2 3" xfId="3610"/>
    <cellStyle name="Total 2 3 2" xfId="3611"/>
    <cellStyle name="Total 2 4" xfId="3612"/>
    <cellStyle name="Total 3" xfId="262"/>
    <cellStyle name="Total 3 2" xfId="3613"/>
    <cellStyle name="Total 3 2 2" xfId="3614"/>
    <cellStyle name="Total 3 3" xfId="3615"/>
    <cellStyle name="Total 3 3 2" xfId="3616"/>
    <cellStyle name="Total 3 4" xfId="3617"/>
    <cellStyle name="Total 4" xfId="6340"/>
    <cellStyle name="Total 5" xfId="6341"/>
  </cellStyles>
  <dxfs count="0"/>
  <tableStyles count="0" defaultTableStyle="TableStyleMedium9" defaultPivotStyle="PivotStyleLight16"/>
  <colors>
    <mruColors>
      <color rgb="FF336600"/>
      <color rgb="FF008000"/>
      <color rgb="FFF6862A"/>
      <color rgb="FFF79747"/>
      <color rgb="FFFFFF99"/>
      <color rgb="FFF9AD6F"/>
      <color rgb="FFF79F57"/>
      <color rgb="FF0054D0"/>
      <color rgb="FF0066FF"/>
      <color rgb="FF9DA6A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9160809891087129E-2"/>
          <c:y val="9.9362127371273742E-2"/>
          <c:w val="0.92036563397092019"/>
          <c:h val="0.74842208672086719"/>
        </c:manualLayout>
      </c:layout>
      <c:lineChart>
        <c:grouping val="standard"/>
        <c:ser>
          <c:idx val="1"/>
          <c:order val="0"/>
          <c:tx>
            <c:strRef>
              <c:f>'Tabla 2 y 3-Figura 1 y 2'!$I$2</c:f>
              <c:strCache>
                <c:ptCount val="1"/>
                <c:pt idx="0">
                  <c:v>Año 2013</c:v>
                </c:pt>
              </c:strCache>
            </c:strRef>
          </c:tx>
          <c:spPr>
            <a:ln w="28575">
              <a:solidFill>
                <a:schemeClr val="bg1">
                  <a:lumMod val="65000"/>
                </a:schemeClr>
              </a:solidFill>
            </a:ln>
          </c:spPr>
          <c:marker>
            <c:symbol val="none"/>
          </c:marker>
          <c:cat>
            <c:strRef>
              <c:f>'Tabla 2 y 3-Figura 1 y 2'!$C$5:$C$96</c:f>
              <c:strCache>
                <c:ptCount val="76"/>
                <c:pt idx="14">
                  <c:v>Octubre</c:v>
                </c:pt>
                <c:pt idx="45">
                  <c:v>Noviembre</c:v>
                </c:pt>
                <c:pt idx="75">
                  <c:v>Diciembre</c:v>
                </c:pt>
              </c:strCache>
            </c:strRef>
          </c:cat>
          <c:val>
            <c:numRef>
              <c:f>'Tabla 2 y 3-Figura 1 y 2'!$K$5:$K$96</c:f>
              <c:numCache>
                <c:formatCode>0.00</c:formatCode>
                <c:ptCount val="92"/>
                <c:pt idx="0">
                  <c:v>85.186528288984093</c:v>
                </c:pt>
                <c:pt idx="1">
                  <c:v>119.65500110621693</c:v>
                </c:pt>
                <c:pt idx="2">
                  <c:v>84.857888469934508</c:v>
                </c:pt>
                <c:pt idx="3">
                  <c:v>48.646814844215129</c:v>
                </c:pt>
                <c:pt idx="4">
                  <c:v>49.030561619368925</c:v>
                </c:pt>
                <c:pt idx="5">
                  <c:v>68.326215518952182</c:v>
                </c:pt>
                <c:pt idx="6">
                  <c:v>99.638717999603088</c:v>
                </c:pt>
                <c:pt idx="7">
                  <c:v>48.955229212145269</c:v>
                </c:pt>
                <c:pt idx="8">
                  <c:v>48.580412780313551</c:v>
                </c:pt>
                <c:pt idx="9">
                  <c:v>86.96264154724922</c:v>
                </c:pt>
                <c:pt idx="10">
                  <c:v>137.2620703477302</c:v>
                </c:pt>
                <c:pt idx="11">
                  <c:v>121.60679426796273</c:v>
                </c:pt>
                <c:pt idx="12">
                  <c:v>79.385750075157844</c:v>
                </c:pt>
                <c:pt idx="13">
                  <c:v>115.28317466680026</c:v>
                </c:pt>
                <c:pt idx="14">
                  <c:v>95.417356448541952</c:v>
                </c:pt>
                <c:pt idx="15">
                  <c:v>54.912075358252331</c:v>
                </c:pt>
                <c:pt idx="16">
                  <c:v>63.826414791641596</c:v>
                </c:pt>
                <c:pt idx="17">
                  <c:v>87.950507359724057</c:v>
                </c:pt>
                <c:pt idx="18">
                  <c:v>56.414330405486702</c:v>
                </c:pt>
                <c:pt idx="19">
                  <c:v>55.002406449284081</c:v>
                </c:pt>
                <c:pt idx="20">
                  <c:v>113.81590662976778</c:v>
                </c:pt>
                <c:pt idx="21">
                  <c:v>138.84468375245658</c:v>
                </c:pt>
                <c:pt idx="22">
                  <c:v>145.3063811013516</c:v>
                </c:pt>
                <c:pt idx="23">
                  <c:v>84.657246855062908</c:v>
                </c:pt>
                <c:pt idx="24">
                  <c:v>49.524769504609907</c:v>
                </c:pt>
                <c:pt idx="25">
                  <c:v>72.492570148597039</c:v>
                </c:pt>
                <c:pt idx="26">
                  <c:v>132.11961760764785</c:v>
                </c:pt>
                <c:pt idx="27">
                  <c:v>117.09661806763866</c:v>
                </c:pt>
                <c:pt idx="28">
                  <c:v>134.10755784884302</c:v>
                </c:pt>
                <c:pt idx="29">
                  <c:v>61.360872782544348</c:v>
                </c:pt>
                <c:pt idx="30">
                  <c:v>139.95646702583667</c:v>
                </c:pt>
                <c:pt idx="31">
                  <c:v>125.47573636399387</c:v>
                </c:pt>
                <c:pt idx="32">
                  <c:v>142.37040386959771</c:v>
                </c:pt>
                <c:pt idx="33">
                  <c:v>132.17283416571632</c:v>
                </c:pt>
                <c:pt idx="34">
                  <c:v>89.441169530850615</c:v>
                </c:pt>
                <c:pt idx="35">
                  <c:v>76.793916394667505</c:v>
                </c:pt>
                <c:pt idx="36">
                  <c:v>97.812576192536071</c:v>
                </c:pt>
                <c:pt idx="37">
                  <c:v>68.47397552922898</c:v>
                </c:pt>
                <c:pt idx="38">
                  <c:v>53.569217323752191</c:v>
                </c:pt>
                <c:pt idx="39">
                  <c:v>68.375801126432307</c:v>
                </c:pt>
                <c:pt idx="40">
                  <c:v>131.90077684987378</c:v>
                </c:pt>
                <c:pt idx="41">
                  <c:v>62.793338512332497</c:v>
                </c:pt>
                <c:pt idx="42">
                  <c:v>79.510934161973196</c:v>
                </c:pt>
                <c:pt idx="43">
                  <c:v>54.541677995727333</c:v>
                </c:pt>
                <c:pt idx="44">
                  <c:v>98.81221072039024</c:v>
                </c:pt>
                <c:pt idx="45">
                  <c:v>193.13086481399682</c:v>
                </c:pt>
                <c:pt idx="46">
                  <c:v>55.80583456567247</c:v>
                </c:pt>
                <c:pt idx="47">
                  <c:v>88.784132593289669</c:v>
                </c:pt>
                <c:pt idx="48">
                  <c:v>68.356526916207329</c:v>
                </c:pt>
                <c:pt idx="49">
                  <c:v>73.075399950066242</c:v>
                </c:pt>
                <c:pt idx="50">
                  <c:v>48.779427298392513</c:v>
                </c:pt>
                <c:pt idx="51">
                  <c:v>91.412907823273372</c:v>
                </c:pt>
                <c:pt idx="52">
                  <c:v>66.815646546743181</c:v>
                </c:pt>
                <c:pt idx="53">
                  <c:v>47.702149377913024</c:v>
                </c:pt>
                <c:pt idx="54">
                  <c:v>54.195312199067821</c:v>
                </c:pt>
                <c:pt idx="55">
                  <c:v>48.749046646893412</c:v>
                </c:pt>
                <c:pt idx="56">
                  <c:v>48.977947690766918</c:v>
                </c:pt>
                <c:pt idx="57">
                  <c:v>88.732618158006233</c:v>
                </c:pt>
                <c:pt idx="58">
                  <c:v>91.169293223292414</c:v>
                </c:pt>
                <c:pt idx="59">
                  <c:v>165.83779177756927</c:v>
                </c:pt>
                <c:pt idx="60">
                  <c:v>149.24939203033145</c:v>
                </c:pt>
                <c:pt idx="61">
                  <c:v>144.71162131627827</c:v>
                </c:pt>
                <c:pt idx="62">
                  <c:v>84.892825000478709</c:v>
                </c:pt>
                <c:pt idx="63">
                  <c:v>105.00708500086169</c:v>
                </c:pt>
                <c:pt idx="64">
                  <c:v>115.51498381938993</c:v>
                </c:pt>
                <c:pt idx="65">
                  <c:v>128.81725050190443</c:v>
                </c:pt>
                <c:pt idx="66">
                  <c:v>62.365911777398345</c:v>
                </c:pt>
                <c:pt idx="67">
                  <c:v>63.348068371578123</c:v>
                </c:pt>
                <c:pt idx="68">
                  <c:v>113.63042948008331</c:v>
                </c:pt>
                <c:pt idx="69">
                  <c:v>93.27684485055444</c:v>
                </c:pt>
                <c:pt idx="70">
                  <c:v>97.894984708332544</c:v>
                </c:pt>
                <c:pt idx="71">
                  <c:v>48.186276901138896</c:v>
                </c:pt>
                <c:pt idx="72">
                  <c:v>47.887988542569637</c:v>
                </c:pt>
                <c:pt idx="73">
                  <c:v>63.619379640447754</c:v>
                </c:pt>
                <c:pt idx="74">
                  <c:v>128.08447970451891</c:v>
                </c:pt>
                <c:pt idx="75">
                  <c:v>81.560302265103843</c:v>
                </c:pt>
                <c:pt idx="76">
                  <c:v>137.39143707835527</c:v>
                </c:pt>
                <c:pt idx="77">
                  <c:v>46.427693815248936</c:v>
                </c:pt>
                <c:pt idx="78">
                  <c:v>104.50341084686994</c:v>
                </c:pt>
                <c:pt idx="79">
                  <c:v>48.20734070443406</c:v>
                </c:pt>
                <c:pt idx="80">
                  <c:v>139.02963638436111</c:v>
                </c:pt>
                <c:pt idx="81">
                  <c:v>168.27240776625254</c:v>
                </c:pt>
                <c:pt idx="82">
                  <c:v>94.836334967134007</c:v>
                </c:pt>
                <c:pt idx="83">
                  <c:v>150.50666818648125</c:v>
                </c:pt>
                <c:pt idx="84">
                  <c:v>89.633515711083234</c:v>
                </c:pt>
                <c:pt idx="85">
                  <c:v>116.53957217219499</c:v>
                </c:pt>
                <c:pt idx="86">
                  <c:v>82.668700843362075</c:v>
                </c:pt>
                <c:pt idx="87">
                  <c:v>100.13137496446508</c:v>
                </c:pt>
                <c:pt idx="88">
                  <c:v>48.703610347768411</c:v>
                </c:pt>
                <c:pt idx="89">
                  <c:v>48.432730029375541</c:v>
                </c:pt>
                <c:pt idx="90">
                  <c:v>49.624504880128882</c:v>
                </c:pt>
                <c:pt idx="91">
                  <c:v>147.93683312802045</c:v>
                </c:pt>
              </c:numCache>
            </c:numRef>
          </c:val>
        </c:ser>
        <c:ser>
          <c:idx val="0"/>
          <c:order val="1"/>
          <c:tx>
            <c:strRef>
              <c:f>'Tabla 2 y 3-Figura 1 y 2'!$F$2:$H$2</c:f>
              <c:strCache>
                <c:ptCount val="1"/>
                <c:pt idx="0">
                  <c:v>Año 2014</c:v>
                </c:pt>
              </c:strCache>
            </c:strRef>
          </c:tx>
          <c:spPr>
            <a:ln w="28575">
              <a:solidFill>
                <a:schemeClr val="accent1">
                  <a:lumMod val="75000"/>
                </a:schemeClr>
              </a:solidFill>
            </a:ln>
          </c:spPr>
          <c:marker>
            <c:symbol val="none"/>
          </c:marker>
          <c:cat>
            <c:strRef>
              <c:f>'Tabla 2 y 3-Figura 1 y 2'!$C$5:$C$96</c:f>
              <c:strCache>
                <c:ptCount val="76"/>
                <c:pt idx="14">
                  <c:v>Octubre</c:v>
                </c:pt>
                <c:pt idx="45">
                  <c:v>Noviembre</c:v>
                </c:pt>
                <c:pt idx="75">
                  <c:v>Diciembre</c:v>
                </c:pt>
              </c:strCache>
            </c:strRef>
          </c:cat>
          <c:val>
            <c:numRef>
              <c:f>'Tabla 2 y 3-Figura 1 y 2'!$H$5:$H$96</c:f>
              <c:numCache>
                <c:formatCode>0.00</c:formatCode>
                <c:ptCount val="92"/>
                <c:pt idx="0">
                  <c:v>51.490271530901218</c:v>
                </c:pt>
                <c:pt idx="1">
                  <c:v>48.574146390307398</c:v>
                </c:pt>
                <c:pt idx="2">
                  <c:v>46.115316578218348</c:v>
                </c:pt>
                <c:pt idx="3">
                  <c:v>45.283134741831049</c:v>
                </c:pt>
                <c:pt idx="4">
                  <c:v>49.528286772804641</c:v>
                </c:pt>
                <c:pt idx="5">
                  <c:v>63.378759053436127</c:v>
                </c:pt>
                <c:pt idx="6">
                  <c:v>77.555755815893988</c:v>
                </c:pt>
                <c:pt idx="7">
                  <c:v>66.163412436167008</c:v>
                </c:pt>
                <c:pt idx="8">
                  <c:v>53.81725437641343</c:v>
                </c:pt>
                <c:pt idx="9">
                  <c:v>55.650121450707765</c:v>
                </c:pt>
                <c:pt idx="10">
                  <c:v>56.921986766060805</c:v>
                </c:pt>
                <c:pt idx="11">
                  <c:v>107.47109473155206</c:v>
                </c:pt>
                <c:pt idx="12">
                  <c:v>61.748923695451886</c:v>
                </c:pt>
                <c:pt idx="13">
                  <c:v>49.396817153865477</c:v>
                </c:pt>
                <c:pt idx="14">
                  <c:v>52.871312505234947</c:v>
                </c:pt>
                <c:pt idx="15">
                  <c:v>45.966400407885793</c:v>
                </c:pt>
                <c:pt idx="16">
                  <c:v>50.36147178789939</c:v>
                </c:pt>
                <c:pt idx="17">
                  <c:v>58.349592114208029</c:v>
                </c:pt>
                <c:pt idx="18">
                  <c:v>95.592301155676424</c:v>
                </c:pt>
                <c:pt idx="19">
                  <c:v>59.497977566281442</c:v>
                </c:pt>
                <c:pt idx="20">
                  <c:v>78.416978246091091</c:v>
                </c:pt>
                <c:pt idx="21">
                  <c:v>52.40713800135962</c:v>
                </c:pt>
                <c:pt idx="22">
                  <c:v>55.477616796821479</c:v>
                </c:pt>
                <c:pt idx="23">
                  <c:v>63.674116317303749</c:v>
                </c:pt>
                <c:pt idx="24">
                  <c:v>78.079822578435412</c:v>
                </c:pt>
                <c:pt idx="25">
                  <c:v>56.722205096588574</c:v>
                </c:pt>
                <c:pt idx="26">
                  <c:v>76.863577202356495</c:v>
                </c:pt>
                <c:pt idx="27">
                  <c:v>71.06749212220852</c:v>
                </c:pt>
                <c:pt idx="28">
                  <c:v>67.215508973832044</c:v>
                </c:pt>
                <c:pt idx="29">
                  <c:v>55.061586602936629</c:v>
                </c:pt>
                <c:pt idx="30">
                  <c:v>48.239159588734914</c:v>
                </c:pt>
                <c:pt idx="31">
                  <c:v>44.748684708228737</c:v>
                </c:pt>
                <c:pt idx="32">
                  <c:v>55.327774148069189</c:v>
                </c:pt>
                <c:pt idx="33">
                  <c:v>64.450930160585955</c:v>
                </c:pt>
                <c:pt idx="34">
                  <c:v>44.59746913792511</c:v>
                </c:pt>
                <c:pt idx="35">
                  <c:v>44.541195282142979</c:v>
                </c:pt>
                <c:pt idx="36">
                  <c:v>46.175299076744544</c:v>
                </c:pt>
                <c:pt idx="37">
                  <c:v>45.948222605252823</c:v>
                </c:pt>
                <c:pt idx="38">
                  <c:v>46.258648053654618</c:v>
                </c:pt>
                <c:pt idx="39">
                  <c:v>46.420925985971977</c:v>
                </c:pt>
                <c:pt idx="40">
                  <c:v>65.430209737699883</c:v>
                </c:pt>
                <c:pt idx="41">
                  <c:v>50.385821799750843</c:v>
                </c:pt>
                <c:pt idx="42">
                  <c:v>50.094151577725825</c:v>
                </c:pt>
                <c:pt idx="43">
                  <c:v>43.362660435504075</c:v>
                </c:pt>
                <c:pt idx="44">
                  <c:v>46.8567171255376</c:v>
                </c:pt>
                <c:pt idx="45">
                  <c:v>126.35788546852247</c:v>
                </c:pt>
                <c:pt idx="46">
                  <c:v>44.539825256527479</c:v>
                </c:pt>
                <c:pt idx="47">
                  <c:v>43.31040671881879</c:v>
                </c:pt>
                <c:pt idx="48">
                  <c:v>46.013732263198889</c:v>
                </c:pt>
                <c:pt idx="49">
                  <c:v>42.363032950658678</c:v>
                </c:pt>
                <c:pt idx="50">
                  <c:v>43.010952516730683</c:v>
                </c:pt>
                <c:pt idx="51">
                  <c:v>42.083074755539158</c:v>
                </c:pt>
                <c:pt idx="52">
                  <c:v>43.060146592643527</c:v>
                </c:pt>
                <c:pt idx="53">
                  <c:v>43.136797437144629</c:v>
                </c:pt>
                <c:pt idx="54">
                  <c:v>52.845826135086625</c:v>
                </c:pt>
                <c:pt idx="55">
                  <c:v>70.600761476660892</c:v>
                </c:pt>
                <c:pt idx="56">
                  <c:v>83.048489626138434</c:v>
                </c:pt>
                <c:pt idx="57">
                  <c:v>47.649333489437851</c:v>
                </c:pt>
                <c:pt idx="58">
                  <c:v>62.554968305206643</c:v>
                </c:pt>
                <c:pt idx="59">
                  <c:v>145.17317566776498</c:v>
                </c:pt>
                <c:pt idx="60">
                  <c:v>111.64677449029084</c:v>
                </c:pt>
                <c:pt idx="61">
                  <c:v>72.091153891184007</c:v>
                </c:pt>
                <c:pt idx="62">
                  <c:v>60.330612654501664</c:v>
                </c:pt>
                <c:pt idx="63">
                  <c:v>56.143404305139747</c:v>
                </c:pt>
                <c:pt idx="64">
                  <c:v>48.810595832587801</c:v>
                </c:pt>
                <c:pt idx="65">
                  <c:v>45.471558469020941</c:v>
                </c:pt>
                <c:pt idx="66">
                  <c:v>45.104624493713096</c:v>
                </c:pt>
                <c:pt idx="67">
                  <c:v>44.933649982920443</c:v>
                </c:pt>
                <c:pt idx="68">
                  <c:v>52.031182393415428</c:v>
                </c:pt>
                <c:pt idx="69">
                  <c:v>49.995868373538073</c:v>
                </c:pt>
                <c:pt idx="70">
                  <c:v>47.727637978430963</c:v>
                </c:pt>
                <c:pt idx="71">
                  <c:v>48.405559085650971</c:v>
                </c:pt>
                <c:pt idx="72">
                  <c:v>48.537595516235719</c:v>
                </c:pt>
                <c:pt idx="73">
                  <c:v>58.329113511576004</c:v>
                </c:pt>
                <c:pt idx="74">
                  <c:v>81.589324991446318</c:v>
                </c:pt>
                <c:pt idx="75">
                  <c:v>45.512455805920787</c:v>
                </c:pt>
                <c:pt idx="76">
                  <c:v>42.549440344102848</c:v>
                </c:pt>
                <c:pt idx="77">
                  <c:v>44.958779347312507</c:v>
                </c:pt>
                <c:pt idx="78">
                  <c:v>43.858708421171208</c:v>
                </c:pt>
                <c:pt idx="79">
                  <c:v>56.955665341722856</c:v>
                </c:pt>
                <c:pt idx="80">
                  <c:v>56.3825493635442</c:v>
                </c:pt>
                <c:pt idx="81">
                  <c:v>47.591396984277694</c:v>
                </c:pt>
                <c:pt idx="82">
                  <c:v>46.42704494617081</c:v>
                </c:pt>
                <c:pt idx="83">
                  <c:v>45.501585104842214</c:v>
                </c:pt>
                <c:pt idx="84">
                  <c:v>47.620476014225716</c:v>
                </c:pt>
                <c:pt idx="85">
                  <c:v>56.10667740398047</c:v>
                </c:pt>
                <c:pt idx="86">
                  <c:v>59.070718359163145</c:v>
                </c:pt>
                <c:pt idx="87">
                  <c:v>52.460943021019929</c:v>
                </c:pt>
                <c:pt idx="88">
                  <c:v>47.280687626341482</c:v>
                </c:pt>
                <c:pt idx="89">
                  <c:v>50.0855259914211</c:v>
                </c:pt>
                <c:pt idx="90">
                  <c:v>47.623070981313781</c:v>
                </c:pt>
                <c:pt idx="91">
                  <c:v>48.427942215721401</c:v>
                </c:pt>
              </c:numCache>
            </c:numRef>
          </c:val>
        </c:ser>
        <c:marker val="1"/>
        <c:axId val="63992960"/>
        <c:axId val="63994496"/>
      </c:lineChart>
      <c:catAx>
        <c:axId val="63992960"/>
        <c:scaling>
          <c:orientation val="minMax"/>
        </c:scaling>
        <c:axPos val="b"/>
        <c:numFmt formatCode="General" sourceLinked="1"/>
        <c:majorTickMark val="none"/>
        <c:tickLblPos val="none"/>
        <c:spPr>
          <a:ln>
            <a:solidFill>
              <a:schemeClr val="bg1">
                <a:lumMod val="85000"/>
              </a:schemeClr>
            </a:solidFill>
          </a:ln>
        </c:spPr>
        <c:txPr>
          <a:bodyPr rot="60000" vert="horz" anchor="ctr" anchorCtr="1"/>
          <a:lstStyle/>
          <a:p>
            <a:pPr>
              <a:defRPr sz="1000" kern="1000" baseline="0">
                <a:latin typeface="Arial" pitchFamily="34" charset="0"/>
                <a:cs typeface="Arial" pitchFamily="34" charset="0"/>
              </a:defRPr>
            </a:pPr>
            <a:endParaRPr lang="es-CL"/>
          </a:p>
        </c:txPr>
        <c:crossAx val="63994496"/>
        <c:crosses val="autoZero"/>
        <c:auto val="1"/>
        <c:lblAlgn val="l"/>
        <c:lblOffset val="100"/>
      </c:catAx>
      <c:valAx>
        <c:axId val="63994496"/>
        <c:scaling>
          <c:orientation val="minMax"/>
          <c:max val="200"/>
          <c:min val="0"/>
        </c:scaling>
        <c:axPos val="l"/>
        <c:majorGridlines>
          <c:spPr>
            <a:ln>
              <a:solidFill>
                <a:schemeClr val="bg1">
                  <a:lumMod val="85000"/>
                </a:schemeClr>
              </a:solidFill>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63992960"/>
        <c:crosses val="autoZero"/>
        <c:crossBetween val="midCat"/>
      </c:valAx>
    </c:plotArea>
    <c:legend>
      <c:legendPos val="b"/>
      <c:layout>
        <c:manualLayout>
          <c:xMode val="edge"/>
          <c:yMode val="edge"/>
          <c:x val="0.31752974910394793"/>
          <c:y val="0.91368462059620592"/>
          <c:w val="0.36494050179211801"/>
          <c:h val="7.3408875338753385E-2"/>
        </c:manualLayout>
      </c:layout>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6.6583870967741932E-2"/>
          <c:y val="0.12476287262872629"/>
          <c:w val="0.90838028673835058"/>
          <c:h val="0.64180758807588723"/>
        </c:manualLayout>
      </c:layout>
      <c:lineChart>
        <c:grouping val="standard"/>
        <c:ser>
          <c:idx val="0"/>
          <c:order val="0"/>
          <c:tx>
            <c:strRef>
              <c:f>'Tabla 11  y Figura 10'!$B$3</c:f>
              <c:strCache>
                <c:ptCount val="1"/>
                <c:pt idx="0">
                  <c:v>MEJILLONES</c:v>
                </c:pt>
              </c:strCache>
            </c:strRef>
          </c:tx>
          <c:spPr>
            <a:ln w="19050">
              <a:solidFill>
                <a:schemeClr val="bg1">
                  <a:lumMod val="65000"/>
                </a:schemeClr>
              </a:solidFill>
            </a:ln>
          </c:spPr>
          <c:marker>
            <c:symbol val="none"/>
          </c:marker>
          <c:cat>
            <c:strRef>
              <c:f>'Tabla 11  y Figura 10'!$C$2:$E$2</c:f>
              <c:strCache>
                <c:ptCount val="3"/>
                <c:pt idx="0">
                  <c:v>Octubre</c:v>
                </c:pt>
                <c:pt idx="1">
                  <c:v>Noviembre</c:v>
                </c:pt>
                <c:pt idx="2">
                  <c:v>Diciembre</c:v>
                </c:pt>
              </c:strCache>
            </c:strRef>
          </c:cat>
          <c:val>
            <c:numRef>
              <c:f>'Tabla 11  y Figura 10'!$C$3:$E$3</c:f>
              <c:numCache>
                <c:formatCode>0.00</c:formatCode>
                <c:ptCount val="3"/>
                <c:pt idx="0">
                  <c:v>82.489999999999952</c:v>
                </c:pt>
                <c:pt idx="1">
                  <c:v>82.835516090749124</c:v>
                </c:pt>
                <c:pt idx="2">
                  <c:v>82.771999999999977</c:v>
                </c:pt>
              </c:numCache>
            </c:numRef>
          </c:val>
        </c:ser>
        <c:ser>
          <c:idx val="1"/>
          <c:order val="1"/>
          <c:tx>
            <c:strRef>
              <c:f>'Tabla 11  y Figura 10'!$B$4</c:f>
              <c:strCache>
                <c:ptCount val="1"/>
                <c:pt idx="0">
                  <c:v>ANGAMOS</c:v>
                </c:pt>
              </c:strCache>
            </c:strRef>
          </c:tx>
          <c:spPr>
            <a:ln w="19050">
              <a:solidFill>
                <a:srgbClr val="FF0000"/>
              </a:solidFill>
            </a:ln>
          </c:spPr>
          <c:marker>
            <c:symbol val="none"/>
          </c:marker>
          <c:cat>
            <c:strRef>
              <c:f>'Tabla 11  y Figura 10'!$C$2:$E$2</c:f>
              <c:strCache>
                <c:ptCount val="3"/>
                <c:pt idx="0">
                  <c:v>Octubre</c:v>
                </c:pt>
                <c:pt idx="1">
                  <c:v>Noviembre</c:v>
                </c:pt>
                <c:pt idx="2">
                  <c:v>Diciembre</c:v>
                </c:pt>
              </c:strCache>
            </c:strRef>
          </c:cat>
          <c:val>
            <c:numRef>
              <c:f>'Tabla 11  y Figura 10'!$C$4:$E$4</c:f>
              <c:numCache>
                <c:formatCode>0.00</c:formatCode>
                <c:ptCount val="3"/>
                <c:pt idx="0">
                  <c:v>85.601612903225814</c:v>
                </c:pt>
                <c:pt idx="1">
                  <c:v>84.425107520227129</c:v>
                </c:pt>
                <c:pt idx="2">
                  <c:v>81.736666666666679</c:v>
                </c:pt>
              </c:numCache>
            </c:numRef>
          </c:val>
        </c:ser>
        <c:ser>
          <c:idx val="2"/>
          <c:order val="2"/>
          <c:tx>
            <c:strRef>
              <c:f>'Tabla 11  y Figura 10'!$B$5</c:f>
              <c:strCache>
                <c:ptCount val="1"/>
                <c:pt idx="0">
                  <c:v>NORGENER</c:v>
                </c:pt>
              </c:strCache>
            </c:strRef>
          </c:tx>
          <c:spPr>
            <a:ln w="19050">
              <a:solidFill>
                <a:srgbClr val="00B050"/>
              </a:solidFill>
            </a:ln>
          </c:spPr>
          <c:marker>
            <c:symbol val="none"/>
          </c:marker>
          <c:cat>
            <c:strRef>
              <c:f>'Tabla 11  y Figura 10'!$C$2:$E$2</c:f>
              <c:strCache>
                <c:ptCount val="3"/>
                <c:pt idx="0">
                  <c:v>Octubre</c:v>
                </c:pt>
                <c:pt idx="1">
                  <c:v>Noviembre</c:v>
                </c:pt>
                <c:pt idx="2">
                  <c:v>Diciembre</c:v>
                </c:pt>
              </c:strCache>
            </c:strRef>
          </c:cat>
          <c:val>
            <c:numRef>
              <c:f>'Tabla 11  y Figura 10'!$C$5:$E$5</c:f>
              <c:numCache>
                <c:formatCode>0.00</c:formatCode>
                <c:ptCount val="3"/>
                <c:pt idx="0">
                  <c:v>93.028387096774267</c:v>
                </c:pt>
                <c:pt idx="1">
                  <c:v>92.52394084340645</c:v>
                </c:pt>
                <c:pt idx="2">
                  <c:v>90.07200000000006</c:v>
                </c:pt>
              </c:numCache>
            </c:numRef>
          </c:val>
        </c:ser>
        <c:ser>
          <c:idx val="3"/>
          <c:order val="3"/>
          <c:tx>
            <c:strRef>
              <c:f>'Tabla 11  y Figura 10'!$B$6</c:f>
              <c:strCache>
                <c:ptCount val="1"/>
                <c:pt idx="0">
                  <c:v>TOCOPILLA</c:v>
                </c:pt>
              </c:strCache>
            </c:strRef>
          </c:tx>
          <c:spPr>
            <a:ln w="19050">
              <a:solidFill>
                <a:srgbClr val="7030A0"/>
              </a:solidFill>
            </a:ln>
          </c:spPr>
          <c:marker>
            <c:symbol val="none"/>
          </c:marker>
          <c:cat>
            <c:strRef>
              <c:f>'Tabla 11  y Figura 10'!$C$2:$E$2</c:f>
              <c:strCache>
                <c:ptCount val="3"/>
                <c:pt idx="0">
                  <c:v>Octubre</c:v>
                </c:pt>
                <c:pt idx="1">
                  <c:v>Noviembre</c:v>
                </c:pt>
                <c:pt idx="2">
                  <c:v>Diciembre</c:v>
                </c:pt>
              </c:strCache>
            </c:strRef>
          </c:cat>
          <c:val>
            <c:numRef>
              <c:f>'Tabla 11  y Figura 10'!$C$6:$E$6</c:f>
              <c:numCache>
                <c:formatCode>0.00</c:formatCode>
                <c:ptCount val="3"/>
                <c:pt idx="0">
                  <c:v>83.880000000000067</c:v>
                </c:pt>
                <c:pt idx="1">
                  <c:v>82.992084562270676</c:v>
                </c:pt>
                <c:pt idx="2">
                  <c:v>82.696000000000041</c:v>
                </c:pt>
              </c:numCache>
            </c:numRef>
          </c:val>
        </c:ser>
        <c:ser>
          <c:idx val="4"/>
          <c:order val="4"/>
          <c:tx>
            <c:strRef>
              <c:f>'Tabla 11  y Figura 10'!$B$7</c:f>
              <c:strCache>
                <c:ptCount val="1"/>
                <c:pt idx="0">
                  <c:v>TARAPACÁ</c:v>
                </c:pt>
              </c:strCache>
            </c:strRef>
          </c:tx>
          <c:marker>
            <c:symbol val="none"/>
          </c:marker>
          <c:cat>
            <c:strRef>
              <c:f>'Tabla 11  y Figura 10'!$C$2:$E$2</c:f>
              <c:strCache>
                <c:ptCount val="3"/>
                <c:pt idx="0">
                  <c:v>Octubre</c:v>
                </c:pt>
                <c:pt idx="1">
                  <c:v>Noviembre</c:v>
                </c:pt>
                <c:pt idx="2">
                  <c:v>Diciembre</c:v>
                </c:pt>
              </c:strCache>
            </c:strRef>
          </c:cat>
          <c:val>
            <c:numRef>
              <c:f>'Tabla 11  y Figura 10'!$C$7:$E$7</c:f>
              <c:numCache>
                <c:formatCode>0.00</c:formatCode>
                <c:ptCount val="3"/>
                <c:pt idx="0">
                  <c:v>84.689999999999955</c:v>
                </c:pt>
                <c:pt idx="1">
                  <c:v>95.104011975883012</c:v>
                </c:pt>
                <c:pt idx="2">
                  <c:v>91.024000000000029</c:v>
                </c:pt>
              </c:numCache>
            </c:numRef>
          </c:val>
        </c:ser>
        <c:ser>
          <c:idx val="5"/>
          <c:order val="5"/>
          <c:tx>
            <c:strRef>
              <c:f>'Tabla 11  y Figura 10'!$B$8</c:f>
              <c:strCache>
                <c:ptCount val="1"/>
                <c:pt idx="0">
                  <c:v>ANDINA</c:v>
                </c:pt>
              </c:strCache>
            </c:strRef>
          </c:tx>
          <c:marker>
            <c:symbol val="none"/>
          </c:marker>
          <c:cat>
            <c:strRef>
              <c:f>'Tabla 11  y Figura 10'!$C$2:$E$2</c:f>
              <c:strCache>
                <c:ptCount val="3"/>
                <c:pt idx="0">
                  <c:v>Octubre</c:v>
                </c:pt>
                <c:pt idx="1">
                  <c:v>Noviembre</c:v>
                </c:pt>
                <c:pt idx="2">
                  <c:v>Diciembre</c:v>
                </c:pt>
              </c:strCache>
            </c:strRef>
          </c:cat>
          <c:val>
            <c:numRef>
              <c:f>'Tabla 11  y Figura 10'!$C$8:$E$8</c:f>
              <c:numCache>
                <c:formatCode>0.00</c:formatCode>
                <c:ptCount val="3"/>
                <c:pt idx="0">
                  <c:v>79.44000000000004</c:v>
                </c:pt>
                <c:pt idx="1">
                  <c:v>77.287347588131453</c:v>
                </c:pt>
                <c:pt idx="2">
                  <c:v>78.439999999999984</c:v>
                </c:pt>
              </c:numCache>
            </c:numRef>
          </c:val>
        </c:ser>
        <c:ser>
          <c:idx val="6"/>
          <c:order val="6"/>
          <c:tx>
            <c:strRef>
              <c:f>'Tabla 11  y Figura 10'!$B$9</c:f>
              <c:strCache>
                <c:ptCount val="1"/>
                <c:pt idx="0">
                  <c:v>HORNITOS</c:v>
                </c:pt>
              </c:strCache>
            </c:strRef>
          </c:tx>
          <c:marker>
            <c:symbol val="none"/>
          </c:marker>
          <c:cat>
            <c:strRef>
              <c:f>'Tabla 11  y Figura 10'!$C$2:$E$2</c:f>
              <c:strCache>
                <c:ptCount val="3"/>
                <c:pt idx="0">
                  <c:v>Octubre</c:v>
                </c:pt>
                <c:pt idx="1">
                  <c:v>Noviembre</c:v>
                </c:pt>
                <c:pt idx="2">
                  <c:v>Diciembre</c:v>
                </c:pt>
              </c:strCache>
            </c:strRef>
          </c:cat>
          <c:val>
            <c:numRef>
              <c:f>'Tabla 11  y Figura 10'!$C$9:$E$9</c:f>
              <c:numCache>
                <c:formatCode>0.00</c:formatCode>
                <c:ptCount val="3"/>
                <c:pt idx="0">
                  <c:v>79.44000000000004</c:v>
                </c:pt>
                <c:pt idx="1">
                  <c:v>81.669171072186614</c:v>
                </c:pt>
                <c:pt idx="2">
                  <c:v>85.370000000000033</c:v>
                </c:pt>
              </c:numCache>
            </c:numRef>
          </c:val>
        </c:ser>
        <c:marker val="1"/>
        <c:axId val="95137152"/>
        <c:axId val="95151232"/>
      </c:lineChart>
      <c:catAx>
        <c:axId val="95137152"/>
        <c:scaling>
          <c:orientation val="minMax"/>
        </c:scaling>
        <c:axPos val="b"/>
        <c:numFmt formatCode="0.00"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95151232"/>
        <c:crosses val="autoZero"/>
        <c:auto val="1"/>
        <c:lblAlgn val="ctr"/>
        <c:lblOffset val="100"/>
      </c:catAx>
      <c:valAx>
        <c:axId val="95151232"/>
        <c:scaling>
          <c:orientation val="minMax"/>
          <c:max val="100"/>
          <c:min val="75"/>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95137152"/>
        <c:crosses val="autoZero"/>
        <c:crossBetween val="between"/>
      </c:valAx>
    </c:plotArea>
    <c:legend>
      <c:legendPos val="b"/>
      <c:layout>
        <c:manualLayout>
          <c:xMode val="edge"/>
          <c:yMode val="edge"/>
          <c:x val="0.12184480286738351"/>
          <c:y val="0.86240108401084015"/>
          <c:w val="0.78362222222222222"/>
          <c:h val="0.11178590785907858"/>
        </c:manualLayout>
      </c:layout>
      <c:txPr>
        <a:bodyPr/>
        <a:lstStyle/>
        <a:p>
          <a:pPr>
            <a:defRPr sz="700">
              <a:latin typeface="Arial" pitchFamily="34" charset="0"/>
              <a:cs typeface="Arial" pitchFamily="34" charset="0"/>
            </a:defRPr>
          </a:pPr>
          <a:endParaRPr lang="es-CL"/>
        </a:p>
      </c:txPr>
    </c:legend>
    <c:plotVisOnly val="1"/>
  </c:chart>
  <c:spPr>
    <a:ln>
      <a:noFill/>
    </a:ln>
  </c:spPr>
  <c:printSettings>
    <c:headerFooter/>
    <c:pageMargins b="0.75000000000001366" l="0.70000000000000062" r="0.70000000000000062" t="0.75000000000001366"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6.6583870967741932E-2"/>
          <c:y val="0.10755420054200562"/>
          <c:w val="0.90838028673835058"/>
          <c:h val="0.70693394308943092"/>
        </c:manualLayout>
      </c:layout>
      <c:lineChart>
        <c:grouping val="standard"/>
        <c:ser>
          <c:idx val="0"/>
          <c:order val="0"/>
          <c:tx>
            <c:strRef>
              <c:f>'Tabla 12  y Figura 11'!$B$3</c:f>
              <c:strCache>
                <c:ptCount val="1"/>
                <c:pt idx="0">
                  <c:v>MEJILLONES</c:v>
                </c:pt>
              </c:strCache>
            </c:strRef>
          </c:tx>
          <c:spPr>
            <a:ln w="19050">
              <a:solidFill>
                <a:schemeClr val="bg1">
                  <a:lumMod val="65000"/>
                </a:schemeClr>
              </a:solidFill>
            </a:ln>
          </c:spPr>
          <c:marker>
            <c:symbol val="none"/>
          </c:marker>
          <c:cat>
            <c:strRef>
              <c:f>'Tabla 12  y Figura 11'!$C$2:$E$2</c:f>
              <c:strCache>
                <c:ptCount val="3"/>
                <c:pt idx="0">
                  <c:v>Octubre</c:v>
                </c:pt>
                <c:pt idx="1">
                  <c:v>Noviembre</c:v>
                </c:pt>
                <c:pt idx="2">
                  <c:v>Diciembre</c:v>
                </c:pt>
              </c:strCache>
            </c:strRef>
          </c:cat>
          <c:val>
            <c:numRef>
              <c:f>'Tabla 12  y Figura 11'!$C$3:$E$3</c:f>
              <c:numCache>
                <c:formatCode>0.00</c:formatCode>
                <c:ptCount val="3"/>
                <c:pt idx="0">
                  <c:v>760.4884648410972</c:v>
                </c:pt>
                <c:pt idx="1">
                  <c:v>710.51550098347252</c:v>
                </c:pt>
                <c:pt idx="2">
                  <c:v>620.4647015170541</c:v>
                </c:pt>
              </c:numCache>
            </c:numRef>
          </c:val>
        </c:ser>
        <c:ser>
          <c:idx val="1"/>
          <c:order val="1"/>
          <c:tx>
            <c:strRef>
              <c:f>'Tabla 12  y Figura 11'!$B$4</c:f>
              <c:strCache>
                <c:ptCount val="1"/>
                <c:pt idx="0">
                  <c:v>ATACAMA</c:v>
                </c:pt>
              </c:strCache>
            </c:strRef>
          </c:tx>
          <c:spPr>
            <a:ln w="19050">
              <a:solidFill>
                <a:srgbClr val="FF0000"/>
              </a:solidFill>
            </a:ln>
          </c:spPr>
          <c:marker>
            <c:symbol val="none"/>
          </c:marker>
          <c:cat>
            <c:strRef>
              <c:f>'Tabla 12  y Figura 11'!$C$2:$E$2</c:f>
              <c:strCache>
                <c:ptCount val="3"/>
                <c:pt idx="0">
                  <c:v>Octubre</c:v>
                </c:pt>
                <c:pt idx="1">
                  <c:v>Noviembre</c:v>
                </c:pt>
                <c:pt idx="2">
                  <c:v>Diciembre</c:v>
                </c:pt>
              </c:strCache>
            </c:strRef>
          </c:cat>
          <c:val>
            <c:numRef>
              <c:f>'Tabla 12  y Figura 11'!$C$4:$E$4</c:f>
              <c:numCache>
                <c:formatCode>0.00</c:formatCode>
                <c:ptCount val="3"/>
                <c:pt idx="0">
                  <c:v>779.7377505415343</c:v>
                </c:pt>
                <c:pt idx="1">
                  <c:v>731.7995002894362</c:v>
                </c:pt>
                <c:pt idx="2">
                  <c:v>632.30040812687287</c:v>
                </c:pt>
              </c:numCache>
            </c:numRef>
          </c:val>
        </c:ser>
        <c:ser>
          <c:idx val="2"/>
          <c:order val="2"/>
          <c:tx>
            <c:strRef>
              <c:f>'Tabla 12  y Figura 11'!$B$5</c:f>
              <c:strCache>
                <c:ptCount val="1"/>
                <c:pt idx="0">
                  <c:v>TOCOPILLA</c:v>
                </c:pt>
              </c:strCache>
            </c:strRef>
          </c:tx>
          <c:spPr>
            <a:ln w="19050">
              <a:solidFill>
                <a:srgbClr val="00B050"/>
              </a:solidFill>
            </a:ln>
          </c:spPr>
          <c:marker>
            <c:symbol val="none"/>
          </c:marker>
          <c:cat>
            <c:strRef>
              <c:f>'Tabla 12  y Figura 11'!$C$2:$E$2</c:f>
              <c:strCache>
                <c:ptCount val="3"/>
                <c:pt idx="0">
                  <c:v>Octubre</c:v>
                </c:pt>
                <c:pt idx="1">
                  <c:v>Noviembre</c:v>
                </c:pt>
                <c:pt idx="2">
                  <c:v>Diciembre</c:v>
                </c:pt>
              </c:strCache>
            </c:strRef>
          </c:cat>
          <c:val>
            <c:numRef>
              <c:f>'Tabla 12  y Figura 11'!$C$5:$E$5</c:f>
              <c:numCache>
                <c:formatCode>0.00</c:formatCode>
                <c:ptCount val="3"/>
                <c:pt idx="0">
                  <c:v>761.83095668298915</c:v>
                </c:pt>
                <c:pt idx="1">
                  <c:v>711.85393111381416</c:v>
                </c:pt>
                <c:pt idx="2">
                  <c:v>621.75330854376546</c:v>
                </c:pt>
              </c:numCache>
            </c:numRef>
          </c:val>
        </c:ser>
        <c:ser>
          <c:idx val="3"/>
          <c:order val="3"/>
          <c:tx>
            <c:strRef>
              <c:f>'Tabla 12  y Figura 11'!$B$6</c:f>
              <c:strCache>
                <c:ptCount val="1"/>
                <c:pt idx="0">
                  <c:v>TARAPACÁ</c:v>
                </c:pt>
              </c:strCache>
            </c:strRef>
          </c:tx>
          <c:spPr>
            <a:ln w="19050">
              <a:solidFill>
                <a:srgbClr val="7030A0"/>
              </a:solidFill>
            </a:ln>
          </c:spPr>
          <c:marker>
            <c:symbol val="none"/>
          </c:marker>
          <c:cat>
            <c:strRef>
              <c:f>'Tabla 12  y Figura 11'!$C$2:$E$2</c:f>
              <c:strCache>
                <c:ptCount val="3"/>
                <c:pt idx="0">
                  <c:v>Octubre</c:v>
                </c:pt>
                <c:pt idx="1">
                  <c:v>Noviembre</c:v>
                </c:pt>
                <c:pt idx="2">
                  <c:v>Diciembre</c:v>
                </c:pt>
              </c:strCache>
            </c:strRef>
          </c:cat>
          <c:val>
            <c:numRef>
              <c:f>'Tabla 12  y Figura 11'!$C$6:$E$6</c:f>
              <c:numCache>
                <c:formatCode>0.00</c:formatCode>
                <c:ptCount val="3"/>
                <c:pt idx="0">
                  <c:v>749.21188615122674</c:v>
                </c:pt>
                <c:pt idx="1">
                  <c:v>696.79057600184103</c:v>
                </c:pt>
                <c:pt idx="2">
                  <c:v>600.66244577334135</c:v>
                </c:pt>
              </c:numCache>
            </c:numRef>
          </c:val>
        </c:ser>
        <c:marker val="1"/>
        <c:axId val="95169920"/>
        <c:axId val="95200384"/>
      </c:lineChart>
      <c:catAx>
        <c:axId val="95169920"/>
        <c:scaling>
          <c:orientation val="minMax"/>
        </c:scaling>
        <c:axPos val="b"/>
        <c:numFmt formatCode="General"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95200384"/>
        <c:crosses val="autoZero"/>
        <c:auto val="1"/>
        <c:lblAlgn val="ctr"/>
        <c:lblOffset val="100"/>
      </c:catAx>
      <c:valAx>
        <c:axId val="95200384"/>
        <c:scaling>
          <c:orientation val="minMax"/>
          <c:max val="800"/>
          <c:min val="55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95169920"/>
        <c:crosses val="autoZero"/>
        <c:crossBetween val="between"/>
      </c:valAx>
    </c:plotArea>
    <c:legend>
      <c:legendPos val="b"/>
      <c:layout>
        <c:manualLayout>
          <c:xMode val="edge"/>
          <c:yMode val="edge"/>
          <c:x val="0.11653046594982078"/>
          <c:y val="0.91031876693766156"/>
          <c:w val="0.79652688172042463"/>
          <c:h val="6.3868224932250098E-2"/>
        </c:manualLayout>
      </c:layout>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377" l="0.70000000000000062" r="0.70000000000000062" t="0.75000000000001377"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9689605734767025E-2"/>
          <c:y val="0.12046070460704607"/>
          <c:w val="0.91527455197132557"/>
          <c:h val="0.68927811653117255"/>
        </c:manualLayout>
      </c:layout>
      <c:lineChart>
        <c:grouping val="standard"/>
        <c:ser>
          <c:idx val="0"/>
          <c:order val="0"/>
          <c:tx>
            <c:strRef>
              <c:f>'Tabla 13  y Figura 12'!$B$3</c:f>
              <c:strCache>
                <c:ptCount val="1"/>
                <c:pt idx="0">
                  <c:v>MEJILLONES</c:v>
                </c:pt>
              </c:strCache>
            </c:strRef>
          </c:tx>
          <c:spPr>
            <a:ln w="19050">
              <a:solidFill>
                <a:srgbClr val="9DA6AF"/>
              </a:solidFill>
              <a:prstDash val="solid"/>
            </a:ln>
          </c:spPr>
          <c:marker>
            <c:symbol val="none"/>
          </c:marker>
          <c:cat>
            <c:strRef>
              <c:f>'Tabla 13  y Figura 12'!$C$2:$E$2</c:f>
              <c:strCache>
                <c:ptCount val="3"/>
                <c:pt idx="0">
                  <c:v>Octubre</c:v>
                </c:pt>
                <c:pt idx="1">
                  <c:v>Noviembre</c:v>
                </c:pt>
                <c:pt idx="2">
                  <c:v>Diciembre</c:v>
                </c:pt>
              </c:strCache>
            </c:strRef>
          </c:cat>
          <c:val>
            <c:numRef>
              <c:f>'Tabla 13  y Figura 12'!$C$3:$E$3</c:f>
              <c:numCache>
                <c:formatCode>0.00</c:formatCode>
                <c:ptCount val="3"/>
                <c:pt idx="0">
                  <c:v>8.4129852361076427</c:v>
                </c:pt>
                <c:pt idx="1">
                  <c:v>7.7174589057469136</c:v>
                </c:pt>
                <c:pt idx="2">
                  <c:v>6.4667258368865337</c:v>
                </c:pt>
              </c:numCache>
            </c:numRef>
          </c:val>
        </c:ser>
        <c:ser>
          <c:idx val="3"/>
          <c:order val="1"/>
          <c:tx>
            <c:strRef>
              <c:f>'Tabla 13  y Figura 12'!$B$4</c:f>
              <c:strCache>
                <c:ptCount val="1"/>
                <c:pt idx="0">
                  <c:v>MEJILLONES (AES Gener)</c:v>
                </c:pt>
              </c:strCache>
            </c:strRef>
          </c:tx>
          <c:marker>
            <c:symbol val="none"/>
          </c:marker>
          <c:val>
            <c:numRef>
              <c:f>'Tabla 13  y Figura 12'!$C$4:$E$4</c:f>
              <c:numCache>
                <c:formatCode>0.00</c:formatCode>
                <c:ptCount val="3"/>
                <c:pt idx="0">
                  <c:v>19.508217367567866</c:v>
                </c:pt>
                <c:pt idx="1">
                  <c:v>18.273071224337617</c:v>
                </c:pt>
                <c:pt idx="2">
                  <c:v>16.350146905754162</c:v>
                </c:pt>
              </c:numCache>
            </c:numRef>
          </c:val>
        </c:ser>
        <c:ser>
          <c:idx val="1"/>
          <c:order val="2"/>
          <c:tx>
            <c:strRef>
              <c:f>'Tabla 13  y Figura 12'!$B$5</c:f>
              <c:strCache>
                <c:ptCount val="1"/>
                <c:pt idx="0">
                  <c:v>ATACAMA</c:v>
                </c:pt>
              </c:strCache>
            </c:strRef>
          </c:tx>
          <c:spPr>
            <a:ln w="19050">
              <a:solidFill>
                <a:srgbClr val="FF0000"/>
              </a:solidFill>
            </a:ln>
          </c:spPr>
          <c:marker>
            <c:symbol val="none"/>
          </c:marker>
          <c:cat>
            <c:strRef>
              <c:f>'Tabla 13  y Figura 12'!$C$2:$E$2</c:f>
              <c:strCache>
                <c:ptCount val="3"/>
                <c:pt idx="0">
                  <c:v>Octubre</c:v>
                </c:pt>
                <c:pt idx="1">
                  <c:v>Noviembre</c:v>
                </c:pt>
                <c:pt idx="2">
                  <c:v>Diciembre</c:v>
                </c:pt>
              </c:strCache>
            </c:strRef>
          </c:cat>
          <c:val>
            <c:numRef>
              <c:f>'Tabla 13  y Figura 12'!$C$5:$E$5</c:f>
              <c:numCache>
                <c:formatCode>0.00</c:formatCode>
                <c:ptCount val="3"/>
                <c:pt idx="0">
                  <c:v>11.498321753002321</c:v>
                </c:pt>
                <c:pt idx="1">
                  <c:v>11.454242388311123</c:v>
                </c:pt>
                <c:pt idx="2">
                  <c:v>16.515998066451512</c:v>
                </c:pt>
              </c:numCache>
            </c:numRef>
          </c:val>
        </c:ser>
        <c:ser>
          <c:idx val="2"/>
          <c:order val="3"/>
          <c:tx>
            <c:strRef>
              <c:f>'Tabla 13  y Figura 12'!$B$6</c:f>
              <c:strCache>
                <c:ptCount val="1"/>
                <c:pt idx="0">
                  <c:v>TOCOPILLA</c:v>
                </c:pt>
              </c:strCache>
            </c:strRef>
          </c:tx>
          <c:spPr>
            <a:ln w="19050" cmpd="sng">
              <a:solidFill>
                <a:srgbClr val="00B050"/>
              </a:solidFill>
              <a:prstDash val="dash"/>
            </a:ln>
          </c:spPr>
          <c:marker>
            <c:symbol val="none"/>
          </c:marker>
          <c:cat>
            <c:strRef>
              <c:f>'Tabla 13  y Figura 12'!$C$2:$E$2</c:f>
              <c:strCache>
                <c:ptCount val="3"/>
                <c:pt idx="0">
                  <c:v>Octubre</c:v>
                </c:pt>
                <c:pt idx="1">
                  <c:v>Noviembre</c:v>
                </c:pt>
                <c:pt idx="2">
                  <c:v>Diciembre</c:v>
                </c:pt>
              </c:strCache>
            </c:strRef>
          </c:cat>
          <c:val>
            <c:numRef>
              <c:f>'Tabla 13  y Figura 12'!$C$6:$E$6</c:f>
              <c:numCache>
                <c:formatCode>0.00</c:formatCode>
                <c:ptCount val="3"/>
                <c:pt idx="0">
                  <c:v>8.4129852361076427</c:v>
                </c:pt>
                <c:pt idx="1">
                  <c:v>7.7174589057469136</c:v>
                </c:pt>
                <c:pt idx="2">
                  <c:v>6.4667258368865337</c:v>
                </c:pt>
              </c:numCache>
            </c:numRef>
          </c:val>
        </c:ser>
        <c:marker val="1"/>
        <c:axId val="95230976"/>
        <c:axId val="93848320"/>
      </c:lineChart>
      <c:catAx>
        <c:axId val="95230976"/>
        <c:scaling>
          <c:orientation val="minMax"/>
        </c:scaling>
        <c:axPos val="b"/>
        <c:numFmt formatCode="General"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93848320"/>
        <c:crosses val="autoZero"/>
        <c:auto val="1"/>
        <c:lblAlgn val="ctr"/>
        <c:lblOffset val="100"/>
      </c:catAx>
      <c:valAx>
        <c:axId val="93848320"/>
        <c:scaling>
          <c:orientation val="minMax"/>
          <c:max val="20"/>
          <c:min val="6"/>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95230976"/>
        <c:crosses val="autoZero"/>
        <c:crossBetween val="between"/>
      </c:valAx>
    </c:plotArea>
    <c:legend>
      <c:legendPos val="b"/>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41" l="0.70000000000000062" r="0.70000000000000062" t="0.750000000000014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s-CL"/>
  <c:chart>
    <c:autoTitleDeleted val="1"/>
    <c:plotArea>
      <c:layout/>
      <c:barChart>
        <c:barDir val="col"/>
        <c:grouping val="clustered"/>
        <c:ser>
          <c:idx val="0"/>
          <c:order val="0"/>
          <c:tx>
            <c:strRef>
              <c:f>'[2]Figura 13'!$B$1</c:f>
              <c:strCache>
                <c:ptCount val="1"/>
                <c:pt idx="0">
                  <c:v>ENS</c:v>
                </c:pt>
              </c:strCache>
            </c:strRef>
          </c:tx>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6200000" scaled="1"/>
              <a:tileRect/>
            </a:gradFill>
          </c:spPr>
          <c:dLbls>
            <c:delete val="1"/>
          </c:dLbls>
          <c:cat>
            <c:strRef>
              <c:f>'[2]Figura 13'!$B$2:$B$7</c:f>
              <c:strCache>
                <c:ptCount val="6"/>
                <c:pt idx="0">
                  <c:v>Julio</c:v>
                </c:pt>
                <c:pt idx="1">
                  <c:v>Agosto</c:v>
                </c:pt>
                <c:pt idx="2">
                  <c:v>Septiembre</c:v>
                </c:pt>
                <c:pt idx="3">
                  <c:v>Octubre</c:v>
                </c:pt>
                <c:pt idx="4">
                  <c:v>Noviembre</c:v>
                </c:pt>
                <c:pt idx="5">
                  <c:v>Diciembre</c:v>
                </c:pt>
              </c:strCache>
            </c:strRef>
          </c:cat>
          <c:val>
            <c:numRef>
              <c:f>'[2]Figura 13'!$C$2:$C$7</c:f>
              <c:numCache>
                <c:formatCode>General</c:formatCode>
                <c:ptCount val="6"/>
                <c:pt idx="0">
                  <c:v>8767.1</c:v>
                </c:pt>
                <c:pt idx="1">
                  <c:v>36.1</c:v>
                </c:pt>
                <c:pt idx="2">
                  <c:v>256.8</c:v>
                </c:pt>
                <c:pt idx="3">
                  <c:v>115.3</c:v>
                </c:pt>
                <c:pt idx="4">
                  <c:v>130.9</c:v>
                </c:pt>
                <c:pt idx="5">
                  <c:v>18.100000000000001</c:v>
                </c:pt>
              </c:numCache>
            </c:numRef>
          </c:val>
        </c:ser>
        <c:dLbls>
          <c:showVal val="1"/>
        </c:dLbls>
        <c:gapWidth val="75"/>
        <c:axId val="93865088"/>
        <c:axId val="93869952"/>
      </c:barChart>
      <c:catAx>
        <c:axId val="93865088"/>
        <c:scaling>
          <c:orientation val="minMax"/>
        </c:scaling>
        <c:axPos val="b"/>
        <c:numFmt formatCode="@" sourceLinked="0"/>
        <c:majorTickMark val="none"/>
        <c:tickLblPos val="nextTo"/>
        <c:spPr>
          <a:ln>
            <a:solidFill>
              <a:schemeClr val="bg1">
                <a:lumMod val="85000"/>
              </a:schemeClr>
            </a:solidFill>
          </a:ln>
        </c:spPr>
        <c:txPr>
          <a:bodyPr rot="0" vert="horz"/>
          <a:lstStyle/>
          <a:p>
            <a:pPr>
              <a:defRPr/>
            </a:pPr>
            <a:endParaRPr lang="es-CL"/>
          </a:p>
        </c:txPr>
        <c:crossAx val="93869952"/>
        <c:crosses val="autoZero"/>
        <c:auto val="1"/>
        <c:lblAlgn val="ctr"/>
        <c:lblOffset val="100"/>
        <c:tickMarkSkip val="5"/>
      </c:catAx>
      <c:valAx>
        <c:axId val="93869952"/>
        <c:scaling>
          <c:orientation val="minMax"/>
          <c:max val="9000"/>
        </c:scaling>
        <c:axPos val="l"/>
        <c:majorGridlines>
          <c:spPr>
            <a:ln>
              <a:solidFill>
                <a:schemeClr val="bg1">
                  <a:lumMod val="85000"/>
                </a:schemeClr>
              </a:solidFill>
            </a:ln>
          </c:spPr>
        </c:majorGridlines>
        <c:numFmt formatCode="#,##0" sourceLinked="0"/>
        <c:majorTickMark val="none"/>
        <c:tickLblPos val="nextTo"/>
        <c:spPr>
          <a:ln>
            <a:solidFill>
              <a:schemeClr val="bg1">
                <a:lumMod val="85000"/>
              </a:schemeClr>
            </a:solidFill>
          </a:ln>
        </c:spPr>
        <c:crossAx val="93865088"/>
        <c:crosses val="autoZero"/>
        <c:crossBetween val="between"/>
      </c:valAx>
    </c:plotArea>
    <c:plotVisOnly val="1"/>
  </c:chart>
  <c:spPr>
    <a:solidFill>
      <a:schemeClr val="lt1"/>
    </a:solidFill>
    <a:ln w="3175" cap="flat" cmpd="sng" algn="ctr">
      <a:noFill/>
      <a:prstDash val="solid"/>
    </a:ln>
    <a:effectLst/>
  </c:spPr>
  <c:txPr>
    <a:bodyPr/>
    <a:lstStyle/>
    <a:p>
      <a:pPr>
        <a:defRPr>
          <a:solidFill>
            <a:schemeClr val="dk1"/>
          </a:solidFill>
          <a:latin typeface="+mn-lt"/>
          <a:ea typeface="+mn-ea"/>
          <a:cs typeface="+mn-cs"/>
        </a:defRPr>
      </a:pPr>
      <a:endParaRPr lang="es-CL"/>
    </a:p>
  </c:txPr>
  <c:printSettings>
    <c:headerFooter/>
    <c:pageMargins b="0.75000000000000677" l="0.70000000000000062" r="0.70000000000000062" t="0.750000000000006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CL"/>
  <c:chart>
    <c:autoTitleDeleted val="1"/>
    <c:plotArea>
      <c:layout/>
      <c:barChart>
        <c:barDir val="col"/>
        <c:grouping val="stacked"/>
        <c:ser>
          <c:idx val="0"/>
          <c:order val="0"/>
          <c:tx>
            <c:strRef>
              <c:f>'[2]Figura 14'!$B$2</c:f>
              <c:strCache>
                <c:ptCount val="1"/>
                <c:pt idx="0">
                  <c:v>Generación</c:v>
                </c:pt>
              </c:strCache>
            </c:strRef>
          </c:tx>
          <c:spPr>
            <a:gradFill flip="none" rotWithShape="1">
              <a:gsLst>
                <a:gs pos="0">
                  <a:srgbClr val="1F497D">
                    <a:lumMod val="60000"/>
                    <a:lumOff val="40000"/>
                    <a:shade val="30000"/>
                    <a:satMod val="115000"/>
                  </a:srgbClr>
                </a:gs>
                <a:gs pos="50000">
                  <a:srgbClr val="1F497D">
                    <a:lumMod val="60000"/>
                    <a:lumOff val="40000"/>
                    <a:shade val="67500"/>
                    <a:satMod val="115000"/>
                  </a:srgbClr>
                </a:gs>
                <a:gs pos="100000">
                  <a:srgbClr val="1F497D">
                    <a:lumMod val="60000"/>
                    <a:lumOff val="40000"/>
                    <a:shade val="100000"/>
                    <a:satMod val="115000"/>
                  </a:srgbClr>
                </a:gs>
              </a:gsLst>
              <a:lin ang="0" scaled="1"/>
              <a:tileRect/>
            </a:gradFill>
          </c:spPr>
          <c:dLbls>
            <c:showVal val="1"/>
          </c:dLbls>
          <c:cat>
            <c:strRef>
              <c:f>'[2]Figura 14'!$A$3:$A$8</c:f>
              <c:strCache>
                <c:ptCount val="6"/>
                <c:pt idx="0">
                  <c:v>Julio</c:v>
                </c:pt>
                <c:pt idx="1">
                  <c:v>Agosto</c:v>
                </c:pt>
                <c:pt idx="2">
                  <c:v>Septiembre</c:v>
                </c:pt>
                <c:pt idx="3">
                  <c:v>Octubre</c:v>
                </c:pt>
                <c:pt idx="4">
                  <c:v>Noviembre</c:v>
                </c:pt>
                <c:pt idx="5">
                  <c:v>Diciembre</c:v>
                </c:pt>
              </c:strCache>
            </c:strRef>
          </c:cat>
          <c:val>
            <c:numRef>
              <c:f>'[2]Figura 14'!$B$3:$B$8</c:f>
              <c:numCache>
                <c:formatCode>General</c:formatCode>
                <c:ptCount val="6"/>
                <c:pt idx="0">
                  <c:v>10</c:v>
                </c:pt>
                <c:pt idx="1">
                  <c:v>5</c:v>
                </c:pt>
                <c:pt idx="2">
                  <c:v>11</c:v>
                </c:pt>
                <c:pt idx="3">
                  <c:v>11</c:v>
                </c:pt>
                <c:pt idx="4">
                  <c:v>11</c:v>
                </c:pt>
                <c:pt idx="5">
                  <c:v>6</c:v>
                </c:pt>
              </c:numCache>
            </c:numRef>
          </c:val>
        </c:ser>
        <c:ser>
          <c:idx val="1"/>
          <c:order val="1"/>
          <c:tx>
            <c:strRef>
              <c:f>'[2]Figura 14'!$C$2</c:f>
              <c:strCache>
                <c:ptCount val="1"/>
                <c:pt idx="0">
                  <c:v>Transmisión</c:v>
                </c:pt>
              </c:strCache>
            </c:strRef>
          </c:tx>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lin ang="0" scaled="1"/>
              <a:tileRect/>
            </a:gradFill>
          </c:spPr>
          <c:dLbls>
            <c:showVal val="1"/>
          </c:dLbls>
          <c:cat>
            <c:strRef>
              <c:f>'[2]Figura 14'!$A$3:$A$8</c:f>
              <c:strCache>
                <c:ptCount val="6"/>
                <c:pt idx="0">
                  <c:v>Julio</c:v>
                </c:pt>
                <c:pt idx="1">
                  <c:v>Agosto</c:v>
                </c:pt>
                <c:pt idx="2">
                  <c:v>Septiembre</c:v>
                </c:pt>
                <c:pt idx="3">
                  <c:v>Octubre</c:v>
                </c:pt>
                <c:pt idx="4">
                  <c:v>Noviembre</c:v>
                </c:pt>
                <c:pt idx="5">
                  <c:v>Diciembre</c:v>
                </c:pt>
              </c:strCache>
            </c:strRef>
          </c:cat>
          <c:val>
            <c:numRef>
              <c:f>'[2]Figura 14'!$C$3:$C$8</c:f>
              <c:numCache>
                <c:formatCode>General</c:formatCode>
                <c:ptCount val="6"/>
                <c:pt idx="0">
                  <c:v>9</c:v>
                </c:pt>
                <c:pt idx="1">
                  <c:v>11</c:v>
                </c:pt>
                <c:pt idx="2">
                  <c:v>9</c:v>
                </c:pt>
                <c:pt idx="3">
                  <c:v>14</c:v>
                </c:pt>
                <c:pt idx="4">
                  <c:v>9</c:v>
                </c:pt>
                <c:pt idx="5">
                  <c:v>9</c:v>
                </c:pt>
              </c:numCache>
            </c:numRef>
          </c:val>
        </c:ser>
        <c:ser>
          <c:idx val="2"/>
          <c:order val="2"/>
          <c:tx>
            <c:strRef>
              <c:f>'[2]Figura 14'!$D$2</c:f>
              <c:strCache>
                <c:ptCount val="1"/>
                <c:pt idx="0">
                  <c:v>Clientes</c:v>
                </c:pt>
              </c:strCache>
            </c:strRef>
          </c:tx>
          <c:spPr>
            <a:gradFill flip="none" rotWithShape="1">
              <a:gsLst>
                <a:gs pos="0">
                  <a:srgbClr val="ABC674">
                    <a:shade val="30000"/>
                    <a:satMod val="115000"/>
                  </a:srgbClr>
                </a:gs>
                <a:gs pos="50000">
                  <a:srgbClr val="ABC674">
                    <a:shade val="67500"/>
                    <a:satMod val="115000"/>
                  </a:srgbClr>
                </a:gs>
                <a:gs pos="100000">
                  <a:srgbClr val="ABC674">
                    <a:shade val="100000"/>
                    <a:satMod val="115000"/>
                  </a:srgbClr>
                </a:gs>
              </a:gsLst>
              <a:lin ang="0" scaled="1"/>
              <a:tileRect/>
            </a:gradFill>
          </c:spPr>
          <c:dLbls>
            <c:showVal val="1"/>
          </c:dLbls>
          <c:cat>
            <c:strRef>
              <c:f>'[2]Figura 14'!$A$3:$A$8</c:f>
              <c:strCache>
                <c:ptCount val="6"/>
                <c:pt idx="0">
                  <c:v>Julio</c:v>
                </c:pt>
                <c:pt idx="1">
                  <c:v>Agosto</c:v>
                </c:pt>
                <c:pt idx="2">
                  <c:v>Septiembre</c:v>
                </c:pt>
                <c:pt idx="3">
                  <c:v>Octubre</c:v>
                </c:pt>
                <c:pt idx="4">
                  <c:v>Noviembre</c:v>
                </c:pt>
                <c:pt idx="5">
                  <c:v>Diciembre</c:v>
                </c:pt>
              </c:strCache>
            </c:strRef>
          </c:cat>
          <c:val>
            <c:numRef>
              <c:f>'[2]Figura 14'!$D$3:$D$8</c:f>
              <c:numCache>
                <c:formatCode>General</c:formatCode>
                <c:ptCount val="6"/>
                <c:pt idx="0">
                  <c:v>1</c:v>
                </c:pt>
                <c:pt idx="1">
                  <c:v>3</c:v>
                </c:pt>
                <c:pt idx="2">
                  <c:v>0</c:v>
                </c:pt>
                <c:pt idx="3">
                  <c:v>1</c:v>
                </c:pt>
                <c:pt idx="4">
                  <c:v>1</c:v>
                </c:pt>
                <c:pt idx="5">
                  <c:v>1</c:v>
                </c:pt>
              </c:numCache>
            </c:numRef>
          </c:val>
        </c:ser>
        <c:gapWidth val="75"/>
        <c:overlap val="100"/>
        <c:axId val="95432704"/>
        <c:axId val="95434240"/>
      </c:barChart>
      <c:catAx>
        <c:axId val="95432704"/>
        <c:scaling>
          <c:orientation val="minMax"/>
        </c:scaling>
        <c:axPos val="b"/>
        <c:majorTickMark val="none"/>
        <c:tickLblPos val="nextTo"/>
        <c:spPr>
          <a:ln>
            <a:solidFill>
              <a:schemeClr val="bg1">
                <a:lumMod val="85000"/>
              </a:schemeClr>
            </a:solidFill>
          </a:ln>
        </c:spPr>
        <c:crossAx val="95434240"/>
        <c:crosses val="autoZero"/>
        <c:auto val="1"/>
        <c:lblAlgn val="ctr"/>
        <c:lblOffset val="100"/>
      </c:catAx>
      <c:valAx>
        <c:axId val="95434240"/>
        <c:scaling>
          <c:orientation val="minMax"/>
        </c:scaling>
        <c:axPos val="l"/>
        <c:majorGridlines>
          <c:spPr>
            <a:ln>
              <a:solidFill>
                <a:schemeClr val="bg1">
                  <a:lumMod val="85000"/>
                </a:schemeClr>
              </a:solidFill>
            </a:ln>
          </c:spPr>
        </c:majorGridlines>
        <c:numFmt formatCode="General" sourceLinked="1"/>
        <c:majorTickMark val="none"/>
        <c:tickLblPos val="nextTo"/>
        <c:spPr>
          <a:ln w="9525">
            <a:solidFill>
              <a:schemeClr val="bg1">
                <a:lumMod val="85000"/>
              </a:schemeClr>
            </a:solidFill>
          </a:ln>
        </c:spPr>
        <c:crossAx val="95432704"/>
        <c:crosses val="autoZero"/>
        <c:crossBetween val="between"/>
        <c:majorUnit val="5"/>
      </c:valAx>
    </c:plotArea>
    <c:legend>
      <c:legendPos val="b"/>
    </c:legend>
    <c:plotVisOnly val="1"/>
  </c:chart>
  <c:spPr>
    <a:solidFill>
      <a:schemeClr val="lt1"/>
    </a:solidFill>
    <a:ln w="3175" cap="flat" cmpd="sng" algn="ctr">
      <a:noFill/>
      <a:prstDash val="solid"/>
    </a:ln>
    <a:effectLst/>
  </c:spPr>
  <c:txPr>
    <a:bodyPr/>
    <a:lstStyle/>
    <a:p>
      <a:pPr>
        <a:defRPr>
          <a:solidFill>
            <a:schemeClr val="dk1"/>
          </a:solidFill>
          <a:latin typeface="+mn-lt"/>
          <a:ea typeface="+mn-ea"/>
          <a:cs typeface="+mn-cs"/>
        </a:defRPr>
      </a:pPr>
      <a:endParaRPr lang="es-CL"/>
    </a:p>
  </c:txPr>
  <c:printSettings>
    <c:headerFooter/>
    <c:pageMargins b="0.75000000000000688" l="0.70000000000000062" r="0.70000000000000062" t="0.750000000000006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L"/>
  <c:chart>
    <c:autoTitleDeleted val="1"/>
    <c:plotArea>
      <c:layout/>
      <c:lineChart>
        <c:grouping val="standard"/>
        <c:ser>
          <c:idx val="0"/>
          <c:order val="0"/>
          <c:tx>
            <c:v>Tarapacá</c:v>
          </c:tx>
          <c:marker>
            <c:symbol val="circle"/>
            <c:size val="5"/>
            <c:spPr>
              <a:solidFill>
                <a:schemeClr val="tx2">
                  <a:lumMod val="60000"/>
                  <a:lumOff val="40000"/>
                </a:schemeClr>
              </a:solidFill>
            </c:spPr>
          </c:marker>
          <c:cat>
            <c:strRef>
              <c:f>[3]Resumen!$C$4:$H$4</c:f>
              <c:strCache>
                <c:ptCount val="6"/>
                <c:pt idx="0">
                  <c:v>Julio</c:v>
                </c:pt>
                <c:pt idx="1">
                  <c:v>Agosto</c:v>
                </c:pt>
                <c:pt idx="2">
                  <c:v>Septiembre</c:v>
                </c:pt>
                <c:pt idx="3">
                  <c:v>Octubre</c:v>
                </c:pt>
                <c:pt idx="4">
                  <c:v>Noviembre</c:v>
                </c:pt>
                <c:pt idx="5">
                  <c:v>Diciembre</c:v>
                </c:pt>
              </c:strCache>
            </c:strRef>
          </c:cat>
          <c:val>
            <c:numRef>
              <c:f>[3]Resumen!$C$5:$H$5</c:f>
              <c:numCache>
                <c:formatCode>General</c:formatCode>
                <c:ptCount val="6"/>
                <c:pt idx="0">
                  <c:v>0.99999240960791824</c:v>
                </c:pt>
                <c:pt idx="1">
                  <c:v>0.99997722882375484</c:v>
                </c:pt>
                <c:pt idx="2">
                  <c:v>0.99999240960791824</c:v>
                </c:pt>
                <c:pt idx="3">
                  <c:v>0.99999620480395912</c:v>
                </c:pt>
                <c:pt idx="4">
                  <c:v>0.99999620480395912</c:v>
                </c:pt>
                <c:pt idx="5">
                  <c:v>1</c:v>
                </c:pt>
              </c:numCache>
            </c:numRef>
          </c:val>
        </c:ser>
        <c:ser>
          <c:idx val="1"/>
          <c:order val="1"/>
          <c:tx>
            <c:v>Atacama</c:v>
          </c:tx>
          <c:marker>
            <c:symbol val="circle"/>
            <c:size val="5"/>
          </c:marker>
          <c:cat>
            <c:strRef>
              <c:f>[3]Resumen!$C$4:$H$4</c:f>
              <c:strCache>
                <c:ptCount val="6"/>
                <c:pt idx="0">
                  <c:v>Julio</c:v>
                </c:pt>
                <c:pt idx="1">
                  <c:v>Agosto</c:v>
                </c:pt>
                <c:pt idx="2">
                  <c:v>Septiembre</c:v>
                </c:pt>
                <c:pt idx="3">
                  <c:v>Octubre</c:v>
                </c:pt>
                <c:pt idx="4">
                  <c:v>Noviembre</c:v>
                </c:pt>
                <c:pt idx="5">
                  <c:v>Diciembre</c:v>
                </c:pt>
              </c:strCache>
            </c:strRef>
          </c:cat>
          <c:val>
            <c:numRef>
              <c:f>[3]Resumen!$C$6:$H$6</c:f>
              <c:numCache>
                <c:formatCode>General</c:formatCode>
                <c:ptCount val="6"/>
                <c:pt idx="0">
                  <c:v>0.99986309548709484</c:v>
                </c:pt>
                <c:pt idx="1">
                  <c:v>0.99997718258118251</c:v>
                </c:pt>
                <c:pt idx="2">
                  <c:v>0.99966534452400968</c:v>
                </c:pt>
                <c:pt idx="3">
                  <c:v>0.99994295645295617</c:v>
                </c:pt>
                <c:pt idx="4">
                  <c:v>0.99995056225922874</c:v>
                </c:pt>
                <c:pt idx="5">
                  <c:v>1</c:v>
                </c:pt>
              </c:numCache>
            </c:numRef>
          </c:val>
        </c:ser>
        <c:ser>
          <c:idx val="2"/>
          <c:order val="2"/>
          <c:tx>
            <c:v>Lagunas</c:v>
          </c:tx>
          <c:spPr>
            <a:ln>
              <a:solidFill>
                <a:schemeClr val="accent6"/>
              </a:solidFill>
            </a:ln>
          </c:spPr>
          <c:marker>
            <c:symbol val="circle"/>
            <c:size val="5"/>
            <c:spPr>
              <a:solidFill>
                <a:schemeClr val="accent6"/>
              </a:solidFill>
              <a:ln>
                <a:solidFill>
                  <a:schemeClr val="accent6"/>
                </a:solidFill>
              </a:ln>
            </c:spPr>
          </c:marker>
          <c:cat>
            <c:strRef>
              <c:f>[3]Resumen!$C$4:$H$4</c:f>
              <c:strCache>
                <c:ptCount val="6"/>
                <c:pt idx="0">
                  <c:v>Julio</c:v>
                </c:pt>
                <c:pt idx="1">
                  <c:v>Agosto</c:v>
                </c:pt>
                <c:pt idx="2">
                  <c:v>Septiembre</c:v>
                </c:pt>
                <c:pt idx="3">
                  <c:v>Octubre</c:v>
                </c:pt>
                <c:pt idx="4">
                  <c:v>Noviembre</c:v>
                </c:pt>
                <c:pt idx="5">
                  <c:v>Diciembre</c:v>
                </c:pt>
              </c:strCache>
            </c:strRef>
          </c:cat>
          <c:val>
            <c:numRef>
              <c:f>[3]Resumen!$C$7:$H$7</c:f>
              <c:numCache>
                <c:formatCode>General</c:formatCode>
                <c:ptCount val="6"/>
                <c:pt idx="0">
                  <c:v>0.99998102401979572</c:v>
                </c:pt>
                <c:pt idx="1">
                  <c:v>0.99985198735440683</c:v>
                </c:pt>
                <c:pt idx="2">
                  <c:v>0.99993927686334638</c:v>
                </c:pt>
                <c:pt idx="3">
                  <c:v>0.99989373451085617</c:v>
                </c:pt>
                <c:pt idx="4">
                  <c:v>0.99998861441187747</c:v>
                </c:pt>
                <c:pt idx="5">
                  <c:v>0.99996963843167319</c:v>
                </c:pt>
              </c:numCache>
            </c:numRef>
          </c:val>
        </c:ser>
        <c:ser>
          <c:idx val="3"/>
          <c:order val="3"/>
          <c:tx>
            <c:v>Encuentro</c:v>
          </c:tx>
          <c:marker>
            <c:symbol val="circle"/>
            <c:size val="5"/>
          </c:marker>
          <c:cat>
            <c:strRef>
              <c:f>[3]Resumen!$C$4:$H$4</c:f>
              <c:strCache>
                <c:ptCount val="6"/>
                <c:pt idx="0">
                  <c:v>Julio</c:v>
                </c:pt>
                <c:pt idx="1">
                  <c:v>Agosto</c:v>
                </c:pt>
                <c:pt idx="2">
                  <c:v>Septiembre</c:v>
                </c:pt>
                <c:pt idx="3">
                  <c:v>Octubre</c:v>
                </c:pt>
                <c:pt idx="4">
                  <c:v>Noviembre</c:v>
                </c:pt>
                <c:pt idx="5">
                  <c:v>Diciembre</c:v>
                </c:pt>
              </c:strCache>
            </c:strRef>
          </c:cat>
          <c:val>
            <c:numRef>
              <c:f>[3]Resumen!$C$8:$H$8</c:f>
              <c:numCache>
                <c:formatCode>General</c:formatCode>
                <c:ptCount val="6"/>
                <c:pt idx="0">
                  <c:v>1</c:v>
                </c:pt>
                <c:pt idx="1">
                  <c:v>0.99998861441187747</c:v>
                </c:pt>
                <c:pt idx="2">
                  <c:v>0.99999620480395912</c:v>
                </c:pt>
                <c:pt idx="3">
                  <c:v>0.99996584323563231</c:v>
                </c:pt>
                <c:pt idx="4">
                  <c:v>1</c:v>
                </c:pt>
                <c:pt idx="5">
                  <c:v>1</c:v>
                </c:pt>
              </c:numCache>
            </c:numRef>
          </c:val>
        </c:ser>
        <c:ser>
          <c:idx val="4"/>
          <c:order val="4"/>
          <c:tx>
            <c:v>Crucero</c:v>
          </c:tx>
          <c:spPr>
            <a:ln>
              <a:solidFill>
                <a:schemeClr val="accent1">
                  <a:lumMod val="75000"/>
                </a:schemeClr>
              </a:solidFill>
            </a:ln>
          </c:spPr>
          <c:marker>
            <c:symbol val="circle"/>
            <c:size val="5"/>
            <c:spPr>
              <a:solidFill>
                <a:schemeClr val="accent1">
                  <a:lumMod val="75000"/>
                </a:schemeClr>
              </a:solidFill>
              <a:ln>
                <a:solidFill>
                  <a:schemeClr val="accent1">
                    <a:lumMod val="75000"/>
                  </a:schemeClr>
                </a:solidFill>
              </a:ln>
            </c:spPr>
          </c:marker>
          <c:cat>
            <c:strRef>
              <c:f>[3]Resumen!$C$4:$H$4</c:f>
              <c:strCache>
                <c:ptCount val="6"/>
                <c:pt idx="0">
                  <c:v>Julio</c:v>
                </c:pt>
                <c:pt idx="1">
                  <c:v>Agosto</c:v>
                </c:pt>
                <c:pt idx="2">
                  <c:v>Septiembre</c:v>
                </c:pt>
                <c:pt idx="3">
                  <c:v>Octubre</c:v>
                </c:pt>
                <c:pt idx="4">
                  <c:v>Noviembre</c:v>
                </c:pt>
                <c:pt idx="5">
                  <c:v>Diciembre</c:v>
                </c:pt>
              </c:strCache>
            </c:strRef>
          </c:cat>
          <c:val>
            <c:numRef>
              <c:f>[3]Resumen!$C$9:$H$9</c:f>
              <c:numCache>
                <c:formatCode>General</c:formatCode>
                <c:ptCount val="6"/>
                <c:pt idx="0">
                  <c:v>1</c:v>
                </c:pt>
                <c:pt idx="1">
                  <c:v>0.99973813147318125</c:v>
                </c:pt>
                <c:pt idx="2">
                  <c:v>0.9998557825504476</c:v>
                </c:pt>
                <c:pt idx="3">
                  <c:v>0.99988614411877441</c:v>
                </c:pt>
                <c:pt idx="4">
                  <c:v>0.99989373451085617</c:v>
                </c:pt>
                <c:pt idx="5">
                  <c:v>0.99974951706130377</c:v>
                </c:pt>
              </c:numCache>
            </c:numRef>
          </c:val>
        </c:ser>
        <c:marker val="1"/>
        <c:axId val="95467776"/>
        <c:axId val="95474048"/>
      </c:lineChart>
      <c:catAx>
        <c:axId val="95467776"/>
        <c:scaling>
          <c:orientation val="minMax"/>
        </c:scaling>
        <c:axPos val="b"/>
        <c:majorTickMark val="none"/>
        <c:tickLblPos val="nextTo"/>
        <c:spPr>
          <a:ln>
            <a:solidFill>
              <a:schemeClr val="bg1">
                <a:lumMod val="85000"/>
              </a:schemeClr>
            </a:solidFill>
          </a:ln>
        </c:spPr>
        <c:crossAx val="95474048"/>
        <c:crosses val="autoZero"/>
        <c:auto val="1"/>
        <c:lblAlgn val="ctr"/>
        <c:lblOffset val="100"/>
      </c:catAx>
      <c:valAx>
        <c:axId val="95474048"/>
        <c:scaling>
          <c:orientation val="minMax"/>
          <c:max val="1"/>
          <c:min val="0.99"/>
        </c:scaling>
        <c:axPos val="l"/>
        <c:majorGridlines>
          <c:spPr>
            <a:ln>
              <a:solidFill>
                <a:schemeClr val="bg1">
                  <a:lumMod val="85000"/>
                </a:schemeClr>
              </a:solidFill>
            </a:ln>
          </c:spPr>
        </c:majorGridlines>
        <c:numFmt formatCode="0.0%" sourceLinked="0"/>
        <c:majorTickMark val="none"/>
        <c:tickLblPos val="nextTo"/>
        <c:spPr>
          <a:ln w="9525">
            <a:noFill/>
          </a:ln>
        </c:spPr>
        <c:crossAx val="95467776"/>
        <c:crosses val="autoZero"/>
        <c:crossBetween val="between"/>
      </c:valAx>
    </c:plotArea>
    <c:legend>
      <c:legendPos val="b"/>
    </c:legend>
    <c:plotVisOnly val="1"/>
  </c:chart>
  <c:spPr>
    <a:noFill/>
    <a:ln>
      <a:noFill/>
    </a:ln>
  </c:spPr>
  <c:printSettings>
    <c:headerFooter/>
    <c:pageMargins b="0.75000000000000266" l="0.70000000000000062" r="0.70000000000000062" t="0.750000000000002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L"/>
  <c:chart>
    <c:autoTitleDeleted val="1"/>
    <c:plotArea>
      <c:layout/>
      <c:areaChart>
        <c:grouping val="standard"/>
        <c:ser>
          <c:idx val="3"/>
          <c:order val="2"/>
          <c:tx>
            <c:strRef>
              <c:f>'Tabla 14 y Figura 16'!$K$10</c:f>
              <c:strCache>
                <c:ptCount val="1"/>
                <c:pt idx="0">
                  <c:v>Rango exigido por la NTSyCS</c:v>
                </c:pt>
              </c:strCache>
            </c:strRef>
          </c:tx>
          <c:spPr>
            <a:solidFill>
              <a:srgbClr val="92D050"/>
            </a:solidFill>
            <a:ln>
              <a:solidFill>
                <a:sysClr val="window" lastClr="FFFFFF">
                  <a:lumMod val="85000"/>
                </a:sysClr>
              </a:solidFill>
            </a:ln>
          </c:spPr>
          <c:cat>
            <c:strRef>
              <c:f>'Tabla 14 y Figura 16'!$A$29:$A$120</c:f>
              <c:strCache>
                <c:ptCount val="77"/>
                <c:pt idx="14">
                  <c:v>Julio</c:v>
                </c:pt>
                <c:pt idx="45">
                  <c:v>Agosto</c:v>
                </c:pt>
                <c:pt idx="76">
                  <c:v>Septiembre</c:v>
                </c:pt>
              </c:strCache>
            </c:strRef>
          </c:cat>
          <c:val>
            <c:numRef>
              <c:f>'Tabla 14 y Figura 16'!$F$29:$F$212</c:f>
              <c:numCache>
                <c:formatCode>0.0%</c:formatCode>
                <c:ptCount val="1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numCache>
            </c:numRef>
          </c:val>
        </c:ser>
        <c:ser>
          <c:idx val="2"/>
          <c:order val="3"/>
          <c:spPr>
            <a:solidFill>
              <a:schemeClr val="bg1"/>
            </a:solidFill>
            <a:ln>
              <a:noFill/>
            </a:ln>
          </c:spPr>
          <c:cat>
            <c:strRef>
              <c:f>'Tabla 14 y Figura 16'!$A$29:$A$120</c:f>
              <c:strCache>
                <c:ptCount val="77"/>
                <c:pt idx="14">
                  <c:v>Julio</c:v>
                </c:pt>
                <c:pt idx="45">
                  <c:v>Agosto</c:v>
                </c:pt>
                <c:pt idx="76">
                  <c:v>Septiembre</c:v>
                </c:pt>
              </c:strCache>
            </c:strRef>
          </c:cat>
          <c:val>
            <c:numRef>
              <c:f>'Tabla 14 y Figura 16'!$E$29:$E$212</c:f>
              <c:numCache>
                <c:formatCode>0.0%</c:formatCode>
                <c:ptCount val="184"/>
                <c:pt idx="0">
                  <c:v>0.97</c:v>
                </c:pt>
                <c:pt idx="1">
                  <c:v>0.97</c:v>
                </c:pt>
                <c:pt idx="2">
                  <c:v>0.97</c:v>
                </c:pt>
                <c:pt idx="3">
                  <c:v>0.97</c:v>
                </c:pt>
                <c:pt idx="4">
                  <c:v>0.97</c:v>
                </c:pt>
                <c:pt idx="5">
                  <c:v>0.97</c:v>
                </c:pt>
                <c:pt idx="6">
                  <c:v>0.97</c:v>
                </c:pt>
                <c:pt idx="7">
                  <c:v>0.97</c:v>
                </c:pt>
                <c:pt idx="8">
                  <c:v>0.97</c:v>
                </c:pt>
                <c:pt idx="9">
                  <c:v>0.97</c:v>
                </c:pt>
                <c:pt idx="10">
                  <c:v>0.97</c:v>
                </c:pt>
                <c:pt idx="11">
                  <c:v>0.97</c:v>
                </c:pt>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pt idx="25">
                  <c:v>0.97</c:v>
                </c:pt>
                <c:pt idx="26">
                  <c:v>0.97</c:v>
                </c:pt>
                <c:pt idx="27">
                  <c:v>0.97</c:v>
                </c:pt>
                <c:pt idx="28">
                  <c:v>0.97</c:v>
                </c:pt>
                <c:pt idx="29">
                  <c:v>0.97</c:v>
                </c:pt>
                <c:pt idx="30">
                  <c:v>0.97</c:v>
                </c:pt>
                <c:pt idx="31">
                  <c:v>0.97</c:v>
                </c:pt>
                <c:pt idx="32">
                  <c:v>0.97</c:v>
                </c:pt>
                <c:pt idx="33">
                  <c:v>0.97</c:v>
                </c:pt>
                <c:pt idx="34">
                  <c:v>0.97</c:v>
                </c:pt>
                <c:pt idx="35">
                  <c:v>0.97</c:v>
                </c:pt>
                <c:pt idx="36">
                  <c:v>0.97</c:v>
                </c:pt>
                <c:pt idx="37">
                  <c:v>0.97</c:v>
                </c:pt>
                <c:pt idx="38">
                  <c:v>0.97</c:v>
                </c:pt>
                <c:pt idx="39">
                  <c:v>0.97</c:v>
                </c:pt>
                <c:pt idx="40">
                  <c:v>0.97</c:v>
                </c:pt>
                <c:pt idx="41">
                  <c:v>0.97</c:v>
                </c:pt>
                <c:pt idx="42">
                  <c:v>0.97</c:v>
                </c:pt>
                <c:pt idx="43">
                  <c:v>0.97</c:v>
                </c:pt>
                <c:pt idx="44">
                  <c:v>0.97</c:v>
                </c:pt>
                <c:pt idx="45">
                  <c:v>0.97</c:v>
                </c:pt>
                <c:pt idx="46">
                  <c:v>0.97</c:v>
                </c:pt>
                <c:pt idx="47">
                  <c:v>0.97</c:v>
                </c:pt>
                <c:pt idx="48">
                  <c:v>0.97</c:v>
                </c:pt>
                <c:pt idx="49">
                  <c:v>0.97</c:v>
                </c:pt>
                <c:pt idx="50">
                  <c:v>0.97</c:v>
                </c:pt>
                <c:pt idx="51">
                  <c:v>0.97</c:v>
                </c:pt>
                <c:pt idx="52">
                  <c:v>0.97</c:v>
                </c:pt>
                <c:pt idx="53">
                  <c:v>0.97</c:v>
                </c:pt>
                <c:pt idx="54">
                  <c:v>0.97</c:v>
                </c:pt>
                <c:pt idx="55">
                  <c:v>0.97</c:v>
                </c:pt>
                <c:pt idx="56">
                  <c:v>0.97</c:v>
                </c:pt>
                <c:pt idx="57">
                  <c:v>0.97</c:v>
                </c:pt>
                <c:pt idx="58">
                  <c:v>0.97</c:v>
                </c:pt>
                <c:pt idx="59">
                  <c:v>0.97</c:v>
                </c:pt>
                <c:pt idx="60">
                  <c:v>0.97</c:v>
                </c:pt>
                <c:pt idx="61">
                  <c:v>0.97</c:v>
                </c:pt>
                <c:pt idx="62">
                  <c:v>0.97</c:v>
                </c:pt>
                <c:pt idx="63">
                  <c:v>0.97</c:v>
                </c:pt>
                <c:pt idx="64">
                  <c:v>0.97</c:v>
                </c:pt>
                <c:pt idx="65">
                  <c:v>0.97</c:v>
                </c:pt>
                <c:pt idx="66">
                  <c:v>0.97</c:v>
                </c:pt>
                <c:pt idx="67">
                  <c:v>0.97</c:v>
                </c:pt>
                <c:pt idx="68">
                  <c:v>0.97</c:v>
                </c:pt>
                <c:pt idx="69">
                  <c:v>0.97</c:v>
                </c:pt>
                <c:pt idx="70">
                  <c:v>0.97</c:v>
                </c:pt>
                <c:pt idx="71">
                  <c:v>0.97</c:v>
                </c:pt>
                <c:pt idx="72">
                  <c:v>0.97</c:v>
                </c:pt>
                <c:pt idx="73">
                  <c:v>0.97</c:v>
                </c:pt>
                <c:pt idx="74">
                  <c:v>0.97</c:v>
                </c:pt>
                <c:pt idx="75">
                  <c:v>0.97</c:v>
                </c:pt>
                <c:pt idx="76">
                  <c:v>0.97</c:v>
                </c:pt>
                <c:pt idx="77">
                  <c:v>0.97</c:v>
                </c:pt>
                <c:pt idx="78">
                  <c:v>0.97</c:v>
                </c:pt>
                <c:pt idx="79">
                  <c:v>0.97</c:v>
                </c:pt>
                <c:pt idx="80">
                  <c:v>0.97</c:v>
                </c:pt>
                <c:pt idx="81">
                  <c:v>0.97</c:v>
                </c:pt>
                <c:pt idx="82">
                  <c:v>0.97</c:v>
                </c:pt>
                <c:pt idx="83">
                  <c:v>0.97</c:v>
                </c:pt>
                <c:pt idx="84">
                  <c:v>0.97</c:v>
                </c:pt>
                <c:pt idx="85">
                  <c:v>0.97</c:v>
                </c:pt>
                <c:pt idx="86">
                  <c:v>0.97</c:v>
                </c:pt>
                <c:pt idx="87">
                  <c:v>0.97</c:v>
                </c:pt>
                <c:pt idx="88">
                  <c:v>0.97</c:v>
                </c:pt>
                <c:pt idx="89">
                  <c:v>0.97</c:v>
                </c:pt>
                <c:pt idx="90">
                  <c:v>0.97</c:v>
                </c:pt>
                <c:pt idx="91">
                  <c:v>0.97</c:v>
                </c:pt>
                <c:pt idx="92">
                  <c:v>0.97</c:v>
                </c:pt>
                <c:pt idx="93">
                  <c:v>0.97</c:v>
                </c:pt>
                <c:pt idx="94">
                  <c:v>0.97</c:v>
                </c:pt>
                <c:pt idx="95">
                  <c:v>0.97</c:v>
                </c:pt>
                <c:pt idx="96">
                  <c:v>0.97</c:v>
                </c:pt>
                <c:pt idx="97">
                  <c:v>0.97</c:v>
                </c:pt>
                <c:pt idx="98">
                  <c:v>0.97</c:v>
                </c:pt>
                <c:pt idx="99">
                  <c:v>0.97</c:v>
                </c:pt>
                <c:pt idx="100">
                  <c:v>0.97</c:v>
                </c:pt>
                <c:pt idx="101">
                  <c:v>0.97</c:v>
                </c:pt>
                <c:pt idx="102">
                  <c:v>0.97</c:v>
                </c:pt>
                <c:pt idx="103">
                  <c:v>0.97</c:v>
                </c:pt>
                <c:pt idx="104">
                  <c:v>0.97</c:v>
                </c:pt>
                <c:pt idx="105">
                  <c:v>0.97</c:v>
                </c:pt>
                <c:pt idx="106">
                  <c:v>0.97</c:v>
                </c:pt>
                <c:pt idx="107">
                  <c:v>0.97</c:v>
                </c:pt>
                <c:pt idx="108">
                  <c:v>0.97</c:v>
                </c:pt>
                <c:pt idx="109">
                  <c:v>0.97</c:v>
                </c:pt>
                <c:pt idx="110">
                  <c:v>0.97</c:v>
                </c:pt>
                <c:pt idx="111">
                  <c:v>0.97</c:v>
                </c:pt>
                <c:pt idx="112">
                  <c:v>0.97</c:v>
                </c:pt>
                <c:pt idx="113">
                  <c:v>0.97</c:v>
                </c:pt>
                <c:pt idx="114">
                  <c:v>0.97</c:v>
                </c:pt>
                <c:pt idx="115">
                  <c:v>0.97</c:v>
                </c:pt>
                <c:pt idx="116">
                  <c:v>0.97</c:v>
                </c:pt>
                <c:pt idx="117">
                  <c:v>0.97</c:v>
                </c:pt>
                <c:pt idx="118">
                  <c:v>0.97</c:v>
                </c:pt>
                <c:pt idx="119">
                  <c:v>0.97</c:v>
                </c:pt>
                <c:pt idx="120">
                  <c:v>0.97</c:v>
                </c:pt>
                <c:pt idx="121">
                  <c:v>0.97</c:v>
                </c:pt>
                <c:pt idx="122">
                  <c:v>0.97</c:v>
                </c:pt>
                <c:pt idx="123">
                  <c:v>0.97</c:v>
                </c:pt>
                <c:pt idx="124">
                  <c:v>0.97</c:v>
                </c:pt>
                <c:pt idx="125">
                  <c:v>0.97</c:v>
                </c:pt>
                <c:pt idx="126">
                  <c:v>0.97</c:v>
                </c:pt>
                <c:pt idx="127">
                  <c:v>0.97</c:v>
                </c:pt>
                <c:pt idx="128">
                  <c:v>0.97</c:v>
                </c:pt>
                <c:pt idx="129">
                  <c:v>0.97</c:v>
                </c:pt>
                <c:pt idx="130">
                  <c:v>0.97</c:v>
                </c:pt>
                <c:pt idx="131">
                  <c:v>0.97</c:v>
                </c:pt>
                <c:pt idx="132">
                  <c:v>0.97</c:v>
                </c:pt>
                <c:pt idx="133">
                  <c:v>0.97</c:v>
                </c:pt>
                <c:pt idx="134">
                  <c:v>0.97</c:v>
                </c:pt>
                <c:pt idx="135">
                  <c:v>0.97</c:v>
                </c:pt>
                <c:pt idx="136">
                  <c:v>0.97</c:v>
                </c:pt>
                <c:pt idx="137">
                  <c:v>0.97</c:v>
                </c:pt>
                <c:pt idx="138">
                  <c:v>0.97</c:v>
                </c:pt>
                <c:pt idx="139">
                  <c:v>0.97</c:v>
                </c:pt>
                <c:pt idx="140">
                  <c:v>0.97</c:v>
                </c:pt>
                <c:pt idx="141">
                  <c:v>0.97</c:v>
                </c:pt>
                <c:pt idx="142">
                  <c:v>0.97</c:v>
                </c:pt>
                <c:pt idx="143">
                  <c:v>0.97</c:v>
                </c:pt>
                <c:pt idx="144">
                  <c:v>0.97</c:v>
                </c:pt>
                <c:pt idx="145">
                  <c:v>0.97</c:v>
                </c:pt>
                <c:pt idx="146">
                  <c:v>0.97</c:v>
                </c:pt>
                <c:pt idx="147">
                  <c:v>0.97</c:v>
                </c:pt>
                <c:pt idx="148">
                  <c:v>0.97</c:v>
                </c:pt>
                <c:pt idx="149">
                  <c:v>0.97</c:v>
                </c:pt>
                <c:pt idx="150">
                  <c:v>0.97</c:v>
                </c:pt>
                <c:pt idx="151">
                  <c:v>0.97</c:v>
                </c:pt>
                <c:pt idx="152">
                  <c:v>0.97</c:v>
                </c:pt>
                <c:pt idx="153">
                  <c:v>0.97</c:v>
                </c:pt>
                <c:pt idx="154">
                  <c:v>0.97</c:v>
                </c:pt>
                <c:pt idx="155">
                  <c:v>0.97</c:v>
                </c:pt>
                <c:pt idx="156">
                  <c:v>0.97</c:v>
                </c:pt>
                <c:pt idx="157">
                  <c:v>0.97</c:v>
                </c:pt>
                <c:pt idx="158">
                  <c:v>0.97</c:v>
                </c:pt>
                <c:pt idx="159">
                  <c:v>0.97</c:v>
                </c:pt>
                <c:pt idx="160">
                  <c:v>0.97</c:v>
                </c:pt>
                <c:pt idx="161">
                  <c:v>0.97</c:v>
                </c:pt>
                <c:pt idx="162">
                  <c:v>0.97</c:v>
                </c:pt>
                <c:pt idx="163">
                  <c:v>0.97</c:v>
                </c:pt>
                <c:pt idx="164">
                  <c:v>0.97</c:v>
                </c:pt>
                <c:pt idx="165">
                  <c:v>0.97</c:v>
                </c:pt>
                <c:pt idx="166">
                  <c:v>0.97</c:v>
                </c:pt>
                <c:pt idx="167">
                  <c:v>0.97</c:v>
                </c:pt>
                <c:pt idx="168">
                  <c:v>0.97</c:v>
                </c:pt>
                <c:pt idx="169">
                  <c:v>0.97</c:v>
                </c:pt>
                <c:pt idx="170">
                  <c:v>0.97</c:v>
                </c:pt>
                <c:pt idx="171">
                  <c:v>0.97</c:v>
                </c:pt>
                <c:pt idx="172">
                  <c:v>0.97</c:v>
                </c:pt>
                <c:pt idx="173">
                  <c:v>0.97</c:v>
                </c:pt>
                <c:pt idx="174">
                  <c:v>0.97</c:v>
                </c:pt>
                <c:pt idx="175">
                  <c:v>0.97</c:v>
                </c:pt>
                <c:pt idx="176">
                  <c:v>0.97</c:v>
                </c:pt>
                <c:pt idx="177">
                  <c:v>0.97</c:v>
                </c:pt>
                <c:pt idx="178">
                  <c:v>0.97</c:v>
                </c:pt>
                <c:pt idx="179">
                  <c:v>0.97</c:v>
                </c:pt>
                <c:pt idx="180">
                  <c:v>0.97</c:v>
                </c:pt>
                <c:pt idx="181">
                  <c:v>0.97</c:v>
                </c:pt>
                <c:pt idx="182">
                  <c:v>0.97</c:v>
                </c:pt>
                <c:pt idx="183">
                  <c:v>0.97</c:v>
                </c:pt>
              </c:numCache>
            </c:numRef>
          </c:val>
        </c:ser>
        <c:axId val="96002048"/>
        <c:axId val="96003584"/>
      </c:areaChart>
      <c:lineChart>
        <c:grouping val="standard"/>
        <c:ser>
          <c:idx val="0"/>
          <c:order val="0"/>
          <c:tx>
            <c:strRef>
              <c:f>'Tabla 14 y Figura 16'!$H$25</c:f>
              <c:strCache>
                <c:ptCount val="1"/>
                <c:pt idx="0">
                  <c:v>Desempeño diario de control</c:v>
                </c:pt>
              </c:strCache>
            </c:strRef>
          </c:tx>
          <c:spPr>
            <a:ln w="12700">
              <a:solidFill>
                <a:schemeClr val="tx2">
                  <a:lumMod val="60000"/>
                  <a:lumOff val="40000"/>
                </a:schemeClr>
              </a:solidFill>
            </a:ln>
          </c:spPr>
          <c:marker>
            <c:symbol val="none"/>
          </c:marker>
          <c:cat>
            <c:strRef>
              <c:f>'Tabla 14 y Figura 16'!$A$29:$A$212</c:f>
              <c:strCache>
                <c:ptCount val="168"/>
                <c:pt idx="14">
                  <c:v>Julio</c:v>
                </c:pt>
                <c:pt idx="45">
                  <c:v>Agosto</c:v>
                </c:pt>
                <c:pt idx="76">
                  <c:v>Septiembre</c:v>
                </c:pt>
                <c:pt idx="106">
                  <c:v>Octubre</c:v>
                </c:pt>
                <c:pt idx="137">
                  <c:v>Noviembre</c:v>
                </c:pt>
                <c:pt idx="167">
                  <c:v>Diciembre</c:v>
                </c:pt>
              </c:strCache>
            </c:strRef>
          </c:cat>
          <c:val>
            <c:numRef>
              <c:f>'Tabla 14 y Figura 16'!$J$29:$J$212</c:f>
              <c:numCache>
                <c:formatCode>0.00%</c:formatCode>
                <c:ptCount val="184"/>
                <c:pt idx="0">
                  <c:v>0.89530978575564568</c:v>
                </c:pt>
                <c:pt idx="1">
                  <c:v>0.90189873417721522</c:v>
                </c:pt>
                <c:pt idx="2">
                  <c:v>0.81891044256011147</c:v>
                </c:pt>
                <c:pt idx="3">
                  <c:v>0.8630089316784596</c:v>
                </c:pt>
                <c:pt idx="4">
                  <c:v>0.78798422639758758</c:v>
                </c:pt>
                <c:pt idx="5">
                  <c:v>0.87311528647645553</c:v>
                </c:pt>
                <c:pt idx="6">
                  <c:v>0.87265135699373697</c:v>
                </c:pt>
                <c:pt idx="7">
                  <c:v>0.76884713523544423</c:v>
                </c:pt>
                <c:pt idx="8">
                  <c:v>0.88710050949513664</c:v>
                </c:pt>
                <c:pt idx="9">
                  <c:v>0.93523346078090608</c:v>
                </c:pt>
                <c:pt idx="10">
                  <c:v>0.88107920333487721</c:v>
                </c:pt>
                <c:pt idx="11">
                  <c:v>0.86167380483852296</c:v>
                </c:pt>
                <c:pt idx="12">
                  <c:v>0.81632889403590037</c:v>
                </c:pt>
                <c:pt idx="13">
                  <c:v>0.81245658717295666</c:v>
                </c:pt>
                <c:pt idx="14">
                  <c:v>0.83989349386432044</c:v>
                </c:pt>
                <c:pt idx="15">
                  <c:v>0.81697152118545957</c:v>
                </c:pt>
                <c:pt idx="16">
                  <c:v>0.85510771369006255</c:v>
                </c:pt>
                <c:pt idx="17">
                  <c:v>0.95171934699548455</c:v>
                </c:pt>
                <c:pt idx="18">
                  <c:v>0.92345993515516445</c:v>
                </c:pt>
                <c:pt idx="19">
                  <c:v>0.86857341361741547</c:v>
                </c:pt>
                <c:pt idx="20">
                  <c:v>0.89945557743542226</c:v>
                </c:pt>
                <c:pt idx="21">
                  <c:v>0.92529534398888114</c:v>
                </c:pt>
                <c:pt idx="22">
                  <c:v>0.8983678666512328</c:v>
                </c:pt>
                <c:pt idx="23">
                  <c:v>0.96920939923602267</c:v>
                </c:pt>
                <c:pt idx="24">
                  <c:v>0.95206592386258126</c:v>
                </c:pt>
                <c:pt idx="25">
                  <c:v>0.91215277777777781</c:v>
                </c:pt>
                <c:pt idx="26">
                  <c:v>0.93356481481481479</c:v>
                </c:pt>
                <c:pt idx="27">
                  <c:v>0.87789351851851849</c:v>
                </c:pt>
                <c:pt idx="28">
                  <c:v>0.93275462962962963</c:v>
                </c:pt>
                <c:pt idx="29">
                  <c:v>0.9229342913431452</c:v>
                </c:pt>
                <c:pt idx="30">
                  <c:v>0.87484065360992003</c:v>
                </c:pt>
                <c:pt idx="31">
                  <c:v>0.91889690481731445</c:v>
                </c:pt>
                <c:pt idx="32">
                  <c:v>0.93484089054668373</c:v>
                </c:pt>
                <c:pt idx="33">
                  <c:v>0.76386155805070033</c:v>
                </c:pt>
                <c:pt idx="34">
                  <c:v>0.94571130917930313</c:v>
                </c:pt>
                <c:pt idx="35">
                  <c:v>0.93828823313334153</c:v>
                </c:pt>
                <c:pt idx="36">
                  <c:v>0.89060226942100673</c:v>
                </c:pt>
                <c:pt idx="37">
                  <c:v>0.88981059034978571</c:v>
                </c:pt>
                <c:pt idx="38">
                  <c:v>0.91537267080745344</c:v>
                </c:pt>
                <c:pt idx="39">
                  <c:v>0.8741461155493806</c:v>
                </c:pt>
                <c:pt idx="40">
                  <c:v>0.92818214848007752</c:v>
                </c:pt>
                <c:pt idx="41">
                  <c:v>0.92818214848007752</c:v>
                </c:pt>
                <c:pt idx="42">
                  <c:v>0.86550925925925926</c:v>
                </c:pt>
                <c:pt idx="43">
                  <c:v>0.9181828717116699</c:v>
                </c:pt>
                <c:pt idx="44">
                  <c:v>0.91285681132513341</c:v>
                </c:pt>
                <c:pt idx="45">
                  <c:v>0.80813274129469503</c:v>
                </c:pt>
                <c:pt idx="46">
                  <c:v>0.854864990689013</c:v>
                </c:pt>
                <c:pt idx="47">
                  <c:v>0.91748480598410476</c:v>
                </c:pt>
                <c:pt idx="48">
                  <c:v>0.67138015659693817</c:v>
                </c:pt>
                <c:pt idx="49">
                  <c:v>0.47329671613883373</c:v>
                </c:pt>
                <c:pt idx="50">
                  <c:v>0.93402777777777779</c:v>
                </c:pt>
                <c:pt idx="51">
                  <c:v>0.87511574074074072</c:v>
                </c:pt>
                <c:pt idx="52">
                  <c:v>0.88113425925925926</c:v>
                </c:pt>
                <c:pt idx="53">
                  <c:v>0.86967592592592591</c:v>
                </c:pt>
                <c:pt idx="54">
                  <c:v>0.92534722222222221</c:v>
                </c:pt>
                <c:pt idx="55">
                  <c:v>0.87534722222222228</c:v>
                </c:pt>
                <c:pt idx="56">
                  <c:v>0.84282407407407411</c:v>
                </c:pt>
                <c:pt idx="57">
                  <c:v>0.86878980891719748</c:v>
                </c:pt>
                <c:pt idx="58">
                  <c:v>0.8677083333333333</c:v>
                </c:pt>
                <c:pt idx="59">
                  <c:v>0.90648148148148144</c:v>
                </c:pt>
                <c:pt idx="60">
                  <c:v>0.82291666666666663</c:v>
                </c:pt>
                <c:pt idx="61">
                  <c:v>0.85092592592592597</c:v>
                </c:pt>
                <c:pt idx="62">
                  <c:v>0.92453703703703705</c:v>
                </c:pt>
                <c:pt idx="63">
                  <c:v>0.89049658525292275</c:v>
                </c:pt>
                <c:pt idx="64">
                  <c:v>0.82662037037037039</c:v>
                </c:pt>
                <c:pt idx="65">
                  <c:v>0.84791666666666665</c:v>
                </c:pt>
                <c:pt idx="66">
                  <c:v>0.84996526973836539</c:v>
                </c:pt>
                <c:pt idx="67">
                  <c:v>0.90436397400185697</c:v>
                </c:pt>
                <c:pt idx="68">
                  <c:v>0.9231976814394397</c:v>
                </c:pt>
                <c:pt idx="69">
                  <c:v>0.91968522161786825</c:v>
                </c:pt>
                <c:pt idx="70">
                  <c:v>0.88078703703703709</c:v>
                </c:pt>
                <c:pt idx="71">
                  <c:v>0.88888888888888884</c:v>
                </c:pt>
                <c:pt idx="72">
                  <c:v>0.88719017836460501</c:v>
                </c:pt>
                <c:pt idx="73">
                  <c:v>0.9</c:v>
                </c:pt>
                <c:pt idx="74">
                  <c:v>0.83946759259259263</c:v>
                </c:pt>
                <c:pt idx="75">
                  <c:v>0.90567129629629628</c:v>
                </c:pt>
                <c:pt idx="76">
                  <c:v>0.9120386746845891</c:v>
                </c:pt>
                <c:pt idx="77">
                  <c:v>0.92535377358490567</c:v>
                </c:pt>
                <c:pt idx="78">
                  <c:v>0.91714587489731247</c:v>
                </c:pt>
                <c:pt idx="79">
                  <c:v>0.88524970963995353</c:v>
                </c:pt>
                <c:pt idx="80">
                  <c:v>0.9079383886255924</c:v>
                </c:pt>
                <c:pt idx="81">
                  <c:v>0.94199999999999995</c:v>
                </c:pt>
                <c:pt idx="82">
                  <c:v>0.90745986779981114</c:v>
                </c:pt>
                <c:pt idx="83">
                  <c:v>0.7815838365071992</c:v>
                </c:pt>
                <c:pt idx="84">
                  <c:v>0.74826388888888884</c:v>
                </c:pt>
                <c:pt idx="85">
                  <c:v>0.73372712531850826</c:v>
                </c:pt>
                <c:pt idx="86">
                  <c:v>0.81116128285284239</c:v>
                </c:pt>
                <c:pt idx="87">
                  <c:v>0.75613425925925926</c:v>
                </c:pt>
                <c:pt idx="88">
                  <c:v>0.72268518518518521</c:v>
                </c:pt>
                <c:pt idx="89">
                  <c:v>0.77256944444444442</c:v>
                </c:pt>
                <c:pt idx="90">
                  <c:v>0.85995370370370372</c:v>
                </c:pt>
                <c:pt idx="91">
                  <c:v>0.78240740740740744</c:v>
                </c:pt>
                <c:pt idx="92">
                  <c:v>0.76597222222222228</c:v>
                </c:pt>
                <c:pt idx="93">
                  <c:v>0.80844907407407407</c:v>
                </c:pt>
                <c:pt idx="94">
                  <c:v>0.84699074074074077</c:v>
                </c:pt>
                <c:pt idx="95">
                  <c:v>0.78009259259259256</c:v>
                </c:pt>
                <c:pt idx="96">
                  <c:v>0.86215277777777777</c:v>
                </c:pt>
                <c:pt idx="97">
                  <c:v>0.85204908543644364</c:v>
                </c:pt>
                <c:pt idx="98">
                  <c:v>0.83065169579812481</c:v>
                </c:pt>
                <c:pt idx="99">
                  <c:v>0.80856481481481479</c:v>
                </c:pt>
                <c:pt idx="100">
                  <c:v>0.84004629629629635</c:v>
                </c:pt>
                <c:pt idx="101">
                  <c:v>0.86647298082510171</c:v>
                </c:pt>
                <c:pt idx="102">
                  <c:v>0.8666666666666667</c:v>
                </c:pt>
                <c:pt idx="103">
                  <c:v>0.9082175925925926</c:v>
                </c:pt>
                <c:pt idx="104">
                  <c:v>0.90636574074074072</c:v>
                </c:pt>
                <c:pt idx="105">
                  <c:v>0.8837962962962963</c:v>
                </c:pt>
                <c:pt idx="106">
                  <c:v>0.84722222222222221</c:v>
                </c:pt>
                <c:pt idx="107">
                  <c:v>0.83993055555555551</c:v>
                </c:pt>
                <c:pt idx="108">
                  <c:v>0.80752314814814818</c:v>
                </c:pt>
                <c:pt idx="109">
                  <c:v>0.86342592592592593</c:v>
                </c:pt>
                <c:pt idx="110">
                  <c:v>0.87766203703703705</c:v>
                </c:pt>
                <c:pt idx="111">
                  <c:v>0.90844907407407405</c:v>
                </c:pt>
                <c:pt idx="112">
                  <c:v>0.92048611111111112</c:v>
                </c:pt>
                <c:pt idx="113">
                  <c:v>0.85833333333333328</c:v>
                </c:pt>
                <c:pt idx="114">
                  <c:v>0.88495370370370374</c:v>
                </c:pt>
                <c:pt idx="115">
                  <c:v>0.90972222222222221</c:v>
                </c:pt>
                <c:pt idx="116">
                  <c:v>0.85243055555555558</c:v>
                </c:pt>
                <c:pt idx="117">
                  <c:v>0.86238425925925921</c:v>
                </c:pt>
                <c:pt idx="118">
                  <c:v>0.84062499999999996</c:v>
                </c:pt>
                <c:pt idx="119">
                  <c:v>0.8989583333333333</c:v>
                </c:pt>
                <c:pt idx="120">
                  <c:v>0.9018518518518519</c:v>
                </c:pt>
                <c:pt idx="121">
                  <c:v>0.88043981481481481</c:v>
                </c:pt>
                <c:pt idx="122">
                  <c:v>0.84363425925925928</c:v>
                </c:pt>
                <c:pt idx="123">
                  <c:v>0.79548611111111112</c:v>
                </c:pt>
                <c:pt idx="124">
                  <c:v>0.7587962962962963</c:v>
                </c:pt>
                <c:pt idx="125">
                  <c:v>0.79143518518518519</c:v>
                </c:pt>
                <c:pt idx="126">
                  <c:v>0.7436342592592593</c:v>
                </c:pt>
                <c:pt idx="127">
                  <c:v>0.72499999999999998</c:v>
                </c:pt>
                <c:pt idx="128">
                  <c:v>0.76284722222222223</c:v>
                </c:pt>
                <c:pt idx="129">
                  <c:v>0.79004053271569197</c:v>
                </c:pt>
                <c:pt idx="130">
                  <c:v>0.76990740740740737</c:v>
                </c:pt>
                <c:pt idx="131">
                  <c:v>0.83460648148148153</c:v>
                </c:pt>
                <c:pt idx="132">
                  <c:v>0.78680555555555554</c:v>
                </c:pt>
                <c:pt idx="133">
                  <c:v>0.82210648148148147</c:v>
                </c:pt>
                <c:pt idx="134">
                  <c:v>0.81770833333333337</c:v>
                </c:pt>
                <c:pt idx="135">
                  <c:v>0.85613425925925923</c:v>
                </c:pt>
                <c:pt idx="136">
                  <c:v>0.78090277777777772</c:v>
                </c:pt>
                <c:pt idx="137">
                  <c:v>0.82013888888888886</c:v>
                </c:pt>
                <c:pt idx="138">
                  <c:v>0.78784722222222225</c:v>
                </c:pt>
                <c:pt idx="139">
                  <c:v>0.75173611111111116</c:v>
                </c:pt>
                <c:pt idx="140">
                  <c:v>0.69618055555555558</c:v>
                </c:pt>
                <c:pt idx="141">
                  <c:v>0.77974537037037039</c:v>
                </c:pt>
                <c:pt idx="142">
                  <c:v>0.79699074074074072</c:v>
                </c:pt>
                <c:pt idx="143">
                  <c:v>0.82453703703703707</c:v>
                </c:pt>
                <c:pt idx="144">
                  <c:v>0.87955993051534453</c:v>
                </c:pt>
                <c:pt idx="145">
                  <c:v>0.78276980083371928</c:v>
                </c:pt>
                <c:pt idx="146">
                  <c:v>0.89996526571726299</c:v>
                </c:pt>
                <c:pt idx="147">
                  <c:v>0.94834973943254197</c:v>
                </c:pt>
                <c:pt idx="148">
                  <c:v>0.95356646595646133</c:v>
                </c:pt>
                <c:pt idx="149">
                  <c:v>0.88805191795109517</c:v>
                </c:pt>
                <c:pt idx="150">
                  <c:v>0.94634372464943795</c:v>
                </c:pt>
                <c:pt idx="151">
                  <c:v>0.92336188932623298</c:v>
                </c:pt>
                <c:pt idx="152">
                  <c:v>0.90854364436212087</c:v>
                </c:pt>
                <c:pt idx="153">
                  <c:v>0.9033452945942817</c:v>
                </c:pt>
                <c:pt idx="154">
                  <c:v>0.86236832966778565</c:v>
                </c:pt>
                <c:pt idx="155">
                  <c:v>0.86757726588725548</c:v>
                </c:pt>
                <c:pt idx="156">
                  <c:v>0.84583333333333333</c:v>
                </c:pt>
                <c:pt idx="157">
                  <c:v>0.8677083333333333</c:v>
                </c:pt>
                <c:pt idx="158">
                  <c:v>0.87233796296296295</c:v>
                </c:pt>
                <c:pt idx="159">
                  <c:v>0.74872685185185184</c:v>
                </c:pt>
                <c:pt idx="160">
                  <c:v>0.96377314814814818</c:v>
                </c:pt>
                <c:pt idx="161">
                  <c:v>0.93541666666666667</c:v>
                </c:pt>
                <c:pt idx="162">
                  <c:v>0.84907407407407409</c:v>
                </c:pt>
                <c:pt idx="163">
                  <c:v>0.87731481481481477</c:v>
                </c:pt>
                <c:pt idx="164">
                  <c:v>0.93865740740740744</c:v>
                </c:pt>
                <c:pt idx="165">
                  <c:v>0.92465277777777777</c:v>
                </c:pt>
                <c:pt idx="166">
                  <c:v>0.96354166666666663</c:v>
                </c:pt>
                <c:pt idx="167">
                  <c:v>0.87777777777777777</c:v>
                </c:pt>
                <c:pt idx="168">
                  <c:v>0.87951388888888893</c:v>
                </c:pt>
                <c:pt idx="169">
                  <c:v>0.86458333333333337</c:v>
                </c:pt>
                <c:pt idx="170">
                  <c:v>0.87071759259259263</c:v>
                </c:pt>
                <c:pt idx="171">
                  <c:v>0.95416666666666672</c:v>
                </c:pt>
                <c:pt idx="172">
                  <c:v>0.86527777777777781</c:v>
                </c:pt>
                <c:pt idx="173">
                  <c:v>0.89375000000000004</c:v>
                </c:pt>
                <c:pt idx="174">
                  <c:v>0.91701388888888891</c:v>
                </c:pt>
                <c:pt idx="175">
                  <c:v>0.83680555555555558</c:v>
                </c:pt>
                <c:pt idx="176">
                  <c:v>0.91574074074074074</c:v>
                </c:pt>
                <c:pt idx="177">
                  <c:v>0.92847222222222225</c:v>
                </c:pt>
                <c:pt idx="178">
                  <c:v>0.95625000000000004</c:v>
                </c:pt>
                <c:pt idx="179">
                  <c:v>0.83460648148148153</c:v>
                </c:pt>
                <c:pt idx="180">
                  <c:v>0.89652777777777781</c:v>
                </c:pt>
                <c:pt idx="181">
                  <c:v>0.93229166666666663</c:v>
                </c:pt>
                <c:pt idx="182">
                  <c:v>0.86921296296296291</c:v>
                </c:pt>
                <c:pt idx="183">
                  <c:v>0.8569444444444444</c:v>
                </c:pt>
              </c:numCache>
            </c:numRef>
          </c:val>
        </c:ser>
        <c:ser>
          <c:idx val="1"/>
          <c:order val="1"/>
          <c:tx>
            <c:strRef>
              <c:f>'Tabla 14 y Figura 16'!$M$25</c:f>
              <c:strCache>
                <c:ptCount val="1"/>
                <c:pt idx="0">
                  <c:v>Desempeño periodo 7 días de control</c:v>
                </c:pt>
              </c:strCache>
            </c:strRef>
          </c:tx>
          <c:spPr>
            <a:ln w="28575">
              <a:solidFill>
                <a:schemeClr val="accent6">
                  <a:lumMod val="75000"/>
                </a:schemeClr>
              </a:solidFill>
            </a:ln>
          </c:spPr>
          <c:marker>
            <c:symbol val="none"/>
          </c:marker>
          <c:cat>
            <c:strRef>
              <c:f>'Tabla 14 y Figura 16'!$A$29:$A$212</c:f>
              <c:strCache>
                <c:ptCount val="168"/>
                <c:pt idx="14">
                  <c:v>Julio</c:v>
                </c:pt>
                <c:pt idx="45">
                  <c:v>Agosto</c:v>
                </c:pt>
                <c:pt idx="76">
                  <c:v>Septiembre</c:v>
                </c:pt>
                <c:pt idx="106">
                  <c:v>Octubre</c:v>
                </c:pt>
                <c:pt idx="137">
                  <c:v>Noviembre</c:v>
                </c:pt>
                <c:pt idx="167">
                  <c:v>Diciembre</c:v>
                </c:pt>
              </c:strCache>
            </c:strRef>
          </c:cat>
          <c:val>
            <c:numRef>
              <c:f>'Tabla 14 y Figura 16'!$O$29:$O$212</c:f>
              <c:numCache>
                <c:formatCode>0.00%</c:formatCode>
                <c:ptCount val="184"/>
                <c:pt idx="0">
                  <c:v>0.89922929346387936</c:v>
                </c:pt>
                <c:pt idx="1">
                  <c:v>0.88962394370938958</c:v>
                </c:pt>
                <c:pt idx="2">
                  <c:v>0.87585893290218275</c:v>
                </c:pt>
                <c:pt idx="3">
                  <c:v>0.8739175848242865</c:v>
                </c:pt>
                <c:pt idx="4">
                  <c:v>0.86001247029878158</c:v>
                </c:pt>
                <c:pt idx="5">
                  <c:v>0.85565706965140587</c:v>
                </c:pt>
                <c:pt idx="6">
                  <c:v>0.85823638509526223</c:v>
                </c:pt>
                <c:pt idx="7">
                  <c:v>0.83984012681923204</c:v>
                </c:pt>
                <c:pt idx="8">
                  <c:v>0.83880161728640557</c:v>
                </c:pt>
                <c:pt idx="9">
                  <c:v>0.85541709475358763</c:v>
                </c:pt>
                <c:pt idx="10">
                  <c:v>0.86573866931808763</c:v>
                </c:pt>
                <c:pt idx="11">
                  <c:v>0.86853954905141872</c:v>
                </c:pt>
                <c:pt idx="12">
                  <c:v>0.86039466278184284</c:v>
                </c:pt>
                <c:pt idx="13">
                  <c:v>0.85182182215309266</c:v>
                </c:pt>
                <c:pt idx="14">
                  <c:v>0.86218022967203889</c:v>
                </c:pt>
                <c:pt idx="15">
                  <c:v>0.85210312075983718</c:v>
                </c:pt>
                <c:pt idx="16">
                  <c:v>0.84047059602210672</c:v>
                </c:pt>
                <c:pt idx="17">
                  <c:v>0.85054770493430853</c:v>
                </c:pt>
                <c:pt idx="18">
                  <c:v>0.85054770493430853</c:v>
                </c:pt>
                <c:pt idx="19">
                  <c:v>0.86688939977836954</c:v>
                </c:pt>
                <c:pt idx="20">
                  <c:v>0.87492763930467576</c:v>
                </c:pt>
                <c:pt idx="21">
                  <c:v>0.89151723681598627</c:v>
                </c:pt>
                <c:pt idx="22">
                  <c:v>0.90313296059814074</c:v>
                </c:pt>
                <c:pt idx="23">
                  <c:v>0.91943300418465401</c:v>
                </c:pt>
                <c:pt idx="24">
                  <c:v>0.91946852869150841</c:v>
                </c:pt>
                <c:pt idx="25">
                  <c:v>0.91786896095301129</c:v>
                </c:pt>
                <c:pt idx="26">
                  <c:v>0.92715209874092086</c:v>
                </c:pt>
                <c:pt idx="27">
                  <c:v>0.92406696664902066</c:v>
                </c:pt>
                <c:pt idx="28">
                  <c:v>0.92513315909617233</c:v>
                </c:pt>
                <c:pt idx="29">
                  <c:v>0.9286446959168817</c:v>
                </c:pt>
                <c:pt idx="30">
                  <c:v>0.91614668539081845</c:v>
                </c:pt>
                <c:pt idx="31">
                  <c:v>0.91043170231079917</c:v>
                </c:pt>
                <c:pt idx="32">
                  <c:v>0.91365511756226081</c:v>
                </c:pt>
                <c:pt idx="33">
                  <c:v>0.88936205468102736</c:v>
                </c:pt>
                <c:pt idx="34">
                  <c:v>0.89898336567325077</c:v>
                </c:pt>
                <c:pt idx="35">
                  <c:v>0.89947178389943838</c:v>
                </c:pt>
                <c:pt idx="36">
                  <c:v>0.8949697773338614</c:v>
                </c:pt>
                <c:pt idx="37">
                  <c:v>0.89737617560390315</c:v>
                </c:pt>
                <c:pt idx="38">
                  <c:v>0.89655419571021555</c:v>
                </c:pt>
                <c:pt idx="39">
                  <c:v>0.88721023896894302</c:v>
                </c:pt>
                <c:pt idx="40">
                  <c:v>0.91251374294829046</c:v>
                </c:pt>
                <c:pt idx="41">
                  <c:v>0.90432266232591785</c:v>
                </c:pt>
                <c:pt idx="42">
                  <c:v>0.89329842368595669</c:v>
                </c:pt>
                <c:pt idx="43">
                  <c:v>0.89735387183142667</c:v>
                </c:pt>
                <c:pt idx="44">
                  <c:v>0.90054329371816644</c:v>
                </c:pt>
                <c:pt idx="45">
                  <c:v>0.88381048049556332</c:v>
                </c:pt>
                <c:pt idx="46">
                  <c:v>0.88197986577181209</c:v>
                </c:pt>
                <c:pt idx="47">
                  <c:v>0.88230187482261813</c:v>
                </c:pt>
                <c:pt idx="48">
                  <c:v>0.85318619676455365</c:v>
                </c:pt>
                <c:pt idx="49">
                  <c:v>0.79463764002737947</c:v>
                </c:pt>
                <c:pt idx="50">
                  <c:v>0.85742346811379488</c:v>
                </c:pt>
                <c:pt idx="51">
                  <c:v>0.85202502579120765</c:v>
                </c:pt>
                <c:pt idx="52">
                  <c:v>0.86244599534729149</c:v>
                </c:pt>
                <c:pt idx="53">
                  <c:v>0.86361149337622067</c:v>
                </c:pt>
                <c:pt idx="54">
                  <c:v>0.8648111661175224</c:v>
                </c:pt>
                <c:pt idx="55">
                  <c:v>0.89368386243386244</c:v>
                </c:pt>
                <c:pt idx="56">
                  <c:v>0.88621031746031742</c:v>
                </c:pt>
                <c:pt idx="57">
                  <c:v>0.87689127738735018</c:v>
                </c:pt>
                <c:pt idx="58">
                  <c:v>0.87583298883836291</c:v>
                </c:pt>
                <c:pt idx="59">
                  <c:v>0.87945431996692847</c:v>
                </c:pt>
                <c:pt idx="60">
                  <c:v>0.87277387350144686</c:v>
                </c:pt>
                <c:pt idx="61">
                  <c:v>0.86214138073584123</c:v>
                </c:pt>
                <c:pt idx="62">
                  <c:v>0.86926829268292682</c:v>
                </c:pt>
                <c:pt idx="63">
                  <c:v>0.8759797598968152</c:v>
                </c:pt>
                <c:pt idx="64">
                  <c:v>0.86995486036475467</c:v>
                </c:pt>
                <c:pt idx="65">
                  <c:v>0.86712743266257708</c:v>
                </c:pt>
                <c:pt idx="66">
                  <c:v>0.85905385518461563</c:v>
                </c:pt>
                <c:pt idx="67">
                  <c:v>0.87067639323110513</c:v>
                </c:pt>
                <c:pt idx="68">
                  <c:v>0.88075348620494553</c:v>
                </c:pt>
                <c:pt idx="69">
                  <c:v>0.88005458115618862</c:v>
                </c:pt>
                <c:pt idx="70">
                  <c:v>0.87865677105867479</c:v>
                </c:pt>
                <c:pt idx="71">
                  <c:v>0.88760941192132325</c:v>
                </c:pt>
                <c:pt idx="72">
                  <c:v>0.89325655704966045</c:v>
                </c:pt>
                <c:pt idx="73">
                  <c:v>0.90044932601098349</c:v>
                </c:pt>
                <c:pt idx="74">
                  <c:v>0.8911235319559504</c:v>
                </c:pt>
                <c:pt idx="75">
                  <c:v>0.88881172073949133</c:v>
                </c:pt>
                <c:pt idx="76">
                  <c:v>0.88765647019812655</c:v>
                </c:pt>
                <c:pt idx="77">
                  <c:v>0.89395727703432804</c:v>
                </c:pt>
                <c:pt idx="78">
                  <c:v>0.89797787993870348</c:v>
                </c:pt>
                <c:pt idx="79">
                  <c:v>0.89770379257481836</c:v>
                </c:pt>
                <c:pt idx="80">
                  <c:v>0.89881629104527516</c:v>
                </c:pt>
                <c:pt idx="81">
                  <c:v>0.91333074232413525</c:v>
                </c:pt>
                <c:pt idx="82">
                  <c:v>0.91360932707461318</c:v>
                </c:pt>
                <c:pt idx="83">
                  <c:v>0.89460958371377364</c:v>
                </c:pt>
                <c:pt idx="84">
                  <c:v>0.86889143705102689</c:v>
                </c:pt>
                <c:pt idx="85">
                  <c:v>0.84232937810317265</c:v>
                </c:pt>
                <c:pt idx="86">
                  <c:v>0.82026424303627032</c:v>
                </c:pt>
                <c:pt idx="87">
                  <c:v>0.80984876429361863</c:v>
                </c:pt>
                <c:pt idx="88">
                  <c:v>0.78195016287183561</c:v>
                </c:pt>
                <c:pt idx="89">
                  <c:v>0.7577922185293583</c:v>
                </c:pt>
                <c:pt idx="90">
                  <c:v>0.75384170442494935</c:v>
                </c:pt>
                <c:pt idx="91">
                  <c:v>0.7597223561168418</c:v>
                </c:pt>
                <c:pt idx="92">
                  <c:v>0.76491406629501979</c:v>
                </c:pt>
                <c:pt idx="93">
                  <c:v>0.752446636356631</c:v>
                </c:pt>
                <c:pt idx="94">
                  <c:v>0.78535100562533711</c:v>
                </c:pt>
                <c:pt idx="95">
                  <c:v>0.80234788359788356</c:v>
                </c:pt>
                <c:pt idx="96">
                  <c:v>0.81514550264550267</c:v>
                </c:pt>
                <c:pt idx="97">
                  <c:v>0.81401501372399876</c:v>
                </c:pt>
                <c:pt idx="98">
                  <c:v>0.82090712171569358</c:v>
                </c:pt>
                <c:pt idx="99">
                  <c:v>0.83014749652754816</c:v>
                </c:pt>
                <c:pt idx="100">
                  <c:v>0.83016403201269928</c:v>
                </c:pt>
                <c:pt idx="101">
                  <c:v>0.82917190290363119</c:v>
                </c:pt>
                <c:pt idx="102">
                  <c:v>0.8414983206763621</c:v>
                </c:pt>
                <c:pt idx="103">
                  <c:v>0.8421601230952499</c:v>
                </c:pt>
                <c:pt idx="104">
                  <c:v>0.85017289016097808</c:v>
                </c:pt>
                <c:pt idx="105">
                  <c:v>0.86808862433862433</c:v>
                </c:pt>
                <c:pt idx="106">
                  <c:v>0.87361111111111112</c:v>
                </c:pt>
                <c:pt idx="107">
                  <c:v>0.87359457671957674</c:v>
                </c:pt>
                <c:pt idx="108">
                  <c:v>0.86567460317460321</c:v>
                </c:pt>
                <c:pt idx="109">
                  <c:v>0.86521164021164021</c:v>
                </c:pt>
                <c:pt idx="110">
                  <c:v>0.86084656084656086</c:v>
                </c:pt>
                <c:pt idx="111">
                  <c:v>0.86114417989417991</c:v>
                </c:pt>
                <c:pt idx="112">
                  <c:v>0.86638558201058202</c:v>
                </c:pt>
                <c:pt idx="113">
                  <c:v>0.8679728835978836</c:v>
                </c:pt>
                <c:pt idx="114">
                  <c:v>0.87440476190476191</c:v>
                </c:pt>
                <c:pt idx="115">
                  <c:v>0.88900462962962967</c:v>
                </c:pt>
                <c:pt idx="116">
                  <c:v>0.76577380952380958</c:v>
                </c:pt>
                <c:pt idx="117">
                  <c:v>0.88525132275132279</c:v>
                </c:pt>
                <c:pt idx="118">
                  <c:v>0.75547288359788356</c:v>
                </c:pt>
                <c:pt idx="119">
                  <c:v>0.62397486772486777</c:v>
                </c:pt>
                <c:pt idx="120">
                  <c:v>0.87870370370370365</c:v>
                </c:pt>
                <c:pt idx="121">
                  <c:v>0.87805886243386244</c:v>
                </c:pt>
                <c:pt idx="122">
                  <c:v>0.86861772486772482</c:v>
                </c:pt>
                <c:pt idx="123">
                  <c:v>0.86048280423280421</c:v>
                </c:pt>
                <c:pt idx="124">
                  <c:v>0.84568452380952386</c:v>
                </c:pt>
                <c:pt idx="125">
                  <c:v>0.83865740740740746</c:v>
                </c:pt>
                <c:pt idx="126">
                  <c:v>0.81646825396825395</c:v>
                </c:pt>
                <c:pt idx="127">
                  <c:v>0.79121951219512199</c:v>
                </c:pt>
                <c:pt idx="128">
                  <c:v>0.77441918147995037</c:v>
                </c:pt>
                <c:pt idx="129">
                  <c:v>0.76676037704646938</c:v>
                </c:pt>
                <c:pt idx="130">
                  <c:v>0.7631056722341657</c:v>
                </c:pt>
                <c:pt idx="131">
                  <c:v>0.77393748966429632</c:v>
                </c:pt>
                <c:pt idx="132">
                  <c:v>0.77327600463039525</c:v>
                </c:pt>
                <c:pt idx="133">
                  <c:v>0.78448817595501896</c:v>
                </c:pt>
                <c:pt idx="134">
                  <c:v>0.79771806531624634</c:v>
                </c:pt>
                <c:pt idx="135">
                  <c:v>0.81104588673005373</c:v>
                </c:pt>
                <c:pt idx="136">
                  <c:v>0.80973875661375661</c:v>
                </c:pt>
                <c:pt idx="137">
                  <c:v>0.81691468253968258</c:v>
                </c:pt>
                <c:pt idx="138">
                  <c:v>0.81023478835978835</c:v>
                </c:pt>
                <c:pt idx="139">
                  <c:v>0.80522486772486768</c:v>
                </c:pt>
                <c:pt idx="140">
                  <c:v>0.78723544973544979</c:v>
                </c:pt>
                <c:pt idx="141">
                  <c:v>0.78181216931216935</c:v>
                </c:pt>
                <c:pt idx="142">
                  <c:v>0.77336309523809521</c:v>
                </c:pt>
                <c:pt idx="143">
                  <c:v>0.77959656084656082</c:v>
                </c:pt>
                <c:pt idx="144">
                  <c:v>0.78807771806531624</c:v>
                </c:pt>
                <c:pt idx="145">
                  <c:v>0.78738321620504337</c:v>
                </c:pt>
                <c:pt idx="146">
                  <c:v>0.80859859446052085</c:v>
                </c:pt>
                <c:pt idx="147">
                  <c:v>0.84464510154131112</c:v>
                </c:pt>
                <c:pt idx="148">
                  <c:v>0.87682741284646426</c:v>
                </c:pt>
                <c:pt idx="149">
                  <c:v>0.88982994772712232</c:v>
                </c:pt>
                <c:pt idx="150">
                  <c:v>0.90742702058648306</c:v>
                </c:pt>
                <c:pt idx="151">
                  <c:v>0.91368668398669561</c:v>
                </c:pt>
                <c:pt idx="152">
                  <c:v>0.93164330746446478</c:v>
                </c:pt>
                <c:pt idx="153">
                  <c:v>0.93208783571345832</c:v>
                </c:pt>
                <c:pt idx="154">
                  <c:v>0.91241830065359475</c:v>
                </c:pt>
                <c:pt idx="155">
                  <c:v>0.90012905787749431</c:v>
                </c:pt>
                <c:pt idx="156">
                  <c:v>0.89409254081953382</c:v>
                </c:pt>
                <c:pt idx="157">
                  <c:v>0.88267491277098875</c:v>
                </c:pt>
                <c:pt idx="158">
                  <c:v>0.87538652335675904</c:v>
                </c:pt>
                <c:pt idx="159">
                  <c:v>0.85255551697339482</c:v>
                </c:pt>
                <c:pt idx="160">
                  <c:v>0.86118919276431094</c:v>
                </c:pt>
                <c:pt idx="161">
                  <c:v>0.87162486152218122</c:v>
                </c:pt>
                <c:pt idx="162">
                  <c:v>0.86898148148148147</c:v>
                </c:pt>
                <c:pt idx="163">
                  <c:v>0.87347883597883602</c:v>
                </c:pt>
                <c:pt idx="164">
                  <c:v>0.88361441798941798</c:v>
                </c:pt>
                <c:pt idx="165">
                  <c:v>0.891087962962963</c:v>
                </c:pt>
                <c:pt idx="166">
                  <c:v>0.92177579365079365</c:v>
                </c:pt>
                <c:pt idx="167">
                  <c:v>0.90949074074074077</c:v>
                </c:pt>
                <c:pt idx="168">
                  <c:v>0.90150462962962963</c:v>
                </c:pt>
                <c:pt idx="169">
                  <c:v>0.90372023809523805</c:v>
                </c:pt>
                <c:pt idx="170">
                  <c:v>0.90277777777777779</c:v>
                </c:pt>
                <c:pt idx="171">
                  <c:v>0.90499338624338621</c:v>
                </c:pt>
                <c:pt idx="172">
                  <c:v>0.89651124338624344</c:v>
                </c:pt>
                <c:pt idx="173">
                  <c:v>0.88612774451097809</c:v>
                </c:pt>
                <c:pt idx="174">
                  <c:v>0.88612774451097809</c:v>
                </c:pt>
                <c:pt idx="175">
                  <c:v>0.88562874251497004</c:v>
                </c:pt>
                <c:pt idx="176">
                  <c:v>0.89298070525615436</c:v>
                </c:pt>
                <c:pt idx="177">
                  <c:v>0.90128077178975385</c:v>
                </c:pt>
                <c:pt idx="178">
                  <c:v>0.9015801729873586</c:v>
                </c:pt>
                <c:pt idx="179">
                  <c:v>0.89717232202262143</c:v>
                </c:pt>
                <c:pt idx="180">
                  <c:v>0.8979166666666667</c:v>
                </c:pt>
                <c:pt idx="181">
                  <c:v>0.90009920634920637</c:v>
                </c:pt>
                <c:pt idx="182">
                  <c:v>0.90472883597883602</c:v>
                </c:pt>
                <c:pt idx="183">
                  <c:v>0.89632936507936511</c:v>
                </c:pt>
              </c:numCache>
            </c:numRef>
          </c:val>
        </c:ser>
        <c:marker val="1"/>
        <c:axId val="96002048"/>
        <c:axId val="96003584"/>
      </c:lineChart>
      <c:catAx>
        <c:axId val="96002048"/>
        <c:scaling>
          <c:orientation val="minMax"/>
        </c:scaling>
        <c:axPos val="b"/>
        <c:numFmt formatCode="[$-340A]d&quot; de &quot;mmmm&quot; de &quot;yyyy;@" sourceLinked="1"/>
        <c:majorTickMark val="none"/>
        <c:tickLblPos val="none"/>
        <c:spPr>
          <a:ln>
            <a:solidFill>
              <a:schemeClr val="bg1">
                <a:lumMod val="85000"/>
              </a:schemeClr>
            </a:solidFill>
          </a:ln>
        </c:spPr>
        <c:txPr>
          <a:bodyPr rot="60000"/>
          <a:lstStyle/>
          <a:p>
            <a:pPr>
              <a:defRPr sz="700">
                <a:latin typeface="Arial" pitchFamily="34" charset="0"/>
                <a:cs typeface="Arial" pitchFamily="34" charset="0"/>
              </a:defRPr>
            </a:pPr>
            <a:endParaRPr lang="es-CL"/>
          </a:p>
        </c:txPr>
        <c:crossAx val="96003584"/>
        <c:crosses val="autoZero"/>
        <c:auto val="1"/>
        <c:lblAlgn val="ctr"/>
        <c:lblOffset val="100"/>
      </c:catAx>
      <c:valAx>
        <c:axId val="96003584"/>
        <c:scaling>
          <c:orientation val="minMax"/>
          <c:max val="1"/>
          <c:min val="0.4"/>
        </c:scaling>
        <c:axPos val="l"/>
        <c:majorGridlines>
          <c:spPr>
            <a:ln>
              <a:solidFill>
                <a:schemeClr val="bg1"/>
              </a:solidFill>
            </a:ln>
          </c:spPr>
        </c:majorGridlines>
        <c:numFmt formatCode="0%" sourceLinked="0"/>
        <c:majorTickMark val="none"/>
        <c:tickLblPos val="nextTo"/>
        <c:spPr>
          <a:noFill/>
          <a:ln w="9525">
            <a:solidFill>
              <a:schemeClr val="bg1">
                <a:lumMod val="85000"/>
              </a:schemeClr>
            </a:solidFill>
          </a:ln>
        </c:spPr>
        <c:txPr>
          <a:bodyPr/>
          <a:lstStyle/>
          <a:p>
            <a:pPr>
              <a:defRPr sz="800">
                <a:latin typeface="Arial" pitchFamily="34" charset="0"/>
                <a:cs typeface="Arial" pitchFamily="34" charset="0"/>
              </a:defRPr>
            </a:pPr>
            <a:endParaRPr lang="es-CL"/>
          </a:p>
        </c:txPr>
        <c:crossAx val="96002048"/>
        <c:crosses val="autoZero"/>
        <c:crossBetween val="between"/>
      </c:valAx>
    </c:plotArea>
    <c:legend>
      <c:legendPos val="b"/>
      <c:legendEntry>
        <c:idx val="1"/>
        <c:delete val="1"/>
      </c:legendEntry>
      <c:layout>
        <c:manualLayout>
          <c:xMode val="edge"/>
          <c:yMode val="edge"/>
          <c:x val="7.5653763440860208E-2"/>
          <c:y val="0.87441463414634168"/>
          <c:w val="0.88966021505376369"/>
          <c:h val="9.9772357723577246E-2"/>
        </c:manualLayout>
      </c:layout>
      <c:txPr>
        <a:bodyPr/>
        <a:lstStyle/>
        <a:p>
          <a:pPr>
            <a:defRPr sz="800">
              <a:latin typeface="Arial" pitchFamily="34" charset="0"/>
              <a:cs typeface="Arial" pitchFamily="34" charset="0"/>
            </a:defRPr>
          </a:pPr>
          <a:endParaRPr lang="es-CL"/>
        </a:p>
      </c:txPr>
    </c:legend>
    <c:plotVisOnly val="1"/>
    <c:dispBlanksAs val="gap"/>
  </c:chart>
  <c:spPr>
    <a:ln>
      <a:noFill/>
    </a:ln>
  </c:spPr>
  <c:printSettings>
    <c:headerFooter/>
    <c:pageMargins b="0.75000000000000622" l="0.70000000000000062" r="0.70000000000000062" t="0.75000000000000622"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6.1919551446061892E-2"/>
          <c:y val="0.14000000000000001"/>
          <c:w val="0.8885455632509881"/>
          <c:h val="0.57428571428571462"/>
        </c:manualLayout>
      </c:layout>
      <c:lineChart>
        <c:grouping val="standard"/>
        <c:ser>
          <c:idx val="3"/>
          <c:order val="0"/>
          <c:tx>
            <c:v>Ponderado Final informado Clientes</c:v>
          </c:tx>
          <c:spPr>
            <a:ln w="38100">
              <a:solidFill>
                <a:schemeClr val="accent1">
                  <a:lumMod val="75000"/>
                </a:schemeClr>
              </a:solidFill>
              <a:prstDash val="solid"/>
            </a:ln>
          </c:spPr>
          <c:marker>
            <c:symbol val="none"/>
          </c:marker>
          <c:cat>
            <c:strRef>
              <c:f>'Tabla 17 y Figura 17'!$I$15:$I$20</c:f>
              <c:strCache>
                <c:ptCount val="6"/>
                <c:pt idx="0">
                  <c:v>Julio</c:v>
                </c:pt>
                <c:pt idx="1">
                  <c:v>Agosto</c:v>
                </c:pt>
                <c:pt idx="2">
                  <c:v>Septiembre</c:v>
                </c:pt>
                <c:pt idx="3">
                  <c:v>Octubre</c:v>
                </c:pt>
                <c:pt idx="4">
                  <c:v>Noviembre</c:v>
                </c:pt>
                <c:pt idx="5">
                  <c:v>Diciembre</c:v>
                </c:pt>
              </c:strCache>
            </c:strRef>
          </c:cat>
          <c:val>
            <c:numRef>
              <c:f>'Tabla 17 y Figura 17'!$O$15:$O$20</c:f>
              <c:numCache>
                <c:formatCode>0.0000</c:formatCode>
                <c:ptCount val="6"/>
                <c:pt idx="0">
                  <c:v>0.32361008053604651</c:v>
                </c:pt>
                <c:pt idx="1">
                  <c:v>0.34387941019341017</c:v>
                </c:pt>
                <c:pt idx="2">
                  <c:v>0.23852696260354958</c:v>
                </c:pt>
                <c:pt idx="3">
                  <c:v>0.29544902205671708</c:v>
                </c:pt>
                <c:pt idx="4">
                  <c:v>0.17679457718342911</c:v>
                </c:pt>
                <c:pt idx="5">
                  <c:v>0.14785413902336253</c:v>
                </c:pt>
              </c:numCache>
            </c:numRef>
          </c:val>
        </c:ser>
        <c:ser>
          <c:idx val="1"/>
          <c:order val="1"/>
          <c:tx>
            <c:v>Ponderado Final ajustado</c:v>
          </c:tx>
          <c:spPr>
            <a:ln w="28575">
              <a:solidFill>
                <a:schemeClr val="accent1">
                  <a:lumMod val="60000"/>
                  <a:lumOff val="40000"/>
                </a:schemeClr>
              </a:solidFill>
              <a:prstDash val="solid"/>
            </a:ln>
          </c:spPr>
          <c:marker>
            <c:symbol val="none"/>
          </c:marker>
          <c:cat>
            <c:strRef>
              <c:f>'Tabla 17 y Figura 17'!$K$15:$K$20</c:f>
              <c:strCache>
                <c:ptCount val="6"/>
                <c:pt idx="0">
                  <c:v>JUL 2014</c:v>
                </c:pt>
                <c:pt idx="1">
                  <c:v>AGO 2014</c:v>
                </c:pt>
                <c:pt idx="2">
                  <c:v>SEPT 2014</c:v>
                </c:pt>
                <c:pt idx="3">
                  <c:v>OCT 2014</c:v>
                </c:pt>
                <c:pt idx="4">
                  <c:v>NOV 2014</c:v>
                </c:pt>
                <c:pt idx="5">
                  <c:v>DIC 2014</c:v>
                </c:pt>
              </c:strCache>
            </c:strRef>
          </c:cat>
          <c:val>
            <c:numRef>
              <c:f>'Tabla 17 y Figura 17'!$T$15:$T$20</c:f>
              <c:numCache>
                <c:formatCode>0.0000</c:formatCode>
                <c:ptCount val="6"/>
                <c:pt idx="0">
                  <c:v>0.10944450262261539</c:v>
                </c:pt>
                <c:pt idx="1">
                  <c:v>0.10291939110344012</c:v>
                </c:pt>
                <c:pt idx="2">
                  <c:v>6.575641904831761E-2</c:v>
                </c:pt>
                <c:pt idx="3">
                  <c:v>6.8316030179652765E-2</c:v>
                </c:pt>
                <c:pt idx="4">
                  <c:v>6.6746579866029346E-2</c:v>
                </c:pt>
                <c:pt idx="5">
                  <c:v>3.9576701881726351E-2</c:v>
                </c:pt>
              </c:numCache>
            </c:numRef>
          </c:val>
        </c:ser>
        <c:marker val="1"/>
        <c:axId val="99216768"/>
        <c:axId val="99215616"/>
      </c:lineChart>
      <c:scatterChart>
        <c:scatterStyle val="lineMarker"/>
        <c:ser>
          <c:idx val="4"/>
          <c:order val="2"/>
          <c:tx>
            <c:strRef>
              <c:f>'Tabla 17 y Figura 17'!$H$1</c:f>
              <c:strCache>
                <c:ptCount val="1"/>
                <c:pt idx="0">
                  <c:v>Calificación</c:v>
                </c:pt>
              </c:strCache>
            </c:strRef>
          </c:tx>
          <c:spPr>
            <a:ln w="28575">
              <a:noFill/>
            </a:ln>
          </c:spPr>
          <c:marker>
            <c:symbol val="circle"/>
            <c:size val="8"/>
            <c:spPr>
              <a:solidFill>
                <a:schemeClr val="accent6">
                  <a:lumMod val="75000"/>
                </a:schemeClr>
              </a:solidFill>
              <a:ln>
                <a:solidFill>
                  <a:schemeClr val="accent6"/>
                </a:solidFill>
                <a:prstDash val="solid"/>
              </a:ln>
            </c:spPr>
          </c:marker>
          <c:dLbls>
            <c:dLbl>
              <c:idx val="0"/>
              <c:layout>
                <c:manualLayout>
                  <c:x val="-8.4220430107527066E-3"/>
                  <c:y val="-8.9949864498645046E-2"/>
                </c:manualLayout>
              </c:layout>
              <c:dLblPos val="r"/>
              <c:showCatName val="1"/>
            </c:dLbl>
            <c:dLbl>
              <c:idx val="2"/>
              <c:layout>
                <c:manualLayout>
                  <c:x val="-5.3175627240143533E-2"/>
                  <c:y val="-6.1499661246612533E-2"/>
                </c:manualLayout>
              </c:layout>
              <c:dLblPos val="r"/>
              <c:showCatName val="1"/>
            </c:dLbl>
            <c:spPr>
              <a:noFill/>
              <a:ln w="25400">
                <a:noFill/>
              </a:ln>
            </c:spPr>
            <c:txPr>
              <a:bodyPr/>
              <a:lstStyle/>
              <a:p>
                <a:pPr>
                  <a:defRPr sz="700" b="0" i="0" u="none" strike="noStrike" baseline="0">
                    <a:solidFill>
                      <a:srgbClr val="000000"/>
                    </a:solidFill>
                    <a:latin typeface="Arial"/>
                    <a:ea typeface="Arial"/>
                    <a:cs typeface="Arial"/>
                  </a:defRPr>
                </a:pPr>
                <a:endParaRPr lang="es-CL"/>
              </a:p>
            </c:txPr>
            <c:dLblPos val="t"/>
            <c:showCatName val="1"/>
          </c:dLbls>
          <c:xVal>
            <c:strRef>
              <c:f>'Tabla 17 y Figura 17'!$P$15:$P$20</c:f>
              <c:strCache>
                <c:ptCount val="6"/>
                <c:pt idx="0">
                  <c:v>Malo</c:v>
                </c:pt>
                <c:pt idx="1">
                  <c:v>Malo</c:v>
                </c:pt>
                <c:pt idx="2">
                  <c:v>Malo</c:v>
                </c:pt>
                <c:pt idx="3">
                  <c:v>Malo</c:v>
                </c:pt>
                <c:pt idx="4">
                  <c:v>Deficiente</c:v>
                </c:pt>
                <c:pt idx="5">
                  <c:v>Deficiente</c:v>
                </c:pt>
              </c:strCache>
            </c:strRef>
          </c:xVal>
          <c:yVal>
            <c:numRef>
              <c:f>'Tabla 17 y Figura 17'!$O$15:$O$20</c:f>
              <c:numCache>
                <c:formatCode>0.0000</c:formatCode>
                <c:ptCount val="6"/>
                <c:pt idx="0">
                  <c:v>0.32361008053604651</c:v>
                </c:pt>
                <c:pt idx="1">
                  <c:v>0.34387941019341017</c:v>
                </c:pt>
                <c:pt idx="2">
                  <c:v>0.23852696260354958</c:v>
                </c:pt>
                <c:pt idx="3">
                  <c:v>0.29544902205671708</c:v>
                </c:pt>
                <c:pt idx="4">
                  <c:v>0.17679457718342911</c:v>
                </c:pt>
                <c:pt idx="5">
                  <c:v>0.14785413902336253</c:v>
                </c:pt>
              </c:numCache>
            </c:numRef>
          </c:yVal>
        </c:ser>
        <c:ser>
          <c:idx val="0"/>
          <c:order val="3"/>
          <c:spPr>
            <a:ln w="28575">
              <a:noFill/>
            </a:ln>
          </c:spPr>
          <c:marker>
            <c:symbol val="circle"/>
            <c:size val="8"/>
            <c:spPr>
              <a:solidFill>
                <a:schemeClr val="accent6">
                  <a:lumMod val="75000"/>
                </a:schemeClr>
              </a:solidFill>
              <a:ln>
                <a:solidFill>
                  <a:srgbClr val="F79646"/>
                </a:solidFill>
              </a:ln>
            </c:spPr>
          </c:marker>
          <c:dLbls>
            <c:dLbl>
              <c:idx val="0"/>
              <c:layout>
                <c:manualLayout>
                  <c:x val="-1.2937275985663082E-2"/>
                  <c:y val="-3.8282181571815802E-2"/>
                </c:manualLayout>
              </c:layout>
              <c:dLblPos val="r"/>
              <c:showCatName val="1"/>
            </c:dLbl>
            <c:dLbl>
              <c:idx val="1"/>
              <c:layout>
                <c:manualLayout>
                  <c:x val="-4.5804301075268818E-2"/>
                  <c:y val="-4.9367208672086833E-2"/>
                </c:manualLayout>
              </c:layout>
              <c:dLblPos val="r"/>
              <c:showCatName val="1"/>
            </c:dLbl>
            <c:dLbl>
              <c:idx val="2"/>
              <c:layout>
                <c:manualLayout>
                  <c:x val="-4.5804301075268818E-2"/>
                  <c:y val="-5.7971544715447153E-2"/>
                </c:manualLayout>
              </c:layout>
              <c:dLblPos val="r"/>
              <c:showCatName val="1"/>
            </c:dLbl>
            <c:txPr>
              <a:bodyPr/>
              <a:lstStyle/>
              <a:p>
                <a:pPr>
                  <a:defRPr sz="700"/>
                </a:pPr>
                <a:endParaRPr lang="es-CL"/>
              </a:p>
            </c:txPr>
            <c:dLblPos val="b"/>
            <c:showCatName val="1"/>
          </c:dLbls>
          <c:xVal>
            <c:strRef>
              <c:f>'Tabla 17 y Figura 17'!$U$15:$U$20</c:f>
              <c:strCache>
                <c:ptCount val="6"/>
                <c:pt idx="0">
                  <c:v>Deficiente</c:v>
                </c:pt>
                <c:pt idx="1">
                  <c:v>Deficiente</c:v>
                </c:pt>
                <c:pt idx="2">
                  <c:v>Aceptable</c:v>
                </c:pt>
                <c:pt idx="3">
                  <c:v>Aceptable</c:v>
                </c:pt>
                <c:pt idx="4">
                  <c:v>Aceptable</c:v>
                </c:pt>
                <c:pt idx="5">
                  <c:v>Bueno</c:v>
                </c:pt>
              </c:strCache>
            </c:strRef>
          </c:xVal>
          <c:yVal>
            <c:numRef>
              <c:f>'Tabla 17 y Figura 17'!$T$15:$T$20</c:f>
              <c:numCache>
                <c:formatCode>0.0000</c:formatCode>
                <c:ptCount val="6"/>
                <c:pt idx="0">
                  <c:v>0.10944450262261539</c:v>
                </c:pt>
                <c:pt idx="1">
                  <c:v>0.10291939110344012</c:v>
                </c:pt>
                <c:pt idx="2">
                  <c:v>6.575641904831761E-2</c:v>
                </c:pt>
                <c:pt idx="3">
                  <c:v>6.8316030179652765E-2</c:v>
                </c:pt>
                <c:pt idx="4">
                  <c:v>6.6746579866029346E-2</c:v>
                </c:pt>
                <c:pt idx="5">
                  <c:v>3.9576701881726351E-2</c:v>
                </c:pt>
              </c:numCache>
            </c:numRef>
          </c:yVal>
        </c:ser>
        <c:axId val="99216768"/>
        <c:axId val="99215616"/>
      </c:scatterChart>
      <c:catAx>
        <c:axId val="99216768"/>
        <c:scaling>
          <c:orientation val="minMax"/>
        </c:scaling>
        <c:axPos val="b"/>
        <c:numFmt formatCode="[$-340A]d&quot; de &quot;mmmm&quot; de &quot;yyyy;@" sourceLinked="1"/>
        <c:tickLblPos val="nextTo"/>
        <c:spPr>
          <a:ln w="3175">
            <a:solidFill>
              <a:schemeClr val="bg1">
                <a:lumMod val="8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9215616"/>
        <c:crosses val="autoZero"/>
        <c:auto val="1"/>
        <c:lblAlgn val="ctr"/>
        <c:lblOffset val="100"/>
        <c:tickLblSkip val="1"/>
        <c:tickMarkSkip val="1"/>
      </c:catAx>
      <c:valAx>
        <c:axId val="99215616"/>
        <c:scaling>
          <c:orientation val="minMax"/>
        </c:scaling>
        <c:axPos val="l"/>
        <c:majorGridlines>
          <c:spPr>
            <a:ln>
              <a:solidFill>
                <a:schemeClr val="bg1">
                  <a:lumMod val="85000"/>
                </a:schemeClr>
              </a:solidFill>
            </a:ln>
          </c:spPr>
        </c:majorGridlines>
        <c:numFmt formatCode="0%" sourceLinked="0"/>
        <c:tickLblPos val="nextTo"/>
        <c:spPr>
          <a:ln w="3175">
            <a:solidFill>
              <a:schemeClr val="bg1">
                <a:lumMod val="85000"/>
              </a:schemeClr>
            </a:solidFill>
            <a:prstDash val="solid"/>
          </a:ln>
        </c:spPr>
        <c:txPr>
          <a:bodyPr rot="0" vert="horz"/>
          <a:lstStyle/>
          <a:p>
            <a:pPr>
              <a:defRPr sz="800" b="0" i="0" u="none" strike="noStrike" baseline="0">
                <a:solidFill>
                  <a:srgbClr val="000000"/>
                </a:solidFill>
                <a:latin typeface="Arial" pitchFamily="34" charset="0"/>
                <a:ea typeface="Times New Roman"/>
                <a:cs typeface="Arial" pitchFamily="34" charset="0"/>
              </a:defRPr>
            </a:pPr>
            <a:endParaRPr lang="es-CL"/>
          </a:p>
        </c:txPr>
        <c:crossAx val="99216768"/>
        <c:crosses val="autoZero"/>
        <c:crossBetween val="midCat"/>
      </c:valAx>
      <c:spPr>
        <a:noFill/>
        <a:ln w="12700">
          <a:noFill/>
          <a:prstDash val="solid"/>
        </a:ln>
      </c:spPr>
    </c:plotArea>
    <c:legend>
      <c:legendPos val="r"/>
      <c:legendEntry>
        <c:idx val="3"/>
        <c:delete val="1"/>
      </c:legendEntry>
      <c:layout>
        <c:manualLayout>
          <c:xMode val="edge"/>
          <c:yMode val="edge"/>
          <c:x val="4.179563202747847E-2"/>
          <c:y val="0.85333333333333361"/>
          <c:w val="0.92604743851463445"/>
          <c:h val="0.12380934991821679"/>
        </c:manualLayout>
      </c:layout>
      <c:spPr>
        <a:noFill/>
        <a:ln w="3175">
          <a:noFill/>
          <a:prstDash val="solid"/>
        </a:ln>
      </c:spPr>
      <c:txPr>
        <a:bodyPr/>
        <a:lstStyle/>
        <a:p>
          <a:pPr>
            <a:defRPr sz="800" b="0" i="0" u="none" strike="noStrike" baseline="0">
              <a:solidFill>
                <a:srgbClr val="000000"/>
              </a:solidFill>
              <a:latin typeface="Arial" pitchFamily="34" charset="0"/>
              <a:ea typeface="Tahoma"/>
              <a:cs typeface="Arial" pitchFamily="34" charset="0"/>
            </a:defRPr>
          </a:pPr>
          <a:endParaRPr lang="es-CL"/>
        </a:p>
      </c:txPr>
    </c:legend>
    <c:plotVisOnly val="1"/>
    <c:dispBlanksAs val="gap"/>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s-CL"/>
    </a:p>
  </c:txPr>
  <c:printSettings>
    <c:headerFooter alignWithMargins="0"/>
    <c:pageMargins b="1" l="0.75000000000000433" r="0.75000000000000433" t="1" header="0" footer="0"/>
    <c:pageSetup orientation="landscape"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CL"/>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chemeClr val="accent6"/>
          </a:solidFill>
        </c:spPr>
        <c:marker>
          <c:symbol val="none"/>
        </c:marker>
      </c:pivotFmt>
      <c:pivotFmt>
        <c:idx val="6"/>
        <c:marker>
          <c:symbol val="none"/>
        </c:marker>
      </c:pivotFmt>
      <c:pivotFmt>
        <c:idx val="7"/>
        <c:spPr>
          <a:solidFill>
            <a:schemeClr val="accent1">
              <a:lumMod val="75000"/>
            </a:schemeClr>
          </a:solidFill>
        </c:spPr>
        <c:marker>
          <c:symbol val="none"/>
        </c:marker>
      </c:pivotFmt>
      <c:pivotFmt>
        <c:idx val="8"/>
        <c:spPr>
          <a:solidFill>
            <a:schemeClr val="accent1">
              <a:lumMod val="75000"/>
            </a:schemeClr>
          </a:solidFill>
        </c:spPr>
        <c:marker>
          <c:symbol val="none"/>
        </c:marker>
      </c:pivotFmt>
      <c:pivotFmt>
        <c:idx val="9"/>
        <c:spPr>
          <a:solidFill>
            <a:schemeClr val="accent6"/>
          </a:solidFill>
        </c:spPr>
        <c:marker>
          <c:symbol val="none"/>
        </c:marker>
      </c:pivotFmt>
      <c:pivotFmt>
        <c:idx val="10"/>
        <c:marker>
          <c:symbol val="none"/>
        </c:marker>
      </c:pivotFmt>
    </c:pivotFmts>
    <c:plotArea>
      <c:layout>
        <c:manualLayout>
          <c:layoutTarget val="inner"/>
          <c:xMode val="edge"/>
          <c:yMode val="edge"/>
          <c:x val="7.6206234863147176E-2"/>
          <c:y val="4.7719783419817821E-2"/>
          <c:w val="0.89873347783509971"/>
          <c:h val="0.75117224314066544"/>
        </c:manualLayout>
      </c:layout>
      <c:barChart>
        <c:barDir val="col"/>
        <c:grouping val="clustered"/>
        <c:ser>
          <c:idx val="0"/>
          <c:order val="0"/>
          <c:tx>
            <c:strRef>
              <c:f>'Figura 18, Tabla 18 y 19'!$C$3</c:f>
              <c:strCache>
                <c:ptCount val="1"/>
                <c:pt idx="0">
                  <c:v>Arica</c:v>
                </c:pt>
              </c:strCache>
            </c:strRef>
          </c:tx>
          <c:spPr>
            <a:solidFill>
              <a:schemeClr val="accent1">
                <a:lumMod val="75000"/>
              </a:schemeClr>
            </a:solidFill>
          </c:spPr>
          <c:cat>
            <c:strRef>
              <c:f>'Figura 18, Tabla 18 y 19'!$B$4:$B$9</c:f>
              <c:strCache>
                <c:ptCount val="6"/>
                <c:pt idx="0">
                  <c:v>Julio</c:v>
                </c:pt>
                <c:pt idx="1">
                  <c:v>Agosto</c:v>
                </c:pt>
                <c:pt idx="2">
                  <c:v>Septiembre</c:v>
                </c:pt>
                <c:pt idx="3">
                  <c:v>Octubre</c:v>
                </c:pt>
                <c:pt idx="4">
                  <c:v>Noviembre</c:v>
                </c:pt>
                <c:pt idx="5">
                  <c:v>Diciembre</c:v>
                </c:pt>
              </c:strCache>
            </c:strRef>
          </c:cat>
          <c:val>
            <c:numRef>
              <c:f>'Figura 18, Tabla 18 y 19'!$C$4:$C$9</c:f>
              <c:numCache>
                <c:formatCode>0</c:formatCode>
                <c:ptCount val="6"/>
                <c:pt idx="0">
                  <c:v>1</c:v>
                </c:pt>
                <c:pt idx="1">
                  <c:v>0</c:v>
                </c:pt>
                <c:pt idx="2">
                  <c:v>2</c:v>
                </c:pt>
                <c:pt idx="3">
                  <c:v>0</c:v>
                </c:pt>
                <c:pt idx="4">
                  <c:v>2</c:v>
                </c:pt>
                <c:pt idx="5">
                  <c:v>0</c:v>
                </c:pt>
              </c:numCache>
            </c:numRef>
          </c:val>
        </c:ser>
        <c:ser>
          <c:idx val="1"/>
          <c:order val="1"/>
          <c:tx>
            <c:strRef>
              <c:f>'Figura 18, Tabla 18 y 19'!$D$3</c:f>
              <c:strCache>
                <c:ptCount val="1"/>
                <c:pt idx="0">
                  <c:v>Iquique</c:v>
                </c:pt>
              </c:strCache>
            </c:strRef>
          </c:tx>
          <c:spPr>
            <a:solidFill>
              <a:schemeClr val="accent6"/>
            </a:solidFill>
          </c:spPr>
          <c:cat>
            <c:strRef>
              <c:f>'Figura 18, Tabla 18 y 19'!$B$4:$B$9</c:f>
              <c:strCache>
                <c:ptCount val="6"/>
                <c:pt idx="0">
                  <c:v>Julio</c:v>
                </c:pt>
                <c:pt idx="1">
                  <c:v>Agosto</c:v>
                </c:pt>
                <c:pt idx="2">
                  <c:v>Septiembre</c:v>
                </c:pt>
                <c:pt idx="3">
                  <c:v>Octubre</c:v>
                </c:pt>
                <c:pt idx="4">
                  <c:v>Noviembre</c:v>
                </c:pt>
                <c:pt idx="5">
                  <c:v>Diciembre</c:v>
                </c:pt>
              </c:strCache>
            </c:strRef>
          </c:cat>
          <c:val>
            <c:numRef>
              <c:f>'Figura 18, Tabla 18 y 19'!$D$4:$D$9</c:f>
              <c:numCache>
                <c:formatCode>0</c:formatCode>
                <c:ptCount val="6"/>
                <c:pt idx="0">
                  <c:v>1.0000000000000002</c:v>
                </c:pt>
                <c:pt idx="1">
                  <c:v>0.99999999999999989</c:v>
                </c:pt>
                <c:pt idx="2">
                  <c:v>0</c:v>
                </c:pt>
                <c:pt idx="3">
                  <c:v>0</c:v>
                </c:pt>
                <c:pt idx="4">
                  <c:v>2</c:v>
                </c:pt>
                <c:pt idx="5">
                  <c:v>0</c:v>
                </c:pt>
              </c:numCache>
            </c:numRef>
          </c:val>
        </c:ser>
        <c:ser>
          <c:idx val="2"/>
          <c:order val="2"/>
          <c:tx>
            <c:strRef>
              <c:f>'Figura 18, Tabla 18 y 19'!$E$3</c:f>
              <c:strCache>
                <c:ptCount val="1"/>
                <c:pt idx="0">
                  <c:v>Antofagasta</c:v>
                </c:pt>
              </c:strCache>
            </c:strRef>
          </c:tx>
          <c:cat>
            <c:strRef>
              <c:f>'Figura 18, Tabla 18 y 19'!$B$4:$B$9</c:f>
              <c:strCache>
                <c:ptCount val="6"/>
                <c:pt idx="0">
                  <c:v>Julio</c:v>
                </c:pt>
                <c:pt idx="1">
                  <c:v>Agosto</c:v>
                </c:pt>
                <c:pt idx="2">
                  <c:v>Septiembre</c:v>
                </c:pt>
                <c:pt idx="3">
                  <c:v>Octubre</c:v>
                </c:pt>
                <c:pt idx="4">
                  <c:v>Noviembre</c:v>
                </c:pt>
                <c:pt idx="5">
                  <c:v>Diciembre</c:v>
                </c:pt>
              </c:strCache>
            </c:strRef>
          </c:cat>
          <c:val>
            <c:numRef>
              <c:f>'Figura 18, Tabla 18 y 19'!$E$4:$E$9</c:f>
              <c:numCache>
                <c:formatCode>0</c:formatCode>
                <c:ptCount val="6"/>
                <c:pt idx="0">
                  <c:v>0.99999999999999956</c:v>
                </c:pt>
                <c:pt idx="1">
                  <c:v>0</c:v>
                </c:pt>
                <c:pt idx="2">
                  <c:v>3</c:v>
                </c:pt>
                <c:pt idx="3">
                  <c:v>0</c:v>
                </c:pt>
                <c:pt idx="4">
                  <c:v>0</c:v>
                </c:pt>
                <c:pt idx="5">
                  <c:v>0</c:v>
                </c:pt>
              </c:numCache>
            </c:numRef>
          </c:val>
        </c:ser>
        <c:axId val="91921024"/>
        <c:axId val="121643392"/>
      </c:barChart>
      <c:catAx>
        <c:axId val="91921024"/>
        <c:scaling>
          <c:orientation val="minMax"/>
        </c:scaling>
        <c:axPos val="b"/>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21643392"/>
        <c:crosses val="autoZero"/>
        <c:auto val="1"/>
        <c:lblAlgn val="ctr"/>
        <c:lblOffset val="100"/>
      </c:catAx>
      <c:valAx>
        <c:axId val="121643392"/>
        <c:scaling>
          <c:orientation val="minMax"/>
        </c:scaling>
        <c:axPos val="l"/>
        <c:majorGridlines>
          <c:spPr>
            <a:ln>
              <a:solidFill>
                <a:schemeClr val="bg1">
                  <a:lumMod val="95000"/>
                </a:schemeClr>
              </a:solidFill>
            </a:ln>
          </c:spPr>
        </c:majorGridlines>
        <c:title>
          <c:tx>
            <c:rich>
              <a:bodyPr rot="-5400000" vert="horz"/>
              <a:lstStyle/>
              <a:p>
                <a:pPr>
                  <a:defRPr/>
                </a:pPr>
                <a:r>
                  <a:rPr lang="en-US"/>
                  <a:t>Número de Interrupciones</a:t>
                </a:r>
              </a:p>
            </c:rich>
          </c:tx>
        </c:title>
        <c:numFmt formatCode="0" sourceLinked="1"/>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91921024"/>
        <c:crosses val="autoZero"/>
        <c:crossBetween val="between"/>
        <c:majorUnit val="1"/>
      </c:valAx>
    </c:plotArea>
    <c:legend>
      <c:legendPos val="b"/>
    </c:legend>
    <c:plotVisOnly val="1"/>
  </c:chart>
  <c:spPr>
    <a:ln>
      <a:noFill/>
    </a:ln>
  </c:spPr>
  <c:printSettings>
    <c:headerFooter/>
    <c:pageMargins b="0.75000000000000389" l="0.70000000000000062" r="0.70000000000000062" t="0.750000000000003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8.7702395979997266E-2"/>
          <c:y val="0.10026792478033029"/>
          <c:w val="0.71259120607023263"/>
          <c:h val="0.77865560872724104"/>
        </c:manualLayout>
      </c:layout>
      <c:barChart>
        <c:barDir val="col"/>
        <c:grouping val="clustered"/>
        <c:ser>
          <c:idx val="0"/>
          <c:order val="0"/>
          <c:tx>
            <c:strRef>
              <c:f>'Figura 18, Tabla 18 y 19'!$A$2</c:f>
              <c:strCache>
                <c:ptCount val="1"/>
                <c:pt idx="0">
                  <c:v>Número de Interrupciones </c:v>
                </c:pt>
              </c:strCache>
            </c:strRef>
          </c:tx>
          <c:dPt>
            <c:idx val="0"/>
            <c:spPr>
              <a:solidFill>
                <a:schemeClr val="accent1">
                  <a:lumMod val="75000"/>
                </a:schemeClr>
              </a:solidFill>
            </c:spPr>
          </c:dPt>
          <c:dPt>
            <c:idx val="1"/>
            <c:spPr>
              <a:solidFill>
                <a:srgbClr val="FF9933"/>
              </a:solidFill>
            </c:spPr>
          </c:dPt>
          <c:dPt>
            <c:idx val="2"/>
            <c:spPr>
              <a:solidFill>
                <a:schemeClr val="accent3">
                  <a:lumMod val="75000"/>
                </a:schemeClr>
              </a:solidFill>
            </c:spPr>
          </c:dPt>
          <c:dLbls>
            <c:txPr>
              <a:bodyPr/>
              <a:lstStyle/>
              <a:p>
                <a:pPr>
                  <a:defRPr sz="1200" b="1">
                    <a:solidFill>
                      <a:schemeClr val="bg1"/>
                    </a:solidFill>
                  </a:defRPr>
                </a:pPr>
                <a:endParaRPr lang="es-CL"/>
              </a:p>
            </c:txPr>
            <c:showVal val="1"/>
          </c:dLbls>
          <c:cat>
            <c:strRef>
              <c:f>'Figura 18, Tabla 18 y 19'!$C$3:$E$3</c:f>
              <c:strCache>
                <c:ptCount val="3"/>
                <c:pt idx="0">
                  <c:v>Arica</c:v>
                </c:pt>
                <c:pt idx="1">
                  <c:v>Iquique</c:v>
                </c:pt>
                <c:pt idx="2">
                  <c:v>Antofagasta</c:v>
                </c:pt>
              </c:strCache>
            </c:strRef>
          </c:cat>
          <c:val>
            <c:numRef>
              <c:f>'Figura 18, Tabla 18 y 19'!$C$10:$E$10</c:f>
              <c:numCache>
                <c:formatCode>0</c:formatCode>
                <c:ptCount val="3"/>
                <c:pt idx="0">
                  <c:v>7.0000000000000018</c:v>
                </c:pt>
                <c:pt idx="1">
                  <c:v>4</c:v>
                </c:pt>
                <c:pt idx="2">
                  <c:v>6</c:v>
                </c:pt>
              </c:numCache>
            </c:numRef>
          </c:val>
        </c:ser>
        <c:gapWidth val="248"/>
        <c:overlap val="59"/>
        <c:axId val="121662848"/>
        <c:axId val="121660928"/>
      </c:barChart>
      <c:valAx>
        <c:axId val="121660928"/>
        <c:scaling>
          <c:orientation val="minMax"/>
        </c:scaling>
        <c:axPos val="l"/>
        <c:majorGridlines>
          <c:spPr>
            <a:ln>
              <a:solidFill>
                <a:schemeClr val="bg1">
                  <a:lumMod val="85000"/>
                </a:schemeClr>
              </a:solidFill>
            </a:ln>
          </c:spPr>
        </c:majorGridlines>
        <c:title>
          <c:tx>
            <c:rich>
              <a:bodyPr rot="-5400000" vert="horz"/>
              <a:lstStyle/>
              <a:p>
                <a:pPr>
                  <a:defRPr/>
                </a:pPr>
                <a:r>
                  <a:rPr lang="en-US"/>
                  <a:t>Número de Interrupciones</a:t>
                </a:r>
              </a:p>
            </c:rich>
          </c:tx>
        </c:title>
        <c:numFmt formatCode="0" sourceLinked="1"/>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21662848"/>
        <c:crosses val="autoZero"/>
        <c:crossBetween val="between"/>
      </c:valAx>
      <c:catAx>
        <c:axId val="121662848"/>
        <c:scaling>
          <c:orientation val="minMax"/>
        </c:scaling>
        <c:axPos val="b"/>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21660928"/>
        <c:crosses val="autoZero"/>
        <c:auto val="1"/>
        <c:lblAlgn val="ctr"/>
        <c:lblOffset val="100"/>
      </c:catAx>
    </c:plotArea>
    <c:legend>
      <c:legendPos val="r"/>
      <c:layout>
        <c:manualLayout>
          <c:xMode val="edge"/>
          <c:yMode val="edge"/>
          <c:x val="0.78111735238835045"/>
          <c:y val="0.44327437217006532"/>
          <c:w val="0.21610193203750044"/>
          <c:h val="0.26218829512666264"/>
        </c:manualLayout>
      </c:layout>
      <c:txPr>
        <a:bodyPr/>
        <a:lstStyle/>
        <a:p>
          <a:pPr rtl="0">
            <a:defRPr sz="900">
              <a:latin typeface="Arial" pitchFamily="34" charset="0"/>
              <a:cs typeface="Arial" pitchFamily="34" charset="0"/>
            </a:defRPr>
          </a:pPr>
          <a:endParaRPr lang="es-CL"/>
        </a:p>
      </c:txPr>
    </c:legend>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0.11530632037510972"/>
          <c:y val="8.6484417344173434E-2"/>
          <c:w val="0.76964491062647278"/>
          <c:h val="0.70213042005420068"/>
        </c:manualLayout>
      </c:layout>
      <c:barChart>
        <c:barDir val="col"/>
        <c:grouping val="clustered"/>
        <c:ser>
          <c:idx val="1"/>
          <c:order val="0"/>
          <c:tx>
            <c:strRef>
              <c:f>'Tabla 2 y 3-Figura 1 y 2'!$Y$3</c:f>
              <c:strCache>
                <c:ptCount val="1"/>
                <c:pt idx="0">
                  <c:v>Año 2013</c:v>
                </c:pt>
              </c:strCache>
            </c:strRef>
          </c:tx>
          <c:spPr>
            <a:gradFill flip="none" rotWithShape="1">
              <a:gsLst>
                <a:gs pos="0">
                  <a:sysClr val="window" lastClr="FFFFFF">
                    <a:lumMod val="85000"/>
                    <a:shade val="30000"/>
                    <a:satMod val="115000"/>
                  </a:sysClr>
                </a:gs>
                <a:gs pos="50000">
                  <a:sysClr val="window" lastClr="FFFFFF">
                    <a:lumMod val="85000"/>
                    <a:shade val="67500"/>
                    <a:satMod val="115000"/>
                  </a:sysClr>
                </a:gs>
                <a:gs pos="100000">
                  <a:sysClr val="window" lastClr="FFFFFF">
                    <a:lumMod val="85000"/>
                    <a:shade val="100000"/>
                    <a:satMod val="115000"/>
                  </a:sysClr>
                </a:gs>
              </a:gsLst>
              <a:lin ang="16200000" scaled="1"/>
              <a:tileRect/>
            </a:gradFill>
            <a:ln w="19050">
              <a:noFill/>
            </a:ln>
          </c:spPr>
          <c:cat>
            <c:strRef>
              <c:f>'Tabla 2 y 3-Figura 1 y 2'!$V$4:$V$6</c:f>
              <c:strCache>
                <c:ptCount val="3"/>
                <c:pt idx="0">
                  <c:v>Octubre</c:v>
                </c:pt>
                <c:pt idx="1">
                  <c:v>Noviembre</c:v>
                </c:pt>
                <c:pt idx="2">
                  <c:v>Diciembre</c:v>
                </c:pt>
              </c:strCache>
            </c:strRef>
          </c:cat>
          <c:val>
            <c:numRef>
              <c:f>'Tabla 2 y 3-Figura 1 y 2'!$Y$4:$Y$6</c:f>
              <c:numCache>
                <c:formatCode>0.0</c:formatCode>
                <c:ptCount val="3"/>
                <c:pt idx="0">
                  <c:v>90.199470415545846</c:v>
                </c:pt>
                <c:pt idx="1">
                  <c:v>88.760628678285144</c:v>
                </c:pt>
                <c:pt idx="2">
                  <c:v>95.214329151812066</c:v>
                </c:pt>
              </c:numCache>
            </c:numRef>
          </c:val>
        </c:ser>
        <c:ser>
          <c:idx val="0"/>
          <c:order val="1"/>
          <c:tx>
            <c:strRef>
              <c:f>'Tabla 2 y 3-Figura 1 y 2'!$X$3</c:f>
              <c:strCache>
                <c:ptCount val="1"/>
                <c:pt idx="0">
                  <c:v>Año 2014</c:v>
                </c:pt>
              </c:strCache>
            </c:strRef>
          </c:tx>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6200000" scaled="1"/>
              <a:tileRect/>
            </a:gradFill>
            <a:ln w="19050">
              <a:noFill/>
            </a:ln>
          </c:spPr>
          <c:cat>
            <c:strRef>
              <c:f>'Tabla 2 y 3-Figura 1 y 2'!$V$4:$V$6</c:f>
              <c:strCache>
                <c:ptCount val="3"/>
                <c:pt idx="0">
                  <c:v>Octubre</c:v>
                </c:pt>
                <c:pt idx="1">
                  <c:v>Noviembre</c:v>
                </c:pt>
                <c:pt idx="2">
                  <c:v>Diciembre</c:v>
                </c:pt>
              </c:strCache>
            </c:strRef>
          </c:cat>
          <c:val>
            <c:numRef>
              <c:f>'Tabla 2 y 3-Figura 1 y 2'!$X$4:$X$6</c:f>
              <c:numCache>
                <c:formatCode>0.0</c:formatCode>
                <c:ptCount val="3"/>
                <c:pt idx="0">
                  <c:v>61.256759308305355</c:v>
                </c:pt>
                <c:pt idx="1">
                  <c:v>58.066463099505491</c:v>
                </c:pt>
                <c:pt idx="2">
                  <c:v>51.545662862955261</c:v>
                </c:pt>
              </c:numCache>
            </c:numRef>
          </c:val>
        </c:ser>
        <c:axId val="63633664"/>
        <c:axId val="64001152"/>
      </c:barChart>
      <c:catAx>
        <c:axId val="63633664"/>
        <c:scaling>
          <c:orientation val="minMax"/>
        </c:scaling>
        <c:axPos val="b"/>
        <c:numFmt formatCode="General" sourceLinked="1"/>
        <c:majorTickMark val="none"/>
        <c:tickLblPos val="nextTo"/>
        <c:spPr>
          <a:ln>
            <a:solidFill>
              <a:sysClr val="window" lastClr="FFFFFF">
                <a:lumMod val="85000"/>
              </a:sysClr>
            </a:solidFill>
          </a:ln>
        </c:spPr>
        <c:txPr>
          <a:bodyPr/>
          <a:lstStyle/>
          <a:p>
            <a:pPr>
              <a:defRPr sz="900"/>
            </a:pPr>
            <a:endParaRPr lang="es-CL"/>
          </a:p>
        </c:txPr>
        <c:crossAx val="64001152"/>
        <c:crosses val="autoZero"/>
        <c:auto val="1"/>
        <c:lblAlgn val="ctr"/>
        <c:lblOffset val="100"/>
      </c:catAx>
      <c:valAx>
        <c:axId val="64001152"/>
        <c:scaling>
          <c:orientation val="minMax"/>
          <c:max val="100"/>
          <c:min val="0"/>
        </c:scaling>
        <c:axPos val="l"/>
        <c:majorGridlines>
          <c:spPr>
            <a:ln>
              <a:solidFill>
                <a:sysClr val="window" lastClr="FFFFFF">
                  <a:lumMod val="85000"/>
                </a:sysClr>
              </a:solidFill>
            </a:ln>
          </c:spPr>
        </c:majorGridlines>
        <c:numFmt formatCode="0" sourceLinked="0"/>
        <c:tickLblPos val="nextTo"/>
        <c:spPr>
          <a:noFill/>
          <a:ln>
            <a:solidFill>
              <a:schemeClr val="bg1">
                <a:lumMod val="85000"/>
              </a:schemeClr>
            </a:solidFill>
          </a:ln>
        </c:spPr>
        <c:crossAx val="63633664"/>
        <c:crosses val="autoZero"/>
        <c:crossBetween val="between"/>
        <c:majorUnit val="10"/>
      </c:valAx>
    </c:plotArea>
    <c:legend>
      <c:legendPos val="b"/>
      <c:txPr>
        <a:bodyPr/>
        <a:lstStyle/>
        <a:p>
          <a:pPr>
            <a:defRPr sz="900"/>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7.2344086021505424E-2"/>
          <c:y val="9.8949864498645068E-2"/>
          <c:w val="0.90262007168460046"/>
          <c:h val="0.81276253387533859"/>
        </c:manualLayout>
      </c:layout>
      <c:lineChart>
        <c:grouping val="standard"/>
        <c:ser>
          <c:idx val="3"/>
          <c:order val="0"/>
          <c:tx>
            <c:strRef>
              <c:f>'Figura 19 y Figura 20'!$L$1</c:f>
              <c:strCache>
                <c:ptCount val="1"/>
                <c:pt idx="0">
                  <c:v>Reserva Esperada</c:v>
                </c:pt>
              </c:strCache>
            </c:strRef>
          </c:tx>
          <c:spPr>
            <a:ln w="28575">
              <a:solidFill>
                <a:schemeClr val="accent6">
                  <a:lumMod val="75000"/>
                </a:schemeClr>
              </a:solidFill>
            </a:ln>
          </c:spPr>
          <c:marker>
            <c:symbol val="none"/>
          </c:marker>
          <c:cat>
            <c:numRef>
              <c:f>'Figura 19 y Figura 20'!$D$2:$D$366</c:f>
              <c:numCache>
                <c:formatCode>dd/mm/yyyy</c:formatCode>
                <c:ptCount val="36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numCache>
            </c:numRef>
          </c:cat>
          <c:val>
            <c:numRef>
              <c:f>'Figura 19 y Figura 20'!$L$2:$L$366</c:f>
              <c:numCache>
                <c:formatCode>General</c:formatCode>
                <c:ptCount val="365"/>
                <c:pt idx="0">
                  <c:v>688</c:v>
                </c:pt>
                <c:pt idx="1">
                  <c:v>688</c:v>
                </c:pt>
                <c:pt idx="2">
                  <c:v>688</c:v>
                </c:pt>
                <c:pt idx="3">
                  <c:v>688</c:v>
                </c:pt>
                <c:pt idx="4">
                  <c:v>554</c:v>
                </c:pt>
                <c:pt idx="5">
                  <c:v>554</c:v>
                </c:pt>
                <c:pt idx="6">
                  <c:v>554</c:v>
                </c:pt>
                <c:pt idx="7">
                  <c:v>554</c:v>
                </c:pt>
                <c:pt idx="8">
                  <c:v>554</c:v>
                </c:pt>
                <c:pt idx="9">
                  <c:v>554</c:v>
                </c:pt>
                <c:pt idx="10">
                  <c:v>554</c:v>
                </c:pt>
                <c:pt idx="11">
                  <c:v>554</c:v>
                </c:pt>
                <c:pt idx="12">
                  <c:v>554</c:v>
                </c:pt>
                <c:pt idx="13">
                  <c:v>554</c:v>
                </c:pt>
                <c:pt idx="14">
                  <c:v>554</c:v>
                </c:pt>
                <c:pt idx="15">
                  <c:v>554</c:v>
                </c:pt>
                <c:pt idx="16">
                  <c:v>554</c:v>
                </c:pt>
                <c:pt idx="17">
                  <c:v>554</c:v>
                </c:pt>
                <c:pt idx="18">
                  <c:v>554</c:v>
                </c:pt>
                <c:pt idx="19">
                  <c:v>554</c:v>
                </c:pt>
                <c:pt idx="20">
                  <c:v>554</c:v>
                </c:pt>
                <c:pt idx="21">
                  <c:v>554</c:v>
                </c:pt>
                <c:pt idx="22">
                  <c:v>554</c:v>
                </c:pt>
                <c:pt idx="23">
                  <c:v>554</c:v>
                </c:pt>
                <c:pt idx="24">
                  <c:v>554</c:v>
                </c:pt>
                <c:pt idx="25">
                  <c:v>242</c:v>
                </c:pt>
                <c:pt idx="26">
                  <c:v>242</c:v>
                </c:pt>
                <c:pt idx="27">
                  <c:v>242</c:v>
                </c:pt>
                <c:pt idx="28">
                  <c:v>242</c:v>
                </c:pt>
                <c:pt idx="29">
                  <c:v>376</c:v>
                </c:pt>
                <c:pt idx="30">
                  <c:v>376</c:v>
                </c:pt>
                <c:pt idx="31">
                  <c:v>350</c:v>
                </c:pt>
                <c:pt idx="32">
                  <c:v>350</c:v>
                </c:pt>
                <c:pt idx="33">
                  <c:v>350</c:v>
                </c:pt>
                <c:pt idx="34">
                  <c:v>350</c:v>
                </c:pt>
                <c:pt idx="35">
                  <c:v>350</c:v>
                </c:pt>
                <c:pt idx="36">
                  <c:v>350</c:v>
                </c:pt>
                <c:pt idx="37">
                  <c:v>350</c:v>
                </c:pt>
                <c:pt idx="38">
                  <c:v>350</c:v>
                </c:pt>
                <c:pt idx="39">
                  <c:v>350</c:v>
                </c:pt>
                <c:pt idx="40">
                  <c:v>350</c:v>
                </c:pt>
                <c:pt idx="41">
                  <c:v>350</c:v>
                </c:pt>
                <c:pt idx="42">
                  <c:v>350</c:v>
                </c:pt>
                <c:pt idx="43">
                  <c:v>350</c:v>
                </c:pt>
                <c:pt idx="44">
                  <c:v>350</c:v>
                </c:pt>
                <c:pt idx="45">
                  <c:v>350</c:v>
                </c:pt>
                <c:pt idx="46">
                  <c:v>350</c:v>
                </c:pt>
                <c:pt idx="47">
                  <c:v>350</c:v>
                </c:pt>
                <c:pt idx="48">
                  <c:v>350</c:v>
                </c:pt>
                <c:pt idx="49">
                  <c:v>350</c:v>
                </c:pt>
                <c:pt idx="50">
                  <c:v>350</c:v>
                </c:pt>
                <c:pt idx="51">
                  <c:v>350</c:v>
                </c:pt>
                <c:pt idx="52">
                  <c:v>350</c:v>
                </c:pt>
                <c:pt idx="53">
                  <c:v>350</c:v>
                </c:pt>
                <c:pt idx="54">
                  <c:v>350</c:v>
                </c:pt>
                <c:pt idx="55">
                  <c:v>350</c:v>
                </c:pt>
                <c:pt idx="56">
                  <c:v>350</c:v>
                </c:pt>
                <c:pt idx="57">
                  <c:v>350</c:v>
                </c:pt>
                <c:pt idx="58">
                  <c:v>350</c:v>
                </c:pt>
                <c:pt idx="59">
                  <c:v>357</c:v>
                </c:pt>
                <c:pt idx="60">
                  <c:v>357</c:v>
                </c:pt>
                <c:pt idx="61">
                  <c:v>357</c:v>
                </c:pt>
                <c:pt idx="62">
                  <c:v>357</c:v>
                </c:pt>
                <c:pt idx="63">
                  <c:v>357</c:v>
                </c:pt>
                <c:pt idx="64">
                  <c:v>357</c:v>
                </c:pt>
                <c:pt idx="65">
                  <c:v>357</c:v>
                </c:pt>
                <c:pt idx="66">
                  <c:v>357</c:v>
                </c:pt>
                <c:pt idx="67">
                  <c:v>244</c:v>
                </c:pt>
                <c:pt idx="68">
                  <c:v>244</c:v>
                </c:pt>
                <c:pt idx="69">
                  <c:v>244</c:v>
                </c:pt>
                <c:pt idx="70">
                  <c:v>244</c:v>
                </c:pt>
                <c:pt idx="71">
                  <c:v>244</c:v>
                </c:pt>
                <c:pt idx="72">
                  <c:v>244</c:v>
                </c:pt>
                <c:pt idx="73">
                  <c:v>244</c:v>
                </c:pt>
                <c:pt idx="74">
                  <c:v>244</c:v>
                </c:pt>
                <c:pt idx="75">
                  <c:v>556</c:v>
                </c:pt>
                <c:pt idx="76">
                  <c:v>556</c:v>
                </c:pt>
                <c:pt idx="77">
                  <c:v>556</c:v>
                </c:pt>
                <c:pt idx="78">
                  <c:v>556</c:v>
                </c:pt>
                <c:pt idx="79">
                  <c:v>556</c:v>
                </c:pt>
                <c:pt idx="80">
                  <c:v>556</c:v>
                </c:pt>
                <c:pt idx="81">
                  <c:v>556</c:v>
                </c:pt>
                <c:pt idx="82">
                  <c:v>413</c:v>
                </c:pt>
                <c:pt idx="83">
                  <c:v>413</c:v>
                </c:pt>
                <c:pt idx="84">
                  <c:v>413</c:v>
                </c:pt>
                <c:pt idx="85">
                  <c:v>413</c:v>
                </c:pt>
                <c:pt idx="86">
                  <c:v>413</c:v>
                </c:pt>
                <c:pt idx="87">
                  <c:v>413</c:v>
                </c:pt>
                <c:pt idx="88">
                  <c:v>413</c:v>
                </c:pt>
                <c:pt idx="89">
                  <c:v>413</c:v>
                </c:pt>
                <c:pt idx="90">
                  <c:v>404</c:v>
                </c:pt>
                <c:pt idx="91">
                  <c:v>404</c:v>
                </c:pt>
                <c:pt idx="92">
                  <c:v>404</c:v>
                </c:pt>
                <c:pt idx="93">
                  <c:v>404</c:v>
                </c:pt>
                <c:pt idx="94">
                  <c:v>404</c:v>
                </c:pt>
                <c:pt idx="95">
                  <c:v>197</c:v>
                </c:pt>
                <c:pt idx="96">
                  <c:v>197</c:v>
                </c:pt>
                <c:pt idx="97">
                  <c:v>311</c:v>
                </c:pt>
                <c:pt idx="98">
                  <c:v>311</c:v>
                </c:pt>
                <c:pt idx="99">
                  <c:v>311</c:v>
                </c:pt>
                <c:pt idx="100">
                  <c:v>311</c:v>
                </c:pt>
                <c:pt idx="101">
                  <c:v>311</c:v>
                </c:pt>
                <c:pt idx="102">
                  <c:v>190</c:v>
                </c:pt>
                <c:pt idx="103">
                  <c:v>190</c:v>
                </c:pt>
                <c:pt idx="104">
                  <c:v>190</c:v>
                </c:pt>
                <c:pt idx="105">
                  <c:v>190</c:v>
                </c:pt>
                <c:pt idx="106">
                  <c:v>190</c:v>
                </c:pt>
                <c:pt idx="107">
                  <c:v>454</c:v>
                </c:pt>
                <c:pt idx="108">
                  <c:v>387</c:v>
                </c:pt>
                <c:pt idx="109">
                  <c:v>387</c:v>
                </c:pt>
                <c:pt idx="110">
                  <c:v>387</c:v>
                </c:pt>
                <c:pt idx="111">
                  <c:v>387</c:v>
                </c:pt>
                <c:pt idx="112">
                  <c:v>387</c:v>
                </c:pt>
                <c:pt idx="113">
                  <c:v>387</c:v>
                </c:pt>
                <c:pt idx="114">
                  <c:v>387</c:v>
                </c:pt>
                <c:pt idx="115">
                  <c:v>387</c:v>
                </c:pt>
                <c:pt idx="116">
                  <c:v>387</c:v>
                </c:pt>
                <c:pt idx="117">
                  <c:v>387</c:v>
                </c:pt>
                <c:pt idx="118">
                  <c:v>387</c:v>
                </c:pt>
                <c:pt idx="119">
                  <c:v>387</c:v>
                </c:pt>
                <c:pt idx="120">
                  <c:v>486</c:v>
                </c:pt>
                <c:pt idx="121">
                  <c:v>486</c:v>
                </c:pt>
                <c:pt idx="122">
                  <c:v>486</c:v>
                </c:pt>
                <c:pt idx="123">
                  <c:v>513</c:v>
                </c:pt>
                <c:pt idx="124">
                  <c:v>513</c:v>
                </c:pt>
                <c:pt idx="125">
                  <c:v>513</c:v>
                </c:pt>
                <c:pt idx="126">
                  <c:v>513</c:v>
                </c:pt>
                <c:pt idx="127">
                  <c:v>513</c:v>
                </c:pt>
                <c:pt idx="128">
                  <c:v>513</c:v>
                </c:pt>
                <c:pt idx="129">
                  <c:v>513</c:v>
                </c:pt>
                <c:pt idx="130">
                  <c:v>272</c:v>
                </c:pt>
                <c:pt idx="131">
                  <c:v>272</c:v>
                </c:pt>
                <c:pt idx="132">
                  <c:v>272</c:v>
                </c:pt>
                <c:pt idx="133">
                  <c:v>365</c:v>
                </c:pt>
                <c:pt idx="134">
                  <c:v>365</c:v>
                </c:pt>
                <c:pt idx="135">
                  <c:v>365</c:v>
                </c:pt>
                <c:pt idx="136">
                  <c:v>365</c:v>
                </c:pt>
                <c:pt idx="137">
                  <c:v>342</c:v>
                </c:pt>
                <c:pt idx="138">
                  <c:v>410</c:v>
                </c:pt>
                <c:pt idx="139">
                  <c:v>410</c:v>
                </c:pt>
                <c:pt idx="140">
                  <c:v>410</c:v>
                </c:pt>
                <c:pt idx="141">
                  <c:v>410</c:v>
                </c:pt>
                <c:pt idx="142">
                  <c:v>410</c:v>
                </c:pt>
                <c:pt idx="143">
                  <c:v>410</c:v>
                </c:pt>
                <c:pt idx="144">
                  <c:v>410</c:v>
                </c:pt>
                <c:pt idx="145">
                  <c:v>420</c:v>
                </c:pt>
                <c:pt idx="146">
                  <c:v>420</c:v>
                </c:pt>
                <c:pt idx="147">
                  <c:v>420</c:v>
                </c:pt>
                <c:pt idx="148">
                  <c:v>420</c:v>
                </c:pt>
                <c:pt idx="149">
                  <c:v>420</c:v>
                </c:pt>
                <c:pt idx="150">
                  <c:v>420</c:v>
                </c:pt>
                <c:pt idx="151">
                  <c:v>363</c:v>
                </c:pt>
                <c:pt idx="152">
                  <c:v>363</c:v>
                </c:pt>
                <c:pt idx="153">
                  <c:v>363</c:v>
                </c:pt>
                <c:pt idx="154">
                  <c:v>363</c:v>
                </c:pt>
                <c:pt idx="155">
                  <c:v>594</c:v>
                </c:pt>
                <c:pt idx="156">
                  <c:v>594</c:v>
                </c:pt>
                <c:pt idx="157">
                  <c:v>461</c:v>
                </c:pt>
                <c:pt idx="158">
                  <c:v>461</c:v>
                </c:pt>
                <c:pt idx="159">
                  <c:v>461</c:v>
                </c:pt>
                <c:pt idx="160">
                  <c:v>461</c:v>
                </c:pt>
                <c:pt idx="161">
                  <c:v>461</c:v>
                </c:pt>
                <c:pt idx="162">
                  <c:v>461</c:v>
                </c:pt>
                <c:pt idx="163">
                  <c:v>461</c:v>
                </c:pt>
                <c:pt idx="164">
                  <c:v>461</c:v>
                </c:pt>
                <c:pt idx="165">
                  <c:v>234</c:v>
                </c:pt>
                <c:pt idx="166">
                  <c:v>234</c:v>
                </c:pt>
                <c:pt idx="167">
                  <c:v>234</c:v>
                </c:pt>
                <c:pt idx="168">
                  <c:v>234</c:v>
                </c:pt>
                <c:pt idx="169">
                  <c:v>234</c:v>
                </c:pt>
                <c:pt idx="170">
                  <c:v>234</c:v>
                </c:pt>
                <c:pt idx="171">
                  <c:v>234</c:v>
                </c:pt>
                <c:pt idx="172">
                  <c:v>257</c:v>
                </c:pt>
                <c:pt idx="173">
                  <c:v>257</c:v>
                </c:pt>
                <c:pt idx="174">
                  <c:v>257</c:v>
                </c:pt>
                <c:pt idx="175">
                  <c:v>257</c:v>
                </c:pt>
                <c:pt idx="176">
                  <c:v>257</c:v>
                </c:pt>
                <c:pt idx="177">
                  <c:v>257</c:v>
                </c:pt>
                <c:pt idx="178">
                  <c:v>257</c:v>
                </c:pt>
                <c:pt idx="179">
                  <c:v>257</c:v>
                </c:pt>
                <c:pt idx="180">
                  <c:v>257</c:v>
                </c:pt>
                <c:pt idx="181">
                  <c:v>314</c:v>
                </c:pt>
                <c:pt idx="182">
                  <c:v>314</c:v>
                </c:pt>
                <c:pt idx="183">
                  <c:v>314</c:v>
                </c:pt>
                <c:pt idx="184">
                  <c:v>314</c:v>
                </c:pt>
                <c:pt idx="185">
                  <c:v>314</c:v>
                </c:pt>
                <c:pt idx="186">
                  <c:v>314</c:v>
                </c:pt>
                <c:pt idx="187">
                  <c:v>314</c:v>
                </c:pt>
                <c:pt idx="188">
                  <c:v>314</c:v>
                </c:pt>
                <c:pt idx="189">
                  <c:v>314</c:v>
                </c:pt>
                <c:pt idx="190">
                  <c:v>541</c:v>
                </c:pt>
                <c:pt idx="191">
                  <c:v>541</c:v>
                </c:pt>
                <c:pt idx="192">
                  <c:v>541</c:v>
                </c:pt>
                <c:pt idx="193">
                  <c:v>541</c:v>
                </c:pt>
                <c:pt idx="194">
                  <c:v>541</c:v>
                </c:pt>
                <c:pt idx="195">
                  <c:v>541</c:v>
                </c:pt>
                <c:pt idx="196">
                  <c:v>541</c:v>
                </c:pt>
                <c:pt idx="197">
                  <c:v>541</c:v>
                </c:pt>
                <c:pt idx="198">
                  <c:v>541</c:v>
                </c:pt>
                <c:pt idx="199">
                  <c:v>541</c:v>
                </c:pt>
                <c:pt idx="200">
                  <c:v>541</c:v>
                </c:pt>
                <c:pt idx="201">
                  <c:v>541</c:v>
                </c:pt>
                <c:pt idx="202">
                  <c:v>541</c:v>
                </c:pt>
                <c:pt idx="203">
                  <c:v>541</c:v>
                </c:pt>
                <c:pt idx="204">
                  <c:v>541</c:v>
                </c:pt>
                <c:pt idx="205">
                  <c:v>541</c:v>
                </c:pt>
                <c:pt idx="206">
                  <c:v>306</c:v>
                </c:pt>
                <c:pt idx="207">
                  <c:v>438</c:v>
                </c:pt>
                <c:pt idx="208">
                  <c:v>438</c:v>
                </c:pt>
                <c:pt idx="209">
                  <c:v>438</c:v>
                </c:pt>
                <c:pt idx="210">
                  <c:v>438</c:v>
                </c:pt>
                <c:pt idx="211">
                  <c:v>438</c:v>
                </c:pt>
                <c:pt idx="212">
                  <c:v>394</c:v>
                </c:pt>
                <c:pt idx="213">
                  <c:v>394</c:v>
                </c:pt>
                <c:pt idx="214">
                  <c:v>394</c:v>
                </c:pt>
                <c:pt idx="215">
                  <c:v>394</c:v>
                </c:pt>
                <c:pt idx="216">
                  <c:v>394</c:v>
                </c:pt>
                <c:pt idx="217">
                  <c:v>394</c:v>
                </c:pt>
                <c:pt idx="218">
                  <c:v>394</c:v>
                </c:pt>
                <c:pt idx="219">
                  <c:v>235</c:v>
                </c:pt>
                <c:pt idx="220">
                  <c:v>235</c:v>
                </c:pt>
                <c:pt idx="221">
                  <c:v>235</c:v>
                </c:pt>
                <c:pt idx="222">
                  <c:v>235</c:v>
                </c:pt>
                <c:pt idx="223">
                  <c:v>235</c:v>
                </c:pt>
                <c:pt idx="224">
                  <c:v>394</c:v>
                </c:pt>
                <c:pt idx="225">
                  <c:v>394</c:v>
                </c:pt>
                <c:pt idx="226">
                  <c:v>394</c:v>
                </c:pt>
                <c:pt idx="227">
                  <c:v>394</c:v>
                </c:pt>
                <c:pt idx="228">
                  <c:v>394</c:v>
                </c:pt>
                <c:pt idx="229">
                  <c:v>394</c:v>
                </c:pt>
                <c:pt idx="230">
                  <c:v>394</c:v>
                </c:pt>
                <c:pt idx="231">
                  <c:v>394</c:v>
                </c:pt>
                <c:pt idx="232">
                  <c:v>394</c:v>
                </c:pt>
                <c:pt idx="233">
                  <c:v>394</c:v>
                </c:pt>
                <c:pt idx="234">
                  <c:v>394</c:v>
                </c:pt>
                <c:pt idx="235">
                  <c:v>394</c:v>
                </c:pt>
                <c:pt idx="236">
                  <c:v>394</c:v>
                </c:pt>
                <c:pt idx="237">
                  <c:v>394</c:v>
                </c:pt>
                <c:pt idx="238">
                  <c:v>394</c:v>
                </c:pt>
                <c:pt idx="239">
                  <c:v>394</c:v>
                </c:pt>
                <c:pt idx="240">
                  <c:v>394</c:v>
                </c:pt>
                <c:pt idx="241">
                  <c:v>394</c:v>
                </c:pt>
                <c:pt idx="242">
                  <c:v>394</c:v>
                </c:pt>
                <c:pt idx="243">
                  <c:v>367</c:v>
                </c:pt>
                <c:pt idx="244">
                  <c:v>367</c:v>
                </c:pt>
                <c:pt idx="245">
                  <c:v>367</c:v>
                </c:pt>
                <c:pt idx="246">
                  <c:v>367</c:v>
                </c:pt>
                <c:pt idx="247">
                  <c:v>367</c:v>
                </c:pt>
                <c:pt idx="248">
                  <c:v>367</c:v>
                </c:pt>
                <c:pt idx="249">
                  <c:v>367</c:v>
                </c:pt>
                <c:pt idx="250">
                  <c:v>367</c:v>
                </c:pt>
                <c:pt idx="251">
                  <c:v>478</c:v>
                </c:pt>
                <c:pt idx="252">
                  <c:v>478</c:v>
                </c:pt>
                <c:pt idx="253">
                  <c:v>478</c:v>
                </c:pt>
                <c:pt idx="254">
                  <c:v>478</c:v>
                </c:pt>
                <c:pt idx="255">
                  <c:v>478</c:v>
                </c:pt>
                <c:pt idx="256">
                  <c:v>602</c:v>
                </c:pt>
                <c:pt idx="257">
                  <c:v>602</c:v>
                </c:pt>
                <c:pt idx="258">
                  <c:v>602</c:v>
                </c:pt>
                <c:pt idx="259">
                  <c:v>602</c:v>
                </c:pt>
                <c:pt idx="260">
                  <c:v>602</c:v>
                </c:pt>
                <c:pt idx="261">
                  <c:v>602</c:v>
                </c:pt>
                <c:pt idx="262">
                  <c:v>602</c:v>
                </c:pt>
                <c:pt idx="263">
                  <c:v>471</c:v>
                </c:pt>
                <c:pt idx="264">
                  <c:v>471</c:v>
                </c:pt>
                <c:pt idx="265">
                  <c:v>471</c:v>
                </c:pt>
                <c:pt idx="266">
                  <c:v>471</c:v>
                </c:pt>
                <c:pt idx="267">
                  <c:v>471</c:v>
                </c:pt>
                <c:pt idx="268">
                  <c:v>471</c:v>
                </c:pt>
                <c:pt idx="269">
                  <c:v>471</c:v>
                </c:pt>
                <c:pt idx="270">
                  <c:v>471</c:v>
                </c:pt>
                <c:pt idx="271">
                  <c:v>471</c:v>
                </c:pt>
                <c:pt idx="272">
                  <c:v>471</c:v>
                </c:pt>
                <c:pt idx="273">
                  <c:v>490</c:v>
                </c:pt>
                <c:pt idx="274">
                  <c:v>490</c:v>
                </c:pt>
                <c:pt idx="275">
                  <c:v>490</c:v>
                </c:pt>
                <c:pt idx="276">
                  <c:v>490</c:v>
                </c:pt>
                <c:pt idx="277">
                  <c:v>490</c:v>
                </c:pt>
                <c:pt idx="278">
                  <c:v>490</c:v>
                </c:pt>
                <c:pt idx="279">
                  <c:v>490</c:v>
                </c:pt>
                <c:pt idx="280">
                  <c:v>490</c:v>
                </c:pt>
                <c:pt idx="281">
                  <c:v>490</c:v>
                </c:pt>
                <c:pt idx="282">
                  <c:v>490</c:v>
                </c:pt>
                <c:pt idx="283">
                  <c:v>386</c:v>
                </c:pt>
                <c:pt idx="284">
                  <c:v>386</c:v>
                </c:pt>
                <c:pt idx="285">
                  <c:v>386</c:v>
                </c:pt>
                <c:pt idx="286">
                  <c:v>386</c:v>
                </c:pt>
                <c:pt idx="287">
                  <c:v>386</c:v>
                </c:pt>
                <c:pt idx="288">
                  <c:v>517</c:v>
                </c:pt>
                <c:pt idx="289">
                  <c:v>517</c:v>
                </c:pt>
                <c:pt idx="290">
                  <c:v>517</c:v>
                </c:pt>
                <c:pt idx="291">
                  <c:v>517</c:v>
                </c:pt>
                <c:pt idx="292">
                  <c:v>517</c:v>
                </c:pt>
                <c:pt idx="293">
                  <c:v>517</c:v>
                </c:pt>
                <c:pt idx="294">
                  <c:v>517</c:v>
                </c:pt>
                <c:pt idx="295">
                  <c:v>517</c:v>
                </c:pt>
                <c:pt idx="296">
                  <c:v>517</c:v>
                </c:pt>
                <c:pt idx="297">
                  <c:v>517</c:v>
                </c:pt>
                <c:pt idx="298">
                  <c:v>517</c:v>
                </c:pt>
                <c:pt idx="299">
                  <c:v>517</c:v>
                </c:pt>
                <c:pt idx="300">
                  <c:v>517</c:v>
                </c:pt>
                <c:pt idx="301">
                  <c:v>517</c:v>
                </c:pt>
                <c:pt idx="302">
                  <c:v>517</c:v>
                </c:pt>
                <c:pt idx="303">
                  <c:v>517</c:v>
                </c:pt>
                <c:pt idx="304">
                  <c:v>488</c:v>
                </c:pt>
                <c:pt idx="305">
                  <c:v>488</c:v>
                </c:pt>
                <c:pt idx="306">
                  <c:v>488</c:v>
                </c:pt>
                <c:pt idx="307">
                  <c:v>488</c:v>
                </c:pt>
                <c:pt idx="308">
                  <c:v>488</c:v>
                </c:pt>
                <c:pt idx="309">
                  <c:v>488</c:v>
                </c:pt>
                <c:pt idx="310">
                  <c:v>488</c:v>
                </c:pt>
                <c:pt idx="311">
                  <c:v>488</c:v>
                </c:pt>
                <c:pt idx="312">
                  <c:v>488</c:v>
                </c:pt>
                <c:pt idx="313">
                  <c:v>592</c:v>
                </c:pt>
                <c:pt idx="314">
                  <c:v>592</c:v>
                </c:pt>
                <c:pt idx="315">
                  <c:v>592</c:v>
                </c:pt>
                <c:pt idx="316">
                  <c:v>592</c:v>
                </c:pt>
                <c:pt idx="317">
                  <c:v>592</c:v>
                </c:pt>
                <c:pt idx="318">
                  <c:v>523</c:v>
                </c:pt>
                <c:pt idx="319">
                  <c:v>409</c:v>
                </c:pt>
                <c:pt idx="320">
                  <c:v>409</c:v>
                </c:pt>
                <c:pt idx="321">
                  <c:v>409</c:v>
                </c:pt>
                <c:pt idx="322">
                  <c:v>409</c:v>
                </c:pt>
                <c:pt idx="323">
                  <c:v>409</c:v>
                </c:pt>
                <c:pt idx="324">
                  <c:v>409</c:v>
                </c:pt>
                <c:pt idx="325">
                  <c:v>523</c:v>
                </c:pt>
                <c:pt idx="326">
                  <c:v>523</c:v>
                </c:pt>
                <c:pt idx="327">
                  <c:v>523</c:v>
                </c:pt>
                <c:pt idx="328">
                  <c:v>523</c:v>
                </c:pt>
                <c:pt idx="329">
                  <c:v>523</c:v>
                </c:pt>
                <c:pt idx="330">
                  <c:v>523</c:v>
                </c:pt>
                <c:pt idx="331">
                  <c:v>523</c:v>
                </c:pt>
                <c:pt idx="332">
                  <c:v>523</c:v>
                </c:pt>
                <c:pt idx="333">
                  <c:v>523</c:v>
                </c:pt>
                <c:pt idx="334">
                  <c:v>486</c:v>
                </c:pt>
                <c:pt idx="335">
                  <c:v>486</c:v>
                </c:pt>
                <c:pt idx="336">
                  <c:v>486</c:v>
                </c:pt>
                <c:pt idx="337">
                  <c:v>486</c:v>
                </c:pt>
                <c:pt idx="338">
                  <c:v>486</c:v>
                </c:pt>
                <c:pt idx="339">
                  <c:v>486</c:v>
                </c:pt>
                <c:pt idx="340">
                  <c:v>486</c:v>
                </c:pt>
                <c:pt idx="341">
                  <c:v>486</c:v>
                </c:pt>
                <c:pt idx="342">
                  <c:v>486</c:v>
                </c:pt>
                <c:pt idx="343">
                  <c:v>486</c:v>
                </c:pt>
                <c:pt idx="344">
                  <c:v>486</c:v>
                </c:pt>
                <c:pt idx="345">
                  <c:v>486</c:v>
                </c:pt>
                <c:pt idx="346">
                  <c:v>486</c:v>
                </c:pt>
                <c:pt idx="347">
                  <c:v>486</c:v>
                </c:pt>
                <c:pt idx="348">
                  <c:v>555</c:v>
                </c:pt>
                <c:pt idx="349">
                  <c:v>555</c:v>
                </c:pt>
                <c:pt idx="350">
                  <c:v>555</c:v>
                </c:pt>
                <c:pt idx="351">
                  <c:v>555</c:v>
                </c:pt>
                <c:pt idx="352">
                  <c:v>555</c:v>
                </c:pt>
                <c:pt idx="353">
                  <c:v>555</c:v>
                </c:pt>
                <c:pt idx="354">
                  <c:v>555</c:v>
                </c:pt>
                <c:pt idx="355">
                  <c:v>555</c:v>
                </c:pt>
                <c:pt idx="356">
                  <c:v>555</c:v>
                </c:pt>
                <c:pt idx="357">
                  <c:v>555</c:v>
                </c:pt>
                <c:pt idx="358">
                  <c:v>555</c:v>
                </c:pt>
                <c:pt idx="359">
                  <c:v>555</c:v>
                </c:pt>
                <c:pt idx="360">
                  <c:v>555</c:v>
                </c:pt>
                <c:pt idx="361">
                  <c:v>555</c:v>
                </c:pt>
                <c:pt idx="362">
                  <c:v>555</c:v>
                </c:pt>
                <c:pt idx="363">
                  <c:v>555</c:v>
                </c:pt>
                <c:pt idx="364">
                  <c:v>555</c:v>
                </c:pt>
              </c:numCache>
            </c:numRef>
          </c:val>
        </c:ser>
        <c:marker val="1"/>
        <c:axId val="121437184"/>
        <c:axId val="121447168"/>
      </c:lineChart>
      <c:dateAx>
        <c:axId val="121437184"/>
        <c:scaling>
          <c:orientation val="minMax"/>
        </c:scaling>
        <c:axPos val="b"/>
        <c:numFmt formatCode="[$-C0A]mmm/yy;@" sourceLinked="0"/>
        <c:majorTickMark val="none"/>
        <c:tickLblPos val="low"/>
        <c:spPr>
          <a:ln>
            <a:solidFill>
              <a:schemeClr val="bg1">
                <a:lumMod val="85000"/>
              </a:schemeClr>
            </a:solidFill>
          </a:ln>
        </c:spPr>
        <c:txPr>
          <a:bodyPr/>
          <a:lstStyle/>
          <a:p>
            <a:pPr>
              <a:defRPr sz="800">
                <a:latin typeface="Arial" pitchFamily="34" charset="0"/>
                <a:cs typeface="Arial" pitchFamily="34" charset="0"/>
              </a:defRPr>
            </a:pPr>
            <a:endParaRPr lang="es-CL"/>
          </a:p>
        </c:txPr>
        <c:crossAx val="121447168"/>
        <c:crosses val="autoZero"/>
        <c:auto val="1"/>
        <c:lblOffset val="100"/>
        <c:majorUnit val="31"/>
        <c:majorTimeUnit val="days"/>
      </c:dateAx>
      <c:valAx>
        <c:axId val="121447168"/>
        <c:scaling>
          <c:orientation val="minMax"/>
          <c:max val="750"/>
          <c:min val="15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1000">
                <a:latin typeface="Arial" pitchFamily="34" charset="0"/>
                <a:cs typeface="Arial" pitchFamily="34" charset="0"/>
              </a:defRPr>
            </a:pPr>
            <a:endParaRPr lang="es-CL"/>
          </a:p>
        </c:txPr>
        <c:crossAx val="121437184"/>
        <c:crosses val="autoZero"/>
        <c:crossBetween val="between"/>
        <c:majorUnit val="100"/>
      </c:valAx>
    </c:plotArea>
    <c:plotVisOnly val="1"/>
    <c:dispBlanksAs val="gap"/>
  </c:chart>
  <c:spPr>
    <a:noFill/>
    <a:ln>
      <a:noFill/>
    </a:ln>
  </c:spPr>
  <c:printSettings>
    <c:headerFooter/>
    <c:pageMargins b="0.75000000000001055" l="0.70000000000000062" r="0.70000000000000062" t="0.7500000000000105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s-CL"/>
  <c:chart>
    <c:autoTitleDeleted val="1"/>
    <c:plotArea>
      <c:layout/>
      <c:lineChart>
        <c:grouping val="standard"/>
        <c:ser>
          <c:idx val="0"/>
          <c:order val="0"/>
          <c:tx>
            <c:strRef>
              <c:f>'Figura 19 y Figura 20'!$F$1</c:f>
              <c:strCache>
                <c:ptCount val="1"/>
                <c:pt idx="0">
                  <c:v>LOLP Máximo del Caso</c:v>
                </c:pt>
              </c:strCache>
            </c:strRef>
          </c:tx>
          <c:spPr>
            <a:ln w="28575">
              <a:solidFill>
                <a:schemeClr val="tx2">
                  <a:lumMod val="60000"/>
                  <a:lumOff val="40000"/>
                </a:schemeClr>
              </a:solidFill>
            </a:ln>
          </c:spPr>
          <c:marker>
            <c:symbol val="none"/>
          </c:marker>
          <c:cat>
            <c:numRef>
              <c:f>'Figura 19 y Figura 20'!$D$2:$D$366</c:f>
              <c:numCache>
                <c:formatCode>dd/mm/yyyy</c:formatCode>
                <c:ptCount val="36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numCache>
            </c:numRef>
          </c:cat>
          <c:val>
            <c:numRef>
              <c:f>'Figura 19 y Figura 20'!$F$2:$F$366</c:f>
              <c:numCache>
                <c:formatCode>0.00%</c:formatCode>
                <c:ptCount val="365"/>
                <c:pt idx="0">
                  <c:v>1.26E-2</c:v>
                </c:pt>
                <c:pt idx="1">
                  <c:v>1.26E-2</c:v>
                </c:pt>
                <c:pt idx="2">
                  <c:v>1.26E-2</c:v>
                </c:pt>
                <c:pt idx="3">
                  <c:v>1.26E-2</c:v>
                </c:pt>
                <c:pt idx="4">
                  <c:v>4.2799999999999998E-2</c:v>
                </c:pt>
                <c:pt idx="5">
                  <c:v>4.2799999999999998E-2</c:v>
                </c:pt>
                <c:pt idx="6">
                  <c:v>4.2799999999999998E-2</c:v>
                </c:pt>
                <c:pt idx="7">
                  <c:v>4.2799999999999998E-2</c:v>
                </c:pt>
                <c:pt idx="8">
                  <c:v>4.2799999999999998E-2</c:v>
                </c:pt>
                <c:pt idx="9">
                  <c:v>4.2799999999999998E-2</c:v>
                </c:pt>
                <c:pt idx="10">
                  <c:v>4.2799999999999998E-2</c:v>
                </c:pt>
                <c:pt idx="11">
                  <c:v>4.2799999999999998E-2</c:v>
                </c:pt>
                <c:pt idx="12">
                  <c:v>4.2799999999999998E-2</c:v>
                </c:pt>
                <c:pt idx="13">
                  <c:v>4.2799999999999998E-2</c:v>
                </c:pt>
                <c:pt idx="14">
                  <c:v>4.2799999999999998E-2</c:v>
                </c:pt>
                <c:pt idx="15">
                  <c:v>4.2799999999999998E-2</c:v>
                </c:pt>
                <c:pt idx="16">
                  <c:v>4.2799999999999998E-2</c:v>
                </c:pt>
                <c:pt idx="17">
                  <c:v>4.2799999999999998E-2</c:v>
                </c:pt>
                <c:pt idx="18">
                  <c:v>4.2799999999999998E-2</c:v>
                </c:pt>
                <c:pt idx="19">
                  <c:v>4.2799999999999998E-2</c:v>
                </c:pt>
                <c:pt idx="20">
                  <c:v>4.2799999999999998E-2</c:v>
                </c:pt>
                <c:pt idx="21">
                  <c:v>4.2799999999999998E-2</c:v>
                </c:pt>
                <c:pt idx="22">
                  <c:v>4.2799999999999998E-2</c:v>
                </c:pt>
                <c:pt idx="23">
                  <c:v>4.2799999999999998E-2</c:v>
                </c:pt>
                <c:pt idx="24">
                  <c:v>4.2799999999999998E-2</c:v>
                </c:pt>
                <c:pt idx="25">
                  <c:v>0.3533</c:v>
                </c:pt>
                <c:pt idx="26">
                  <c:v>0.3533</c:v>
                </c:pt>
                <c:pt idx="27">
                  <c:v>0.3533</c:v>
                </c:pt>
                <c:pt idx="28">
                  <c:v>0.3533</c:v>
                </c:pt>
                <c:pt idx="29">
                  <c:v>0.15690000000000001</c:v>
                </c:pt>
                <c:pt idx="30">
                  <c:v>0.15690000000000001</c:v>
                </c:pt>
                <c:pt idx="31">
                  <c:v>0.18110000000000001</c:v>
                </c:pt>
                <c:pt idx="32">
                  <c:v>0.18110000000000001</c:v>
                </c:pt>
                <c:pt idx="33">
                  <c:v>0.18110000000000001</c:v>
                </c:pt>
                <c:pt idx="34">
                  <c:v>0.18110000000000001</c:v>
                </c:pt>
                <c:pt idx="35">
                  <c:v>0.18110000000000001</c:v>
                </c:pt>
                <c:pt idx="36">
                  <c:v>0.18110000000000001</c:v>
                </c:pt>
                <c:pt idx="37">
                  <c:v>0.18110000000000001</c:v>
                </c:pt>
                <c:pt idx="38">
                  <c:v>0.18110000000000001</c:v>
                </c:pt>
                <c:pt idx="39">
                  <c:v>0.18110000000000001</c:v>
                </c:pt>
                <c:pt idx="40">
                  <c:v>0.18110000000000001</c:v>
                </c:pt>
                <c:pt idx="41">
                  <c:v>0.18110000000000001</c:v>
                </c:pt>
                <c:pt idx="42">
                  <c:v>0.18110000000000001</c:v>
                </c:pt>
                <c:pt idx="43">
                  <c:v>0.18110000000000001</c:v>
                </c:pt>
                <c:pt idx="44">
                  <c:v>0.18110000000000001</c:v>
                </c:pt>
                <c:pt idx="45">
                  <c:v>0.18110000000000001</c:v>
                </c:pt>
                <c:pt idx="46">
                  <c:v>0.18110000000000001</c:v>
                </c:pt>
                <c:pt idx="47">
                  <c:v>0.18110000000000001</c:v>
                </c:pt>
                <c:pt idx="48">
                  <c:v>0.18110000000000001</c:v>
                </c:pt>
                <c:pt idx="49">
                  <c:v>0.18110000000000001</c:v>
                </c:pt>
                <c:pt idx="50">
                  <c:v>0.18110000000000001</c:v>
                </c:pt>
                <c:pt idx="51">
                  <c:v>0.18110000000000001</c:v>
                </c:pt>
                <c:pt idx="52">
                  <c:v>0.18110000000000001</c:v>
                </c:pt>
                <c:pt idx="53">
                  <c:v>0.18110000000000001</c:v>
                </c:pt>
                <c:pt idx="54">
                  <c:v>0.18110000000000001</c:v>
                </c:pt>
                <c:pt idx="55">
                  <c:v>0.18110000000000001</c:v>
                </c:pt>
                <c:pt idx="56">
                  <c:v>0.18110000000000001</c:v>
                </c:pt>
                <c:pt idx="57">
                  <c:v>0.18110000000000001</c:v>
                </c:pt>
                <c:pt idx="58">
                  <c:v>0.18110000000000001</c:v>
                </c:pt>
                <c:pt idx="59">
                  <c:v>0.18110000000000001</c:v>
                </c:pt>
                <c:pt idx="60">
                  <c:v>0.18110000000000001</c:v>
                </c:pt>
                <c:pt idx="61">
                  <c:v>0.18110000000000001</c:v>
                </c:pt>
                <c:pt idx="62">
                  <c:v>0.18110000000000001</c:v>
                </c:pt>
                <c:pt idx="63">
                  <c:v>0.18110000000000001</c:v>
                </c:pt>
                <c:pt idx="64">
                  <c:v>0.18110000000000001</c:v>
                </c:pt>
                <c:pt idx="65">
                  <c:v>0.18110000000000001</c:v>
                </c:pt>
                <c:pt idx="66">
                  <c:v>0.18110000000000001</c:v>
                </c:pt>
                <c:pt idx="67">
                  <c:v>0.35310000000000002</c:v>
                </c:pt>
                <c:pt idx="68">
                  <c:v>0.35310000000000002</c:v>
                </c:pt>
                <c:pt idx="69">
                  <c:v>0.35310000000000002</c:v>
                </c:pt>
                <c:pt idx="70">
                  <c:v>0.35310000000000002</c:v>
                </c:pt>
                <c:pt idx="71">
                  <c:v>0.35310000000000002</c:v>
                </c:pt>
                <c:pt idx="72">
                  <c:v>0.35310000000000002</c:v>
                </c:pt>
                <c:pt idx="73">
                  <c:v>0.35310000000000002</c:v>
                </c:pt>
                <c:pt idx="74">
                  <c:v>0.35310000000000002</c:v>
                </c:pt>
                <c:pt idx="75">
                  <c:v>3.8199999999999998E-2</c:v>
                </c:pt>
                <c:pt idx="76">
                  <c:v>3.8199999999999998E-2</c:v>
                </c:pt>
                <c:pt idx="77">
                  <c:v>3.8199999999999998E-2</c:v>
                </c:pt>
                <c:pt idx="78">
                  <c:v>3.8199999999999998E-2</c:v>
                </c:pt>
                <c:pt idx="79">
                  <c:v>3.8199999999999998E-2</c:v>
                </c:pt>
                <c:pt idx="80">
                  <c:v>3.8199999999999998E-2</c:v>
                </c:pt>
                <c:pt idx="81">
                  <c:v>3.8199999999999998E-2</c:v>
                </c:pt>
                <c:pt idx="82">
                  <c:v>0.1208</c:v>
                </c:pt>
                <c:pt idx="83">
                  <c:v>0.1208</c:v>
                </c:pt>
                <c:pt idx="84">
                  <c:v>0.1208</c:v>
                </c:pt>
                <c:pt idx="85">
                  <c:v>0.1208</c:v>
                </c:pt>
                <c:pt idx="86">
                  <c:v>0.1208</c:v>
                </c:pt>
                <c:pt idx="87">
                  <c:v>0.1208</c:v>
                </c:pt>
                <c:pt idx="88">
                  <c:v>0.1208</c:v>
                </c:pt>
                <c:pt idx="89">
                  <c:v>0.1208</c:v>
                </c:pt>
                <c:pt idx="90">
                  <c:v>0.1298</c:v>
                </c:pt>
                <c:pt idx="91">
                  <c:v>0.1298</c:v>
                </c:pt>
                <c:pt idx="92">
                  <c:v>0.1298</c:v>
                </c:pt>
                <c:pt idx="93">
                  <c:v>0.1298</c:v>
                </c:pt>
                <c:pt idx="94">
                  <c:v>0.1298</c:v>
                </c:pt>
                <c:pt idx="95">
                  <c:v>0.43530000000000002</c:v>
                </c:pt>
                <c:pt idx="96">
                  <c:v>0.43530000000000002</c:v>
                </c:pt>
                <c:pt idx="97">
                  <c:v>0.23549999999999999</c:v>
                </c:pt>
                <c:pt idx="98">
                  <c:v>0.23549999999999999</c:v>
                </c:pt>
                <c:pt idx="99">
                  <c:v>0.23549999999999999</c:v>
                </c:pt>
                <c:pt idx="100">
                  <c:v>0.23549999999999999</c:v>
                </c:pt>
                <c:pt idx="101">
                  <c:v>0.23549999999999999</c:v>
                </c:pt>
                <c:pt idx="102">
                  <c:v>0.47060000000000002</c:v>
                </c:pt>
                <c:pt idx="103">
                  <c:v>0.47060000000000002</c:v>
                </c:pt>
                <c:pt idx="104">
                  <c:v>0.47060000000000002</c:v>
                </c:pt>
                <c:pt idx="105">
                  <c:v>0.47060000000000002</c:v>
                </c:pt>
                <c:pt idx="106">
                  <c:v>0.47060000000000002</c:v>
                </c:pt>
                <c:pt idx="107">
                  <c:v>9.1899999999999996E-2</c:v>
                </c:pt>
                <c:pt idx="108">
                  <c:v>0.14610000000000001</c:v>
                </c:pt>
                <c:pt idx="109">
                  <c:v>0.14610000000000001</c:v>
                </c:pt>
                <c:pt idx="110">
                  <c:v>0.14610000000000001</c:v>
                </c:pt>
                <c:pt idx="111">
                  <c:v>0.14610000000000001</c:v>
                </c:pt>
                <c:pt idx="112">
                  <c:v>0.14610000000000001</c:v>
                </c:pt>
                <c:pt idx="113">
                  <c:v>0.14610000000000001</c:v>
                </c:pt>
                <c:pt idx="114">
                  <c:v>0.14610000000000001</c:v>
                </c:pt>
                <c:pt idx="115">
                  <c:v>0.14610000000000001</c:v>
                </c:pt>
                <c:pt idx="116">
                  <c:v>0.14610000000000001</c:v>
                </c:pt>
                <c:pt idx="117">
                  <c:v>0.14610000000000001</c:v>
                </c:pt>
                <c:pt idx="118">
                  <c:v>0.14610000000000001</c:v>
                </c:pt>
                <c:pt idx="119">
                  <c:v>0.14610000000000001</c:v>
                </c:pt>
                <c:pt idx="120">
                  <c:v>7.4800000000000005E-2</c:v>
                </c:pt>
                <c:pt idx="121">
                  <c:v>7.4800000000000005E-2</c:v>
                </c:pt>
                <c:pt idx="122">
                  <c:v>7.4800000000000005E-2</c:v>
                </c:pt>
                <c:pt idx="123">
                  <c:v>5.79E-2</c:v>
                </c:pt>
                <c:pt idx="124">
                  <c:v>5.79E-2</c:v>
                </c:pt>
                <c:pt idx="125">
                  <c:v>5.79E-2</c:v>
                </c:pt>
                <c:pt idx="126">
                  <c:v>5.79E-2</c:v>
                </c:pt>
                <c:pt idx="127">
                  <c:v>5.79E-2</c:v>
                </c:pt>
                <c:pt idx="128">
                  <c:v>5.79E-2</c:v>
                </c:pt>
                <c:pt idx="129">
                  <c:v>5.79E-2</c:v>
                </c:pt>
                <c:pt idx="130">
                  <c:v>0.30819999999999997</c:v>
                </c:pt>
                <c:pt idx="131">
                  <c:v>0.30819999999999997</c:v>
                </c:pt>
                <c:pt idx="132">
                  <c:v>0.30819999999999997</c:v>
                </c:pt>
                <c:pt idx="133">
                  <c:v>0.16300000000000001</c:v>
                </c:pt>
                <c:pt idx="134">
                  <c:v>0.16300000000000001</c:v>
                </c:pt>
                <c:pt idx="135">
                  <c:v>0.16300000000000001</c:v>
                </c:pt>
                <c:pt idx="136">
                  <c:v>0.16300000000000001</c:v>
                </c:pt>
                <c:pt idx="137">
                  <c:v>0.1928</c:v>
                </c:pt>
                <c:pt idx="138">
                  <c:v>0.1216</c:v>
                </c:pt>
                <c:pt idx="139">
                  <c:v>0.1216</c:v>
                </c:pt>
                <c:pt idx="140">
                  <c:v>0.1216</c:v>
                </c:pt>
                <c:pt idx="141">
                  <c:v>0.1216</c:v>
                </c:pt>
                <c:pt idx="142">
                  <c:v>0.1216</c:v>
                </c:pt>
                <c:pt idx="143">
                  <c:v>0.1216</c:v>
                </c:pt>
                <c:pt idx="144">
                  <c:v>0.1216</c:v>
                </c:pt>
                <c:pt idx="145">
                  <c:v>0.1128</c:v>
                </c:pt>
                <c:pt idx="146">
                  <c:v>0.1128</c:v>
                </c:pt>
                <c:pt idx="147">
                  <c:v>0.1128</c:v>
                </c:pt>
                <c:pt idx="148">
                  <c:v>0.1128</c:v>
                </c:pt>
                <c:pt idx="149">
                  <c:v>0.1128</c:v>
                </c:pt>
                <c:pt idx="150">
                  <c:v>0.1128</c:v>
                </c:pt>
                <c:pt idx="151">
                  <c:v>0.17330000000000001</c:v>
                </c:pt>
                <c:pt idx="152">
                  <c:v>0.17330000000000001</c:v>
                </c:pt>
                <c:pt idx="153">
                  <c:v>0.17330000000000001</c:v>
                </c:pt>
                <c:pt idx="154">
                  <c:v>0.17330000000000001</c:v>
                </c:pt>
                <c:pt idx="155">
                  <c:v>3.27E-2</c:v>
                </c:pt>
                <c:pt idx="156">
                  <c:v>3.27E-2</c:v>
                </c:pt>
                <c:pt idx="157">
                  <c:v>8.7599999999999997E-2</c:v>
                </c:pt>
                <c:pt idx="158">
                  <c:v>8.7599999999999997E-2</c:v>
                </c:pt>
                <c:pt idx="159">
                  <c:v>8.7599999999999997E-2</c:v>
                </c:pt>
                <c:pt idx="160">
                  <c:v>8.7599999999999997E-2</c:v>
                </c:pt>
                <c:pt idx="161">
                  <c:v>8.7599999999999997E-2</c:v>
                </c:pt>
                <c:pt idx="162">
                  <c:v>8.7599999999999997E-2</c:v>
                </c:pt>
                <c:pt idx="163">
                  <c:v>8.7599999999999997E-2</c:v>
                </c:pt>
                <c:pt idx="164">
                  <c:v>8.7599999999999997E-2</c:v>
                </c:pt>
                <c:pt idx="165">
                  <c:v>0.38</c:v>
                </c:pt>
                <c:pt idx="166">
                  <c:v>0.38</c:v>
                </c:pt>
                <c:pt idx="167">
                  <c:v>0.38</c:v>
                </c:pt>
                <c:pt idx="168">
                  <c:v>0.38</c:v>
                </c:pt>
                <c:pt idx="169">
                  <c:v>0.38</c:v>
                </c:pt>
                <c:pt idx="170">
                  <c:v>0.38</c:v>
                </c:pt>
                <c:pt idx="171">
                  <c:v>0.38</c:v>
                </c:pt>
                <c:pt idx="172">
                  <c:v>0.33239999999999997</c:v>
                </c:pt>
                <c:pt idx="173">
                  <c:v>0.33239999999999997</c:v>
                </c:pt>
                <c:pt idx="174">
                  <c:v>0.33239999999999997</c:v>
                </c:pt>
                <c:pt idx="175">
                  <c:v>0.33239999999999997</c:v>
                </c:pt>
                <c:pt idx="176">
                  <c:v>0.33239999999999997</c:v>
                </c:pt>
                <c:pt idx="177">
                  <c:v>0.33239999999999997</c:v>
                </c:pt>
                <c:pt idx="178">
                  <c:v>0.33239999999999997</c:v>
                </c:pt>
                <c:pt idx="179">
                  <c:v>0.33239999999999997</c:v>
                </c:pt>
                <c:pt idx="180">
                  <c:v>0.33239999999999997</c:v>
                </c:pt>
                <c:pt idx="181">
                  <c:v>0.23219999999999999</c:v>
                </c:pt>
                <c:pt idx="182">
                  <c:v>0.23219999999999999</c:v>
                </c:pt>
                <c:pt idx="183">
                  <c:v>0.23219999999999999</c:v>
                </c:pt>
                <c:pt idx="184">
                  <c:v>0.23219999999999999</c:v>
                </c:pt>
                <c:pt idx="185">
                  <c:v>0.23219999999999999</c:v>
                </c:pt>
                <c:pt idx="186">
                  <c:v>0.23219999999999999</c:v>
                </c:pt>
                <c:pt idx="187">
                  <c:v>0.23219999999999999</c:v>
                </c:pt>
                <c:pt idx="188">
                  <c:v>0.23219999999999999</c:v>
                </c:pt>
                <c:pt idx="189">
                  <c:v>0.23219999999999999</c:v>
                </c:pt>
                <c:pt idx="190">
                  <c:v>4.8800000000000003E-2</c:v>
                </c:pt>
                <c:pt idx="191">
                  <c:v>4.8800000000000003E-2</c:v>
                </c:pt>
                <c:pt idx="192">
                  <c:v>4.8800000000000003E-2</c:v>
                </c:pt>
                <c:pt idx="193">
                  <c:v>4.8800000000000003E-2</c:v>
                </c:pt>
                <c:pt idx="194">
                  <c:v>4.8800000000000003E-2</c:v>
                </c:pt>
                <c:pt idx="195">
                  <c:v>4.8800000000000003E-2</c:v>
                </c:pt>
                <c:pt idx="196">
                  <c:v>4.8800000000000003E-2</c:v>
                </c:pt>
                <c:pt idx="197">
                  <c:v>4.8800000000000003E-2</c:v>
                </c:pt>
                <c:pt idx="198">
                  <c:v>4.8800000000000003E-2</c:v>
                </c:pt>
                <c:pt idx="199">
                  <c:v>4.8800000000000003E-2</c:v>
                </c:pt>
                <c:pt idx="200">
                  <c:v>4.8800000000000003E-2</c:v>
                </c:pt>
                <c:pt idx="201">
                  <c:v>4.8800000000000003E-2</c:v>
                </c:pt>
                <c:pt idx="202">
                  <c:v>4.8800000000000003E-2</c:v>
                </c:pt>
                <c:pt idx="203">
                  <c:v>4.8800000000000003E-2</c:v>
                </c:pt>
                <c:pt idx="204">
                  <c:v>4.8800000000000003E-2</c:v>
                </c:pt>
                <c:pt idx="205">
                  <c:v>4.8800000000000003E-2</c:v>
                </c:pt>
                <c:pt idx="206">
                  <c:v>0.25879999999999997</c:v>
                </c:pt>
                <c:pt idx="207">
                  <c:v>0.14280000000000001</c:v>
                </c:pt>
                <c:pt idx="208">
                  <c:v>0.14280000000000001</c:v>
                </c:pt>
                <c:pt idx="209">
                  <c:v>0.14280000000000001</c:v>
                </c:pt>
                <c:pt idx="210">
                  <c:v>0.14280000000000001</c:v>
                </c:pt>
                <c:pt idx="211">
                  <c:v>0.14280000000000001</c:v>
                </c:pt>
                <c:pt idx="212">
                  <c:v>0.14280000000000001</c:v>
                </c:pt>
                <c:pt idx="213">
                  <c:v>0.14280000000000001</c:v>
                </c:pt>
                <c:pt idx="214">
                  <c:v>0.14280000000000001</c:v>
                </c:pt>
                <c:pt idx="215">
                  <c:v>0.14280000000000001</c:v>
                </c:pt>
                <c:pt idx="216">
                  <c:v>0.14280000000000001</c:v>
                </c:pt>
                <c:pt idx="217">
                  <c:v>0.14280000000000001</c:v>
                </c:pt>
                <c:pt idx="218">
                  <c:v>0.14280000000000001</c:v>
                </c:pt>
                <c:pt idx="219">
                  <c:v>0.35539999999999999</c:v>
                </c:pt>
                <c:pt idx="220">
                  <c:v>0.35539999999999999</c:v>
                </c:pt>
                <c:pt idx="221">
                  <c:v>0.35539999999999999</c:v>
                </c:pt>
                <c:pt idx="222">
                  <c:v>0.35539999999999999</c:v>
                </c:pt>
                <c:pt idx="223">
                  <c:v>0.35539999999999999</c:v>
                </c:pt>
                <c:pt idx="224">
                  <c:v>0.1741</c:v>
                </c:pt>
                <c:pt idx="225">
                  <c:v>0.1741</c:v>
                </c:pt>
                <c:pt idx="226">
                  <c:v>0.1741</c:v>
                </c:pt>
                <c:pt idx="227">
                  <c:v>0.1741</c:v>
                </c:pt>
                <c:pt idx="228">
                  <c:v>0.1741</c:v>
                </c:pt>
                <c:pt idx="229">
                  <c:v>0.1741</c:v>
                </c:pt>
                <c:pt idx="230">
                  <c:v>0.1741</c:v>
                </c:pt>
                <c:pt idx="231">
                  <c:v>0.1741</c:v>
                </c:pt>
                <c:pt idx="232">
                  <c:v>0.1741</c:v>
                </c:pt>
                <c:pt idx="233">
                  <c:v>0.1741</c:v>
                </c:pt>
                <c:pt idx="234">
                  <c:v>0.1741</c:v>
                </c:pt>
                <c:pt idx="235">
                  <c:v>0.1741</c:v>
                </c:pt>
                <c:pt idx="236">
                  <c:v>0.1741</c:v>
                </c:pt>
                <c:pt idx="237">
                  <c:v>0.1741</c:v>
                </c:pt>
                <c:pt idx="238">
                  <c:v>0.1741</c:v>
                </c:pt>
                <c:pt idx="239">
                  <c:v>0.1741</c:v>
                </c:pt>
                <c:pt idx="240">
                  <c:v>0.1741</c:v>
                </c:pt>
                <c:pt idx="241">
                  <c:v>0.1741</c:v>
                </c:pt>
                <c:pt idx="242">
                  <c:v>0.1741</c:v>
                </c:pt>
                <c:pt idx="243">
                  <c:v>0.1741</c:v>
                </c:pt>
                <c:pt idx="244">
                  <c:v>0.1741</c:v>
                </c:pt>
                <c:pt idx="245">
                  <c:v>0.1741</c:v>
                </c:pt>
                <c:pt idx="246">
                  <c:v>0.1741</c:v>
                </c:pt>
                <c:pt idx="247">
                  <c:v>0.1741</c:v>
                </c:pt>
                <c:pt idx="248">
                  <c:v>0.1741</c:v>
                </c:pt>
                <c:pt idx="249">
                  <c:v>0.1741</c:v>
                </c:pt>
                <c:pt idx="250">
                  <c:v>0.1741</c:v>
                </c:pt>
                <c:pt idx="251">
                  <c:v>8.2900000000000001E-2</c:v>
                </c:pt>
                <c:pt idx="252">
                  <c:v>8.2900000000000001E-2</c:v>
                </c:pt>
                <c:pt idx="253">
                  <c:v>8.2900000000000001E-2</c:v>
                </c:pt>
                <c:pt idx="254">
                  <c:v>8.2900000000000001E-2</c:v>
                </c:pt>
                <c:pt idx="255">
                  <c:v>8.2900000000000001E-2</c:v>
                </c:pt>
                <c:pt idx="256">
                  <c:v>2.9000000000000001E-2</c:v>
                </c:pt>
                <c:pt idx="257">
                  <c:v>2.9000000000000001E-2</c:v>
                </c:pt>
                <c:pt idx="258">
                  <c:v>2.9000000000000001E-2</c:v>
                </c:pt>
                <c:pt idx="259">
                  <c:v>2.9000000000000001E-2</c:v>
                </c:pt>
                <c:pt idx="260">
                  <c:v>2.9000000000000001E-2</c:v>
                </c:pt>
                <c:pt idx="261">
                  <c:v>2.9000000000000001E-2</c:v>
                </c:pt>
                <c:pt idx="262">
                  <c:v>2.9000000000000001E-2</c:v>
                </c:pt>
                <c:pt idx="263">
                  <c:v>8.1199999999999994E-2</c:v>
                </c:pt>
                <c:pt idx="264">
                  <c:v>8.1199999999999994E-2</c:v>
                </c:pt>
                <c:pt idx="265">
                  <c:v>8.1199999999999994E-2</c:v>
                </c:pt>
                <c:pt idx="266">
                  <c:v>8.1199999999999994E-2</c:v>
                </c:pt>
                <c:pt idx="267">
                  <c:v>8.1199999999999994E-2</c:v>
                </c:pt>
                <c:pt idx="268">
                  <c:v>8.1199999999999994E-2</c:v>
                </c:pt>
                <c:pt idx="269">
                  <c:v>8.1199999999999994E-2</c:v>
                </c:pt>
                <c:pt idx="270">
                  <c:v>8.1199999999999994E-2</c:v>
                </c:pt>
                <c:pt idx="271">
                  <c:v>8.1199999999999994E-2</c:v>
                </c:pt>
                <c:pt idx="272">
                  <c:v>8.1199999999999994E-2</c:v>
                </c:pt>
                <c:pt idx="273">
                  <c:v>6.8900000000000003E-2</c:v>
                </c:pt>
                <c:pt idx="274">
                  <c:v>6.8900000000000003E-2</c:v>
                </c:pt>
                <c:pt idx="275">
                  <c:v>6.8900000000000003E-2</c:v>
                </c:pt>
                <c:pt idx="276">
                  <c:v>6.8900000000000003E-2</c:v>
                </c:pt>
                <c:pt idx="277">
                  <c:v>6.8900000000000003E-2</c:v>
                </c:pt>
                <c:pt idx="278">
                  <c:v>6.8900000000000003E-2</c:v>
                </c:pt>
                <c:pt idx="279">
                  <c:v>6.8900000000000003E-2</c:v>
                </c:pt>
                <c:pt idx="280">
                  <c:v>6.8900000000000003E-2</c:v>
                </c:pt>
                <c:pt idx="281">
                  <c:v>6.8900000000000003E-2</c:v>
                </c:pt>
                <c:pt idx="282">
                  <c:v>6.8900000000000003E-2</c:v>
                </c:pt>
                <c:pt idx="283">
                  <c:v>0.14149999999999999</c:v>
                </c:pt>
                <c:pt idx="284">
                  <c:v>0.14149999999999999</c:v>
                </c:pt>
                <c:pt idx="285">
                  <c:v>0.14149999999999999</c:v>
                </c:pt>
                <c:pt idx="286">
                  <c:v>0.14149999999999999</c:v>
                </c:pt>
                <c:pt idx="287">
                  <c:v>0.14149999999999999</c:v>
                </c:pt>
                <c:pt idx="288">
                  <c:v>7.4999999999999997E-2</c:v>
                </c:pt>
                <c:pt idx="289">
                  <c:v>7.4999999999999997E-2</c:v>
                </c:pt>
                <c:pt idx="290">
                  <c:v>7.4999999999999997E-2</c:v>
                </c:pt>
                <c:pt idx="291">
                  <c:v>7.4999999999999997E-2</c:v>
                </c:pt>
                <c:pt idx="292">
                  <c:v>7.4999999999999997E-2</c:v>
                </c:pt>
                <c:pt idx="293">
                  <c:v>7.4999999999999997E-2</c:v>
                </c:pt>
                <c:pt idx="294">
                  <c:v>7.4999999999999997E-2</c:v>
                </c:pt>
                <c:pt idx="295">
                  <c:v>7.4999999999999997E-2</c:v>
                </c:pt>
                <c:pt idx="296">
                  <c:v>7.4999999999999997E-2</c:v>
                </c:pt>
                <c:pt idx="297">
                  <c:v>7.4999999999999997E-2</c:v>
                </c:pt>
                <c:pt idx="298">
                  <c:v>7.4999999999999997E-2</c:v>
                </c:pt>
                <c:pt idx="299">
                  <c:v>7.4999999999999997E-2</c:v>
                </c:pt>
                <c:pt idx="300">
                  <c:v>7.4999999999999997E-2</c:v>
                </c:pt>
                <c:pt idx="301">
                  <c:v>7.4999999999999997E-2</c:v>
                </c:pt>
                <c:pt idx="302">
                  <c:v>7.4999999999999997E-2</c:v>
                </c:pt>
                <c:pt idx="303">
                  <c:v>7.4999999999999997E-2</c:v>
                </c:pt>
                <c:pt idx="304">
                  <c:v>7.4999999999999997E-2</c:v>
                </c:pt>
                <c:pt idx="305">
                  <c:v>7.4999999999999997E-2</c:v>
                </c:pt>
                <c:pt idx="306">
                  <c:v>7.4999999999999997E-2</c:v>
                </c:pt>
                <c:pt idx="307">
                  <c:v>7.4999999999999997E-2</c:v>
                </c:pt>
                <c:pt idx="308">
                  <c:v>7.4999999999999997E-2</c:v>
                </c:pt>
                <c:pt idx="309">
                  <c:v>7.4999999999999997E-2</c:v>
                </c:pt>
                <c:pt idx="310">
                  <c:v>7.4999999999999997E-2</c:v>
                </c:pt>
                <c:pt idx="311">
                  <c:v>7.4999999999999997E-2</c:v>
                </c:pt>
                <c:pt idx="312">
                  <c:v>7.4999999999999997E-2</c:v>
                </c:pt>
                <c:pt idx="313">
                  <c:v>3.1699999999999999E-2</c:v>
                </c:pt>
                <c:pt idx="314">
                  <c:v>3.1699999999999999E-2</c:v>
                </c:pt>
                <c:pt idx="315">
                  <c:v>3.1699999999999999E-2</c:v>
                </c:pt>
                <c:pt idx="316">
                  <c:v>3.1699999999999999E-2</c:v>
                </c:pt>
                <c:pt idx="317">
                  <c:v>3.1699999999999999E-2</c:v>
                </c:pt>
                <c:pt idx="318">
                  <c:v>5.3999999999999999E-2</c:v>
                </c:pt>
                <c:pt idx="319">
                  <c:v>0.12889999999999999</c:v>
                </c:pt>
                <c:pt idx="320">
                  <c:v>0.12889999999999999</c:v>
                </c:pt>
                <c:pt idx="321">
                  <c:v>0.12889999999999999</c:v>
                </c:pt>
                <c:pt idx="322">
                  <c:v>0.12889999999999999</c:v>
                </c:pt>
                <c:pt idx="323">
                  <c:v>0.12889999999999999</c:v>
                </c:pt>
                <c:pt idx="324">
                  <c:v>0.12889999999999999</c:v>
                </c:pt>
                <c:pt idx="325">
                  <c:v>7.4099999999999999E-2</c:v>
                </c:pt>
                <c:pt idx="326">
                  <c:v>7.4099999999999999E-2</c:v>
                </c:pt>
                <c:pt idx="327">
                  <c:v>7.4099999999999999E-2</c:v>
                </c:pt>
                <c:pt idx="328">
                  <c:v>7.4099999999999999E-2</c:v>
                </c:pt>
                <c:pt idx="329">
                  <c:v>7.4099999999999999E-2</c:v>
                </c:pt>
                <c:pt idx="330">
                  <c:v>7.4099999999999999E-2</c:v>
                </c:pt>
                <c:pt idx="331">
                  <c:v>7.4099999999999999E-2</c:v>
                </c:pt>
                <c:pt idx="332">
                  <c:v>7.4099999999999999E-2</c:v>
                </c:pt>
                <c:pt idx="333">
                  <c:v>7.4099999999999999E-2</c:v>
                </c:pt>
                <c:pt idx="334">
                  <c:v>7.4099999999999999E-2</c:v>
                </c:pt>
                <c:pt idx="335">
                  <c:v>7.4099999999999999E-2</c:v>
                </c:pt>
                <c:pt idx="336">
                  <c:v>7.4099999999999999E-2</c:v>
                </c:pt>
                <c:pt idx="337">
                  <c:v>7.4099999999999999E-2</c:v>
                </c:pt>
                <c:pt idx="338">
                  <c:v>7.4099999999999999E-2</c:v>
                </c:pt>
                <c:pt idx="339">
                  <c:v>7.4099999999999999E-2</c:v>
                </c:pt>
                <c:pt idx="340">
                  <c:v>7.4099999999999999E-2</c:v>
                </c:pt>
                <c:pt idx="341">
                  <c:v>7.4099999999999999E-2</c:v>
                </c:pt>
                <c:pt idx="342">
                  <c:v>7.4099999999999999E-2</c:v>
                </c:pt>
                <c:pt idx="343">
                  <c:v>7.4099999999999999E-2</c:v>
                </c:pt>
                <c:pt idx="344">
                  <c:v>7.4099999999999999E-2</c:v>
                </c:pt>
                <c:pt idx="345">
                  <c:v>7.4099999999999999E-2</c:v>
                </c:pt>
                <c:pt idx="346">
                  <c:v>7.4099999999999999E-2</c:v>
                </c:pt>
                <c:pt idx="347">
                  <c:v>7.4099999999999999E-2</c:v>
                </c:pt>
                <c:pt idx="348">
                  <c:v>4.48E-2</c:v>
                </c:pt>
                <c:pt idx="349">
                  <c:v>4.48E-2</c:v>
                </c:pt>
                <c:pt idx="350">
                  <c:v>4.48E-2</c:v>
                </c:pt>
                <c:pt idx="351">
                  <c:v>4.48E-2</c:v>
                </c:pt>
                <c:pt idx="352">
                  <c:v>4.48E-2</c:v>
                </c:pt>
                <c:pt idx="353">
                  <c:v>4.48E-2</c:v>
                </c:pt>
                <c:pt idx="354">
                  <c:v>4.48E-2</c:v>
                </c:pt>
                <c:pt idx="355">
                  <c:v>4.48E-2</c:v>
                </c:pt>
                <c:pt idx="356">
                  <c:v>4.48E-2</c:v>
                </c:pt>
                <c:pt idx="357">
                  <c:v>4.48E-2</c:v>
                </c:pt>
                <c:pt idx="358">
                  <c:v>4.48E-2</c:v>
                </c:pt>
                <c:pt idx="359">
                  <c:v>4.48E-2</c:v>
                </c:pt>
                <c:pt idx="360">
                  <c:v>4.48E-2</c:v>
                </c:pt>
                <c:pt idx="361">
                  <c:v>4.48E-2</c:v>
                </c:pt>
                <c:pt idx="362">
                  <c:v>4.48E-2</c:v>
                </c:pt>
                <c:pt idx="363">
                  <c:v>4.48E-2</c:v>
                </c:pt>
                <c:pt idx="364">
                  <c:v>4.48E-2</c:v>
                </c:pt>
              </c:numCache>
            </c:numRef>
          </c:val>
        </c:ser>
        <c:ser>
          <c:idx val="1"/>
          <c:order val="1"/>
          <c:tx>
            <c:strRef>
              <c:f>'Figura 19 y Figura 20'!$K$1</c:f>
              <c:strCache>
                <c:ptCount val="1"/>
                <c:pt idx="0">
                  <c:v>LOLP Medio Anual</c:v>
                </c:pt>
              </c:strCache>
            </c:strRef>
          </c:tx>
          <c:spPr>
            <a:ln w="28575">
              <a:solidFill>
                <a:srgbClr val="008000"/>
              </a:solidFill>
            </a:ln>
          </c:spPr>
          <c:marker>
            <c:symbol val="none"/>
          </c:marker>
          <c:cat>
            <c:numRef>
              <c:f>'Figura 19 y Figura 20'!$D$2:$D$366</c:f>
              <c:numCache>
                <c:formatCode>dd/mm/yyyy</c:formatCode>
                <c:ptCount val="365"/>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numCache>
            </c:numRef>
          </c:cat>
          <c:val>
            <c:numRef>
              <c:f>'Figura 19 y Figura 20'!$K$2:$K$366</c:f>
              <c:numCache>
                <c:formatCode>0.00%</c:formatCode>
                <c:ptCount val="365"/>
                <c:pt idx="0">
                  <c:v>0.13539999999999999</c:v>
                </c:pt>
                <c:pt idx="1">
                  <c:v>0.13539999999999999</c:v>
                </c:pt>
                <c:pt idx="2">
                  <c:v>0.13539999999999999</c:v>
                </c:pt>
                <c:pt idx="3">
                  <c:v>0.13539999999999999</c:v>
                </c:pt>
                <c:pt idx="4">
                  <c:v>0.13539999999999999</c:v>
                </c:pt>
                <c:pt idx="5">
                  <c:v>0.13539999999999999</c:v>
                </c:pt>
                <c:pt idx="6">
                  <c:v>0.13539999999999999</c:v>
                </c:pt>
                <c:pt idx="7">
                  <c:v>0.13539999999999999</c:v>
                </c:pt>
                <c:pt idx="8">
                  <c:v>0.13539999999999999</c:v>
                </c:pt>
                <c:pt idx="9">
                  <c:v>0.13539999999999999</c:v>
                </c:pt>
                <c:pt idx="10">
                  <c:v>0.13539999999999999</c:v>
                </c:pt>
                <c:pt idx="11">
                  <c:v>0.13539999999999999</c:v>
                </c:pt>
                <c:pt idx="12">
                  <c:v>0.13539999999999999</c:v>
                </c:pt>
                <c:pt idx="13">
                  <c:v>0.13539999999999999</c:v>
                </c:pt>
                <c:pt idx="14">
                  <c:v>0.13539999999999999</c:v>
                </c:pt>
                <c:pt idx="15">
                  <c:v>0.13539999999999999</c:v>
                </c:pt>
                <c:pt idx="16">
                  <c:v>0.13539999999999999</c:v>
                </c:pt>
                <c:pt idx="17">
                  <c:v>0.13539999999999999</c:v>
                </c:pt>
                <c:pt idx="18">
                  <c:v>0.13539999999999999</c:v>
                </c:pt>
                <c:pt idx="19">
                  <c:v>0.13539999999999999</c:v>
                </c:pt>
                <c:pt idx="20">
                  <c:v>0.13539999999999999</c:v>
                </c:pt>
                <c:pt idx="21">
                  <c:v>0.13539999999999999</c:v>
                </c:pt>
                <c:pt idx="22">
                  <c:v>0.13539999999999999</c:v>
                </c:pt>
                <c:pt idx="23">
                  <c:v>0.13539999999999999</c:v>
                </c:pt>
                <c:pt idx="24">
                  <c:v>0.13539999999999999</c:v>
                </c:pt>
                <c:pt idx="25">
                  <c:v>0.13539999999999999</c:v>
                </c:pt>
                <c:pt idx="26">
                  <c:v>0.13539999999999999</c:v>
                </c:pt>
                <c:pt idx="27">
                  <c:v>0.13539999999999999</c:v>
                </c:pt>
                <c:pt idx="28">
                  <c:v>0.13539999999999999</c:v>
                </c:pt>
                <c:pt idx="29">
                  <c:v>0.13539999999999999</c:v>
                </c:pt>
                <c:pt idx="30">
                  <c:v>0.13539999999999999</c:v>
                </c:pt>
                <c:pt idx="31">
                  <c:v>0.13539999999999999</c:v>
                </c:pt>
                <c:pt idx="32">
                  <c:v>0.13539999999999999</c:v>
                </c:pt>
                <c:pt idx="33">
                  <c:v>0.13539999999999999</c:v>
                </c:pt>
                <c:pt idx="34">
                  <c:v>0.13539999999999999</c:v>
                </c:pt>
                <c:pt idx="35">
                  <c:v>0.13539999999999999</c:v>
                </c:pt>
                <c:pt idx="36">
                  <c:v>0.13539999999999999</c:v>
                </c:pt>
                <c:pt idx="37">
                  <c:v>0.13539999999999999</c:v>
                </c:pt>
                <c:pt idx="38">
                  <c:v>0.13539999999999999</c:v>
                </c:pt>
                <c:pt idx="39">
                  <c:v>0.13539999999999999</c:v>
                </c:pt>
                <c:pt idx="40">
                  <c:v>0.13539999999999999</c:v>
                </c:pt>
                <c:pt idx="41">
                  <c:v>0.13539999999999999</c:v>
                </c:pt>
                <c:pt idx="42">
                  <c:v>0.13539999999999999</c:v>
                </c:pt>
                <c:pt idx="43">
                  <c:v>0.13539999999999999</c:v>
                </c:pt>
                <c:pt idx="44">
                  <c:v>0.13539999999999999</c:v>
                </c:pt>
                <c:pt idx="45">
                  <c:v>0.13539999999999999</c:v>
                </c:pt>
                <c:pt idx="46">
                  <c:v>0.13539999999999999</c:v>
                </c:pt>
                <c:pt idx="47">
                  <c:v>0.13539999999999999</c:v>
                </c:pt>
                <c:pt idx="48">
                  <c:v>0.13539999999999999</c:v>
                </c:pt>
                <c:pt idx="49">
                  <c:v>0.13539999999999999</c:v>
                </c:pt>
                <c:pt idx="50">
                  <c:v>0.13539999999999999</c:v>
                </c:pt>
                <c:pt idx="51">
                  <c:v>0.13539999999999999</c:v>
                </c:pt>
                <c:pt idx="52">
                  <c:v>0.13539999999999999</c:v>
                </c:pt>
                <c:pt idx="53">
                  <c:v>0.13539999999999999</c:v>
                </c:pt>
                <c:pt idx="54">
                  <c:v>0.13539999999999999</c:v>
                </c:pt>
                <c:pt idx="55">
                  <c:v>0.13539999999999999</c:v>
                </c:pt>
                <c:pt idx="56">
                  <c:v>0.13539999999999999</c:v>
                </c:pt>
                <c:pt idx="57">
                  <c:v>0.13539999999999999</c:v>
                </c:pt>
                <c:pt idx="58">
                  <c:v>0.13539999999999999</c:v>
                </c:pt>
                <c:pt idx="59">
                  <c:v>0.13539999999999999</c:v>
                </c:pt>
                <c:pt idx="60">
                  <c:v>0.13539999999999999</c:v>
                </c:pt>
                <c:pt idx="61">
                  <c:v>0.13539999999999999</c:v>
                </c:pt>
                <c:pt idx="62">
                  <c:v>0.13539999999999999</c:v>
                </c:pt>
                <c:pt idx="63">
                  <c:v>0.13539999999999999</c:v>
                </c:pt>
                <c:pt idx="64">
                  <c:v>0.13539999999999999</c:v>
                </c:pt>
                <c:pt idx="65">
                  <c:v>0.13539999999999999</c:v>
                </c:pt>
                <c:pt idx="66">
                  <c:v>0.13539999999999999</c:v>
                </c:pt>
                <c:pt idx="67">
                  <c:v>0.13539999999999999</c:v>
                </c:pt>
                <c:pt idx="68">
                  <c:v>0.13539999999999999</c:v>
                </c:pt>
                <c:pt idx="69">
                  <c:v>0.13539999999999999</c:v>
                </c:pt>
                <c:pt idx="70">
                  <c:v>0.13539999999999999</c:v>
                </c:pt>
                <c:pt idx="71">
                  <c:v>0.13539999999999999</c:v>
                </c:pt>
                <c:pt idx="72">
                  <c:v>0.13539999999999999</c:v>
                </c:pt>
                <c:pt idx="73">
                  <c:v>0.13539999999999999</c:v>
                </c:pt>
                <c:pt idx="74">
                  <c:v>0.13539999999999999</c:v>
                </c:pt>
                <c:pt idx="75">
                  <c:v>0.13539999999999999</c:v>
                </c:pt>
                <c:pt idx="76">
                  <c:v>0.13539999999999999</c:v>
                </c:pt>
                <c:pt idx="77">
                  <c:v>0.13539999999999999</c:v>
                </c:pt>
                <c:pt idx="78">
                  <c:v>0.13539999999999999</c:v>
                </c:pt>
                <c:pt idx="79">
                  <c:v>0.13539999999999999</c:v>
                </c:pt>
                <c:pt idx="80">
                  <c:v>0.13539999999999999</c:v>
                </c:pt>
                <c:pt idx="81">
                  <c:v>0.13539999999999999</c:v>
                </c:pt>
                <c:pt idx="82">
                  <c:v>0.13539999999999999</c:v>
                </c:pt>
                <c:pt idx="83">
                  <c:v>0.13539999999999999</c:v>
                </c:pt>
                <c:pt idx="84">
                  <c:v>0.13539999999999999</c:v>
                </c:pt>
                <c:pt idx="85">
                  <c:v>0.13539999999999999</c:v>
                </c:pt>
                <c:pt idx="86">
                  <c:v>0.13539999999999999</c:v>
                </c:pt>
                <c:pt idx="87">
                  <c:v>0.13539999999999999</c:v>
                </c:pt>
                <c:pt idx="88">
                  <c:v>0.13539999999999999</c:v>
                </c:pt>
                <c:pt idx="89">
                  <c:v>0.13539999999999999</c:v>
                </c:pt>
                <c:pt idx="90">
                  <c:v>0.13539999999999999</c:v>
                </c:pt>
                <c:pt idx="91">
                  <c:v>0.13539999999999999</c:v>
                </c:pt>
                <c:pt idx="92">
                  <c:v>0.13539999999999999</c:v>
                </c:pt>
                <c:pt idx="93">
                  <c:v>0.13539999999999999</c:v>
                </c:pt>
                <c:pt idx="94">
                  <c:v>0.13539999999999999</c:v>
                </c:pt>
                <c:pt idx="95">
                  <c:v>0.13539999999999999</c:v>
                </c:pt>
                <c:pt idx="96">
                  <c:v>0.13539999999999999</c:v>
                </c:pt>
                <c:pt idx="97">
                  <c:v>0.13539999999999999</c:v>
                </c:pt>
                <c:pt idx="98">
                  <c:v>0.13539999999999999</c:v>
                </c:pt>
                <c:pt idx="99">
                  <c:v>0.13539999999999999</c:v>
                </c:pt>
                <c:pt idx="100">
                  <c:v>0.13539999999999999</c:v>
                </c:pt>
                <c:pt idx="101">
                  <c:v>0.13539999999999999</c:v>
                </c:pt>
                <c:pt idx="102">
                  <c:v>0.13539999999999999</c:v>
                </c:pt>
                <c:pt idx="103">
                  <c:v>0.13539999999999999</c:v>
                </c:pt>
                <c:pt idx="104">
                  <c:v>0.13539999999999999</c:v>
                </c:pt>
                <c:pt idx="105">
                  <c:v>0.13539999999999999</c:v>
                </c:pt>
                <c:pt idx="106">
                  <c:v>0.13539999999999999</c:v>
                </c:pt>
                <c:pt idx="107">
                  <c:v>0.13539999999999999</c:v>
                </c:pt>
                <c:pt idx="108">
                  <c:v>0.13539999999999999</c:v>
                </c:pt>
                <c:pt idx="109">
                  <c:v>0.13539999999999999</c:v>
                </c:pt>
                <c:pt idx="110">
                  <c:v>0.13539999999999999</c:v>
                </c:pt>
                <c:pt idx="111">
                  <c:v>0.13539999999999999</c:v>
                </c:pt>
                <c:pt idx="112">
                  <c:v>0.13539999999999999</c:v>
                </c:pt>
                <c:pt idx="113">
                  <c:v>0.13539999999999999</c:v>
                </c:pt>
                <c:pt idx="114">
                  <c:v>0.13539999999999999</c:v>
                </c:pt>
                <c:pt idx="115">
                  <c:v>0.13539999999999999</c:v>
                </c:pt>
                <c:pt idx="116">
                  <c:v>0.13539999999999999</c:v>
                </c:pt>
                <c:pt idx="117">
                  <c:v>0.13539999999999999</c:v>
                </c:pt>
                <c:pt idx="118">
                  <c:v>0.13539999999999999</c:v>
                </c:pt>
                <c:pt idx="119">
                  <c:v>0.13539999999999999</c:v>
                </c:pt>
                <c:pt idx="120">
                  <c:v>0.13539999999999999</c:v>
                </c:pt>
                <c:pt idx="121">
                  <c:v>0.13539999999999999</c:v>
                </c:pt>
                <c:pt idx="122">
                  <c:v>0.13539999999999999</c:v>
                </c:pt>
                <c:pt idx="123">
                  <c:v>0.13539999999999999</c:v>
                </c:pt>
                <c:pt idx="124">
                  <c:v>0.13539999999999999</c:v>
                </c:pt>
                <c:pt idx="125">
                  <c:v>0.13539999999999999</c:v>
                </c:pt>
                <c:pt idx="126">
                  <c:v>0.13539999999999999</c:v>
                </c:pt>
                <c:pt idx="127">
                  <c:v>0.13539999999999999</c:v>
                </c:pt>
                <c:pt idx="128">
                  <c:v>0.13539999999999999</c:v>
                </c:pt>
                <c:pt idx="129">
                  <c:v>0.13539999999999999</c:v>
                </c:pt>
                <c:pt idx="130">
                  <c:v>0.13539999999999999</c:v>
                </c:pt>
                <c:pt idx="131">
                  <c:v>0.13539999999999999</c:v>
                </c:pt>
                <c:pt idx="132">
                  <c:v>0.13539999999999999</c:v>
                </c:pt>
                <c:pt idx="133">
                  <c:v>0.13539999999999999</c:v>
                </c:pt>
                <c:pt idx="134">
                  <c:v>0.13539999999999999</c:v>
                </c:pt>
                <c:pt idx="135">
                  <c:v>0.13539999999999999</c:v>
                </c:pt>
                <c:pt idx="136">
                  <c:v>0.13539999999999999</c:v>
                </c:pt>
                <c:pt idx="137">
                  <c:v>0.13539999999999999</c:v>
                </c:pt>
                <c:pt idx="138">
                  <c:v>0.13539999999999999</c:v>
                </c:pt>
                <c:pt idx="139">
                  <c:v>0.13539999999999999</c:v>
                </c:pt>
                <c:pt idx="140">
                  <c:v>0.13539999999999999</c:v>
                </c:pt>
                <c:pt idx="141">
                  <c:v>0.13539999999999999</c:v>
                </c:pt>
                <c:pt idx="142">
                  <c:v>0.13539999999999999</c:v>
                </c:pt>
                <c:pt idx="143">
                  <c:v>0.13539999999999999</c:v>
                </c:pt>
                <c:pt idx="144">
                  <c:v>0.13539999999999999</c:v>
                </c:pt>
                <c:pt idx="145">
                  <c:v>0.13539999999999999</c:v>
                </c:pt>
                <c:pt idx="146">
                  <c:v>0.13539999999999999</c:v>
                </c:pt>
                <c:pt idx="147">
                  <c:v>0.13539999999999999</c:v>
                </c:pt>
                <c:pt idx="148">
                  <c:v>0.13539999999999999</c:v>
                </c:pt>
                <c:pt idx="149">
                  <c:v>0.13539999999999999</c:v>
                </c:pt>
                <c:pt idx="150">
                  <c:v>0.13539999999999999</c:v>
                </c:pt>
                <c:pt idx="151">
                  <c:v>0.13539999999999999</c:v>
                </c:pt>
                <c:pt idx="152">
                  <c:v>0.13539999999999999</c:v>
                </c:pt>
                <c:pt idx="153">
                  <c:v>0.13539999999999999</c:v>
                </c:pt>
                <c:pt idx="154">
                  <c:v>0.13539999999999999</c:v>
                </c:pt>
                <c:pt idx="155">
                  <c:v>0.13539999999999999</c:v>
                </c:pt>
                <c:pt idx="156">
                  <c:v>0.13539999999999999</c:v>
                </c:pt>
                <c:pt idx="157">
                  <c:v>0.13539999999999999</c:v>
                </c:pt>
                <c:pt idx="158">
                  <c:v>0.13539999999999999</c:v>
                </c:pt>
                <c:pt idx="159">
                  <c:v>0.13539999999999999</c:v>
                </c:pt>
                <c:pt idx="160">
                  <c:v>0.13539999999999999</c:v>
                </c:pt>
                <c:pt idx="161">
                  <c:v>0.13539999999999999</c:v>
                </c:pt>
                <c:pt idx="162">
                  <c:v>0.13539999999999999</c:v>
                </c:pt>
                <c:pt idx="163">
                  <c:v>0.13539999999999999</c:v>
                </c:pt>
                <c:pt idx="164">
                  <c:v>0.13539999999999999</c:v>
                </c:pt>
                <c:pt idx="165">
                  <c:v>0.13539999999999999</c:v>
                </c:pt>
                <c:pt idx="166">
                  <c:v>0.13539999999999999</c:v>
                </c:pt>
                <c:pt idx="167">
                  <c:v>0.13539999999999999</c:v>
                </c:pt>
                <c:pt idx="168">
                  <c:v>0.13539999999999999</c:v>
                </c:pt>
                <c:pt idx="169">
                  <c:v>0.13539999999999999</c:v>
                </c:pt>
                <c:pt idx="170">
                  <c:v>0.13539999999999999</c:v>
                </c:pt>
                <c:pt idx="171">
                  <c:v>0.13539999999999999</c:v>
                </c:pt>
                <c:pt idx="172">
                  <c:v>0.13539999999999999</c:v>
                </c:pt>
                <c:pt idx="173">
                  <c:v>0.13539999999999999</c:v>
                </c:pt>
                <c:pt idx="174">
                  <c:v>0.13539999999999999</c:v>
                </c:pt>
                <c:pt idx="175">
                  <c:v>0.13539999999999999</c:v>
                </c:pt>
                <c:pt idx="176">
                  <c:v>0.13539999999999999</c:v>
                </c:pt>
                <c:pt idx="177">
                  <c:v>0.13539999999999999</c:v>
                </c:pt>
                <c:pt idx="178">
                  <c:v>0.13539999999999999</c:v>
                </c:pt>
                <c:pt idx="179">
                  <c:v>0.13539999999999999</c:v>
                </c:pt>
                <c:pt idx="180">
                  <c:v>0.13539999999999999</c:v>
                </c:pt>
                <c:pt idx="181">
                  <c:v>0.13539999999999999</c:v>
                </c:pt>
                <c:pt idx="182">
                  <c:v>0.13539999999999999</c:v>
                </c:pt>
                <c:pt idx="183">
                  <c:v>0.13539999999999999</c:v>
                </c:pt>
                <c:pt idx="184">
                  <c:v>0.13539999999999999</c:v>
                </c:pt>
                <c:pt idx="185">
                  <c:v>0.13539999999999999</c:v>
                </c:pt>
                <c:pt idx="186">
                  <c:v>0.13539999999999999</c:v>
                </c:pt>
                <c:pt idx="187">
                  <c:v>0.13539999999999999</c:v>
                </c:pt>
                <c:pt idx="188">
                  <c:v>0.13539999999999999</c:v>
                </c:pt>
                <c:pt idx="189">
                  <c:v>0.13539999999999999</c:v>
                </c:pt>
                <c:pt idx="190">
                  <c:v>0.13539999999999999</c:v>
                </c:pt>
                <c:pt idx="191">
                  <c:v>0.13539999999999999</c:v>
                </c:pt>
                <c:pt idx="192">
                  <c:v>0.13539999999999999</c:v>
                </c:pt>
                <c:pt idx="193">
                  <c:v>0.13539999999999999</c:v>
                </c:pt>
                <c:pt idx="194">
                  <c:v>0.13539999999999999</c:v>
                </c:pt>
                <c:pt idx="195">
                  <c:v>0.13539999999999999</c:v>
                </c:pt>
                <c:pt idx="196">
                  <c:v>0.13539999999999999</c:v>
                </c:pt>
                <c:pt idx="197">
                  <c:v>0.13539999999999999</c:v>
                </c:pt>
                <c:pt idx="198">
                  <c:v>0.13539999999999999</c:v>
                </c:pt>
                <c:pt idx="199">
                  <c:v>0.13539999999999999</c:v>
                </c:pt>
                <c:pt idx="200">
                  <c:v>0.13539999999999999</c:v>
                </c:pt>
                <c:pt idx="201">
                  <c:v>0.13539999999999999</c:v>
                </c:pt>
                <c:pt idx="202">
                  <c:v>0.13539999999999999</c:v>
                </c:pt>
                <c:pt idx="203">
                  <c:v>0.13539999999999999</c:v>
                </c:pt>
                <c:pt idx="204">
                  <c:v>0.13539999999999999</c:v>
                </c:pt>
                <c:pt idx="205">
                  <c:v>0.13539999999999999</c:v>
                </c:pt>
                <c:pt idx="206">
                  <c:v>0.13539999999999999</c:v>
                </c:pt>
                <c:pt idx="207">
                  <c:v>0.13539999999999999</c:v>
                </c:pt>
                <c:pt idx="208">
                  <c:v>0.13539999999999999</c:v>
                </c:pt>
                <c:pt idx="209">
                  <c:v>0.13539999999999999</c:v>
                </c:pt>
                <c:pt idx="210">
                  <c:v>0.13539999999999999</c:v>
                </c:pt>
                <c:pt idx="211">
                  <c:v>0.13539999999999999</c:v>
                </c:pt>
                <c:pt idx="212">
                  <c:v>0.13539999999999999</c:v>
                </c:pt>
                <c:pt idx="213">
                  <c:v>0.13539999999999999</c:v>
                </c:pt>
                <c:pt idx="214">
                  <c:v>0.13539999999999999</c:v>
                </c:pt>
                <c:pt idx="215">
                  <c:v>0.13539999999999999</c:v>
                </c:pt>
                <c:pt idx="216">
                  <c:v>0.13539999999999999</c:v>
                </c:pt>
                <c:pt idx="217">
                  <c:v>0.13539999999999999</c:v>
                </c:pt>
                <c:pt idx="218">
                  <c:v>0.13539999999999999</c:v>
                </c:pt>
                <c:pt idx="219">
                  <c:v>0.13539999999999999</c:v>
                </c:pt>
                <c:pt idx="220">
                  <c:v>0.13539999999999999</c:v>
                </c:pt>
                <c:pt idx="221">
                  <c:v>0.13539999999999999</c:v>
                </c:pt>
                <c:pt idx="222">
                  <c:v>0.13539999999999999</c:v>
                </c:pt>
                <c:pt idx="223">
                  <c:v>0.13539999999999999</c:v>
                </c:pt>
                <c:pt idx="224">
                  <c:v>0.13539999999999999</c:v>
                </c:pt>
                <c:pt idx="225">
                  <c:v>0.13539999999999999</c:v>
                </c:pt>
                <c:pt idx="226">
                  <c:v>0.13539999999999999</c:v>
                </c:pt>
                <c:pt idx="227">
                  <c:v>0.13539999999999999</c:v>
                </c:pt>
                <c:pt idx="228">
                  <c:v>0.13539999999999999</c:v>
                </c:pt>
                <c:pt idx="229">
                  <c:v>0.13539999999999999</c:v>
                </c:pt>
                <c:pt idx="230">
                  <c:v>0.13539999999999999</c:v>
                </c:pt>
                <c:pt idx="231">
                  <c:v>0.13539999999999999</c:v>
                </c:pt>
                <c:pt idx="232">
                  <c:v>0.13539999999999999</c:v>
                </c:pt>
                <c:pt idx="233">
                  <c:v>0.13539999999999999</c:v>
                </c:pt>
                <c:pt idx="234">
                  <c:v>0.13539999999999999</c:v>
                </c:pt>
                <c:pt idx="235">
                  <c:v>0.13539999999999999</c:v>
                </c:pt>
                <c:pt idx="236">
                  <c:v>0.13539999999999999</c:v>
                </c:pt>
                <c:pt idx="237">
                  <c:v>0.13539999999999999</c:v>
                </c:pt>
                <c:pt idx="238">
                  <c:v>0.13539999999999999</c:v>
                </c:pt>
                <c:pt idx="239">
                  <c:v>0.13539999999999999</c:v>
                </c:pt>
                <c:pt idx="240">
                  <c:v>0.13539999999999999</c:v>
                </c:pt>
                <c:pt idx="241">
                  <c:v>0.13539999999999999</c:v>
                </c:pt>
                <c:pt idx="242">
                  <c:v>0.13539999999999999</c:v>
                </c:pt>
                <c:pt idx="243">
                  <c:v>0.13539999999999999</c:v>
                </c:pt>
                <c:pt idx="244">
                  <c:v>0.13539999999999999</c:v>
                </c:pt>
                <c:pt idx="245">
                  <c:v>0.13539999999999999</c:v>
                </c:pt>
                <c:pt idx="246">
                  <c:v>0.13539999999999999</c:v>
                </c:pt>
                <c:pt idx="247">
                  <c:v>0.13539999999999999</c:v>
                </c:pt>
                <c:pt idx="248">
                  <c:v>0.13539999999999999</c:v>
                </c:pt>
                <c:pt idx="249">
                  <c:v>0.13539999999999999</c:v>
                </c:pt>
                <c:pt idx="250">
                  <c:v>0.13539999999999999</c:v>
                </c:pt>
                <c:pt idx="251">
                  <c:v>0.13539999999999999</c:v>
                </c:pt>
                <c:pt idx="252">
                  <c:v>0.13539999999999999</c:v>
                </c:pt>
                <c:pt idx="253">
                  <c:v>0.13539999999999999</c:v>
                </c:pt>
                <c:pt idx="254">
                  <c:v>0.13539999999999999</c:v>
                </c:pt>
                <c:pt idx="255">
                  <c:v>0.13539999999999999</c:v>
                </c:pt>
                <c:pt idx="256">
                  <c:v>0.13539999999999999</c:v>
                </c:pt>
                <c:pt idx="257">
                  <c:v>0.13539999999999999</c:v>
                </c:pt>
                <c:pt idx="258">
                  <c:v>0.13539999999999999</c:v>
                </c:pt>
                <c:pt idx="259">
                  <c:v>0.13539999999999999</c:v>
                </c:pt>
                <c:pt idx="260">
                  <c:v>0.13539999999999999</c:v>
                </c:pt>
                <c:pt idx="261">
                  <c:v>0.13539999999999999</c:v>
                </c:pt>
                <c:pt idx="262">
                  <c:v>0.13539999999999999</c:v>
                </c:pt>
                <c:pt idx="263">
                  <c:v>0.13539999999999999</c:v>
                </c:pt>
                <c:pt idx="264">
                  <c:v>0.13539999999999999</c:v>
                </c:pt>
                <c:pt idx="265">
                  <c:v>0.13539999999999999</c:v>
                </c:pt>
                <c:pt idx="266">
                  <c:v>0.13539999999999999</c:v>
                </c:pt>
                <c:pt idx="267">
                  <c:v>0.13539999999999999</c:v>
                </c:pt>
                <c:pt idx="268">
                  <c:v>0.13539999999999999</c:v>
                </c:pt>
                <c:pt idx="269">
                  <c:v>0.13539999999999999</c:v>
                </c:pt>
                <c:pt idx="270">
                  <c:v>0.13539999999999999</c:v>
                </c:pt>
                <c:pt idx="271">
                  <c:v>0.13539999999999999</c:v>
                </c:pt>
                <c:pt idx="272">
                  <c:v>0.13539999999999999</c:v>
                </c:pt>
                <c:pt idx="273">
                  <c:v>0.13539999999999999</c:v>
                </c:pt>
                <c:pt idx="274">
                  <c:v>0.13539999999999999</c:v>
                </c:pt>
                <c:pt idx="275">
                  <c:v>0.13539999999999999</c:v>
                </c:pt>
                <c:pt idx="276">
                  <c:v>0.13539999999999999</c:v>
                </c:pt>
                <c:pt idx="277">
                  <c:v>0.13539999999999999</c:v>
                </c:pt>
                <c:pt idx="278">
                  <c:v>0.13539999999999999</c:v>
                </c:pt>
                <c:pt idx="279">
                  <c:v>0.13539999999999999</c:v>
                </c:pt>
                <c:pt idx="280">
                  <c:v>0.13539999999999999</c:v>
                </c:pt>
                <c:pt idx="281">
                  <c:v>0.13539999999999999</c:v>
                </c:pt>
                <c:pt idx="282">
                  <c:v>0.13539999999999999</c:v>
                </c:pt>
                <c:pt idx="283">
                  <c:v>0.13539999999999999</c:v>
                </c:pt>
                <c:pt idx="284">
                  <c:v>0.13539999999999999</c:v>
                </c:pt>
                <c:pt idx="285">
                  <c:v>0.13539999999999999</c:v>
                </c:pt>
                <c:pt idx="286">
                  <c:v>0.13539999999999999</c:v>
                </c:pt>
                <c:pt idx="287">
                  <c:v>0.13539999999999999</c:v>
                </c:pt>
                <c:pt idx="288">
                  <c:v>0.13539999999999999</c:v>
                </c:pt>
                <c:pt idx="289">
                  <c:v>0.13539999999999999</c:v>
                </c:pt>
                <c:pt idx="290">
                  <c:v>0.13539999999999999</c:v>
                </c:pt>
                <c:pt idx="291">
                  <c:v>0.13539999999999999</c:v>
                </c:pt>
                <c:pt idx="292">
                  <c:v>0.13539999999999999</c:v>
                </c:pt>
                <c:pt idx="293">
                  <c:v>0.13539999999999999</c:v>
                </c:pt>
                <c:pt idx="294">
                  <c:v>0.13539999999999999</c:v>
                </c:pt>
                <c:pt idx="295">
                  <c:v>0.13539999999999999</c:v>
                </c:pt>
                <c:pt idx="296">
                  <c:v>0.13539999999999999</c:v>
                </c:pt>
                <c:pt idx="297">
                  <c:v>0.13539999999999999</c:v>
                </c:pt>
                <c:pt idx="298">
                  <c:v>0.13539999999999999</c:v>
                </c:pt>
                <c:pt idx="299">
                  <c:v>0.13539999999999999</c:v>
                </c:pt>
                <c:pt idx="300">
                  <c:v>0.13539999999999999</c:v>
                </c:pt>
                <c:pt idx="301">
                  <c:v>0.13539999999999999</c:v>
                </c:pt>
                <c:pt idx="302">
                  <c:v>0.13539999999999999</c:v>
                </c:pt>
                <c:pt idx="303">
                  <c:v>0.13539999999999999</c:v>
                </c:pt>
                <c:pt idx="304">
                  <c:v>0.13539999999999999</c:v>
                </c:pt>
                <c:pt idx="305">
                  <c:v>0.13539999999999999</c:v>
                </c:pt>
                <c:pt idx="306">
                  <c:v>0.13539999999999999</c:v>
                </c:pt>
                <c:pt idx="307">
                  <c:v>0.13539999999999999</c:v>
                </c:pt>
                <c:pt idx="308">
                  <c:v>0.13539999999999999</c:v>
                </c:pt>
                <c:pt idx="309">
                  <c:v>0.13539999999999999</c:v>
                </c:pt>
                <c:pt idx="310">
                  <c:v>0.13539999999999999</c:v>
                </c:pt>
                <c:pt idx="311">
                  <c:v>0.13539999999999999</c:v>
                </c:pt>
                <c:pt idx="312">
                  <c:v>0.13539999999999999</c:v>
                </c:pt>
                <c:pt idx="313">
                  <c:v>0.13539999999999999</c:v>
                </c:pt>
                <c:pt idx="314">
                  <c:v>0.13539999999999999</c:v>
                </c:pt>
                <c:pt idx="315">
                  <c:v>0.13539999999999999</c:v>
                </c:pt>
                <c:pt idx="316">
                  <c:v>0.13539999999999999</c:v>
                </c:pt>
                <c:pt idx="317">
                  <c:v>0.13539999999999999</c:v>
                </c:pt>
                <c:pt idx="318">
                  <c:v>0.13539999999999999</c:v>
                </c:pt>
                <c:pt idx="319">
                  <c:v>0.13539999999999999</c:v>
                </c:pt>
                <c:pt idx="320">
                  <c:v>0.13539999999999999</c:v>
                </c:pt>
                <c:pt idx="321">
                  <c:v>0.13539999999999999</c:v>
                </c:pt>
                <c:pt idx="322">
                  <c:v>0.13539999999999999</c:v>
                </c:pt>
                <c:pt idx="323">
                  <c:v>0.13539999999999999</c:v>
                </c:pt>
                <c:pt idx="324">
                  <c:v>0.13539999999999999</c:v>
                </c:pt>
                <c:pt idx="325">
                  <c:v>0.13539999999999999</c:v>
                </c:pt>
                <c:pt idx="326">
                  <c:v>0.13539999999999999</c:v>
                </c:pt>
                <c:pt idx="327">
                  <c:v>0.13539999999999999</c:v>
                </c:pt>
                <c:pt idx="328">
                  <c:v>0.13539999999999999</c:v>
                </c:pt>
                <c:pt idx="329">
                  <c:v>0.13539999999999999</c:v>
                </c:pt>
                <c:pt idx="330">
                  <c:v>0.13539999999999999</c:v>
                </c:pt>
                <c:pt idx="331">
                  <c:v>0.13539999999999999</c:v>
                </c:pt>
                <c:pt idx="332">
                  <c:v>0.13539999999999999</c:v>
                </c:pt>
                <c:pt idx="333">
                  <c:v>0.13539999999999999</c:v>
                </c:pt>
                <c:pt idx="334">
                  <c:v>0.13539999999999999</c:v>
                </c:pt>
                <c:pt idx="335">
                  <c:v>0.13539999999999999</c:v>
                </c:pt>
                <c:pt idx="336">
                  <c:v>0.13539999999999999</c:v>
                </c:pt>
                <c:pt idx="337">
                  <c:v>0.13539999999999999</c:v>
                </c:pt>
                <c:pt idx="338">
                  <c:v>0.13539999999999999</c:v>
                </c:pt>
                <c:pt idx="339">
                  <c:v>0.13539999999999999</c:v>
                </c:pt>
                <c:pt idx="340">
                  <c:v>0.13539999999999999</c:v>
                </c:pt>
                <c:pt idx="341">
                  <c:v>0.13539999999999999</c:v>
                </c:pt>
                <c:pt idx="342">
                  <c:v>0.13539999999999999</c:v>
                </c:pt>
                <c:pt idx="343">
                  <c:v>0.13539999999999999</c:v>
                </c:pt>
                <c:pt idx="344">
                  <c:v>0.13539999999999999</c:v>
                </c:pt>
                <c:pt idx="345">
                  <c:v>0.13539999999999999</c:v>
                </c:pt>
                <c:pt idx="346">
                  <c:v>0.13539999999999999</c:v>
                </c:pt>
                <c:pt idx="347">
                  <c:v>0.13539999999999999</c:v>
                </c:pt>
                <c:pt idx="348">
                  <c:v>0.13539999999999999</c:v>
                </c:pt>
                <c:pt idx="349">
                  <c:v>0.13539999999999999</c:v>
                </c:pt>
                <c:pt idx="350">
                  <c:v>0.13539999999999999</c:v>
                </c:pt>
                <c:pt idx="351">
                  <c:v>0.13539999999999999</c:v>
                </c:pt>
                <c:pt idx="352">
                  <c:v>0.13539999999999999</c:v>
                </c:pt>
                <c:pt idx="353">
                  <c:v>0.13539999999999999</c:v>
                </c:pt>
                <c:pt idx="354">
                  <c:v>0.13539999999999999</c:v>
                </c:pt>
                <c:pt idx="355">
                  <c:v>0.13539999999999999</c:v>
                </c:pt>
                <c:pt idx="356">
                  <c:v>0.13539999999999999</c:v>
                </c:pt>
                <c:pt idx="357">
                  <c:v>0.13539999999999999</c:v>
                </c:pt>
                <c:pt idx="358">
                  <c:v>0.13539999999999999</c:v>
                </c:pt>
                <c:pt idx="359">
                  <c:v>0.13539999999999999</c:v>
                </c:pt>
                <c:pt idx="360">
                  <c:v>0.13539999999999999</c:v>
                </c:pt>
                <c:pt idx="361">
                  <c:v>0.13539999999999999</c:v>
                </c:pt>
                <c:pt idx="362">
                  <c:v>0.13539999999999999</c:v>
                </c:pt>
                <c:pt idx="363">
                  <c:v>0.13539999999999999</c:v>
                </c:pt>
                <c:pt idx="364">
                  <c:v>0.13539999999999999</c:v>
                </c:pt>
              </c:numCache>
            </c:numRef>
          </c:val>
        </c:ser>
        <c:marker val="1"/>
        <c:axId val="121495936"/>
        <c:axId val="121497472"/>
      </c:lineChart>
      <c:dateAx>
        <c:axId val="121495936"/>
        <c:scaling>
          <c:orientation val="minMax"/>
        </c:scaling>
        <c:axPos val="b"/>
        <c:numFmt formatCode="[$-C0A]mmm/yy;@" sourceLinked="0"/>
        <c:majorTickMark val="none"/>
        <c:tickLblPos val="low"/>
        <c:spPr>
          <a:ln>
            <a:solidFill>
              <a:schemeClr val="bg1">
                <a:lumMod val="85000"/>
              </a:schemeClr>
            </a:solidFill>
          </a:ln>
        </c:spPr>
        <c:txPr>
          <a:bodyPr/>
          <a:lstStyle/>
          <a:p>
            <a:pPr>
              <a:defRPr sz="800">
                <a:latin typeface="Arial" pitchFamily="34" charset="0"/>
                <a:cs typeface="Arial" pitchFamily="34" charset="0"/>
              </a:defRPr>
            </a:pPr>
            <a:endParaRPr lang="es-CL"/>
          </a:p>
        </c:txPr>
        <c:crossAx val="121497472"/>
        <c:crosses val="autoZero"/>
        <c:auto val="1"/>
        <c:lblOffset val="100"/>
        <c:majorUnit val="31"/>
        <c:majorTimeUnit val="days"/>
      </c:dateAx>
      <c:valAx>
        <c:axId val="121497472"/>
        <c:scaling>
          <c:orientation val="minMax"/>
          <c:max val="0.5"/>
          <c:min val="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1000">
                <a:latin typeface="Arial" pitchFamily="34" charset="0"/>
                <a:cs typeface="Arial" pitchFamily="34" charset="0"/>
              </a:defRPr>
            </a:pPr>
            <a:endParaRPr lang="es-CL"/>
          </a:p>
        </c:txPr>
        <c:crossAx val="121495936"/>
        <c:crosses val="autoZero"/>
        <c:crossBetween val="between"/>
      </c:valAx>
    </c:plotArea>
    <c:legend>
      <c:legendPos val="b"/>
      <c:spPr>
        <a:solidFill>
          <a:schemeClr val="bg1"/>
        </a:solidFill>
        <a:ln>
          <a:noFill/>
        </a:ln>
      </c:spPr>
      <c:txPr>
        <a:bodyPr/>
        <a:lstStyle/>
        <a:p>
          <a:pPr>
            <a:defRPr sz="700">
              <a:latin typeface="Arial" pitchFamily="34" charset="0"/>
              <a:cs typeface="Arial" pitchFamily="34" charset="0"/>
            </a:defRPr>
          </a:pPr>
          <a:endParaRPr lang="es-CL"/>
        </a:p>
      </c:txPr>
    </c:legend>
    <c:plotVisOnly val="1"/>
    <c:dispBlanksAs val="gap"/>
  </c:chart>
  <c:spPr>
    <a:ln>
      <a:noFill/>
    </a:ln>
  </c:sp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9.5377060931900043E-2"/>
          <c:y val="0.10755420054200562"/>
          <c:w val="0.87731111111111115"/>
          <c:h val="0.60684518970189705"/>
        </c:manualLayout>
      </c:layout>
      <c:barChart>
        <c:barDir val="col"/>
        <c:grouping val="stacked"/>
        <c:ser>
          <c:idx val="2"/>
          <c:order val="0"/>
          <c:tx>
            <c:strRef>
              <c:f>'Figuras 3 y 4 - Tabla 4 '!$R$6</c:f>
              <c:strCache>
                <c:ptCount val="1"/>
                <c:pt idx="0">
                  <c:v>Hidro</c:v>
                </c:pt>
              </c:strCache>
            </c:strRef>
          </c:tx>
          <c:spPr>
            <a:solidFill>
              <a:srgbClr val="0066FF"/>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'!$S$6:$AC$6</c:f>
              <c:numCache>
                <c:formatCode>#,##0.00</c:formatCode>
                <c:ptCount val="11"/>
                <c:pt idx="0">
                  <c:v>65.975359999999995</c:v>
                </c:pt>
                <c:pt idx="1">
                  <c:v>60.026589999999999</c:v>
                </c:pt>
                <c:pt idx="2">
                  <c:v>69.736919999999998</c:v>
                </c:pt>
                <c:pt idx="3">
                  <c:v>68.167420000000007</c:v>
                </c:pt>
                <c:pt idx="4">
                  <c:v>67.83587</c:v>
                </c:pt>
                <c:pt idx="5">
                  <c:v>61.865659999999998</c:v>
                </c:pt>
                <c:pt idx="6">
                  <c:v>56.868159999999996</c:v>
                </c:pt>
                <c:pt idx="7">
                  <c:v>71.23639</c:v>
                </c:pt>
                <c:pt idx="8">
                  <c:v>81.416340000000005</c:v>
                </c:pt>
                <c:pt idx="9">
                  <c:v>78.135009999999994</c:v>
                </c:pt>
                <c:pt idx="10">
                  <c:v>80.790440000000004</c:v>
                </c:pt>
              </c:numCache>
            </c:numRef>
          </c:val>
        </c:ser>
        <c:ser>
          <c:idx val="1"/>
          <c:order val="1"/>
          <c:tx>
            <c:strRef>
              <c:f>'Figuras 3 y 4 - Tabla 4 '!$R$5</c:f>
              <c:strCache>
                <c:ptCount val="1"/>
                <c:pt idx="0">
                  <c:v>Carbón</c:v>
                </c:pt>
              </c:strCache>
            </c:strRef>
          </c:tx>
          <c:spPr>
            <a:solidFill>
              <a:schemeClr val="bg1">
                <a:lumMod val="7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'!$S$5:$AC$5</c:f>
              <c:numCache>
                <c:formatCode>#,##0.00</c:formatCode>
                <c:ptCount val="11"/>
                <c:pt idx="0">
                  <c:v>3505.0807399999999</c:v>
                </c:pt>
                <c:pt idx="1">
                  <c:v>1698.1783499999999</c:v>
                </c:pt>
                <c:pt idx="2">
                  <c:v>3898.9226899999999</c:v>
                </c:pt>
                <c:pt idx="3">
                  <c:v>5510.27574</c:v>
                </c:pt>
                <c:pt idx="4">
                  <c:v>5984.30339</c:v>
                </c:pt>
                <c:pt idx="5">
                  <c:v>5975.3717900000001</c:v>
                </c:pt>
                <c:pt idx="6">
                  <c:v>7225.0442000000003</c:v>
                </c:pt>
                <c:pt idx="7">
                  <c:v>10999.596390000001</c:v>
                </c:pt>
                <c:pt idx="8">
                  <c:v>13793.046060000001</c:v>
                </c:pt>
                <c:pt idx="9">
                  <c:v>14100.78988</c:v>
                </c:pt>
                <c:pt idx="10">
                  <c:v>14075.573110000001</c:v>
                </c:pt>
              </c:numCache>
            </c:numRef>
          </c:val>
        </c:ser>
        <c:ser>
          <c:idx val="4"/>
          <c:order val="2"/>
          <c:tx>
            <c:strRef>
              <c:f>'Figuras 3 y 4 - Tabla 4 '!$R$8</c:f>
              <c:strCache>
                <c:ptCount val="1"/>
                <c:pt idx="0">
                  <c:v>Carbón + Petcoke</c:v>
                </c:pt>
              </c:strCache>
            </c:strRef>
          </c:tx>
          <c:spPr>
            <a:solidFill>
              <a:schemeClr val="bg1">
                <a:lumMod val="50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'!$S$8:$AC$8</c:f>
              <c:numCache>
                <c:formatCode>#,##0.00</c:formatCode>
                <c:ptCount val="11"/>
                <c:pt idx="0">
                  <c:v>1094.4671600000001</c:v>
                </c:pt>
                <c:pt idx="1">
                  <c:v>2852.0380799999998</c:v>
                </c:pt>
                <c:pt idx="2">
                  <c:v>2709.65526</c:v>
                </c:pt>
                <c:pt idx="3">
                  <c:v>2516.1387599999998</c:v>
                </c:pt>
                <c:pt idx="4">
                  <c:v>2496.4804399999998</c:v>
                </c:pt>
                <c:pt idx="5">
                  <c:v>2464.011</c:v>
                </c:pt>
                <c:pt idx="6">
                  <c:v>1511.538</c:v>
                </c:pt>
                <c:pt idx="7">
                  <c:v>0</c:v>
                </c:pt>
                <c:pt idx="8">
                  <c:v>95.608999999999995</c:v>
                </c:pt>
                <c:pt idx="9">
                  <c:v>0</c:v>
                </c:pt>
                <c:pt idx="10">
                  <c:v>0</c:v>
                </c:pt>
              </c:numCache>
            </c:numRef>
          </c:val>
        </c:ser>
        <c:ser>
          <c:idx val="5"/>
          <c:order val="3"/>
          <c:tx>
            <c:strRef>
              <c:f>'Figuras 3 y 4 - Tabla 4 '!$R$9</c:f>
              <c:strCache>
                <c:ptCount val="1"/>
                <c:pt idx="0">
                  <c:v>Gas Natural</c:v>
                </c:pt>
              </c:strCache>
            </c:strRef>
          </c:tx>
          <c:spPr>
            <a:solidFill>
              <a:schemeClr val="accent6">
                <a:lumMod val="7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'!$S$9:$AC$9</c:f>
              <c:numCache>
                <c:formatCode>#,##0.00</c:formatCode>
                <c:ptCount val="11"/>
                <c:pt idx="0">
                  <c:v>7587.9996100000008</c:v>
                </c:pt>
                <c:pt idx="1">
                  <c:v>8031.8133900000003</c:v>
                </c:pt>
                <c:pt idx="2">
                  <c:v>6403.6772499999997</c:v>
                </c:pt>
                <c:pt idx="3">
                  <c:v>3146.7778600000001</c:v>
                </c:pt>
                <c:pt idx="4">
                  <c:v>1713.14129</c:v>
                </c:pt>
                <c:pt idx="5">
                  <c:v>3002.71794</c:v>
                </c:pt>
                <c:pt idx="6">
                  <c:v>4042.3425299999999</c:v>
                </c:pt>
                <c:pt idx="7">
                  <c:v>4103.7799399999994</c:v>
                </c:pt>
                <c:pt idx="8">
                  <c:v>2284.4561899999999</c:v>
                </c:pt>
                <c:pt idx="9">
                  <c:v>1608.6775499999999</c:v>
                </c:pt>
                <c:pt idx="10">
                  <c:v>1966.9287300000001</c:v>
                </c:pt>
              </c:numCache>
            </c:numRef>
          </c:val>
        </c:ser>
        <c:ser>
          <c:idx val="6"/>
          <c:order val="4"/>
          <c:tx>
            <c:strRef>
              <c:f>'Figuras 3 y 4 - Tabla 4 '!$R$10</c:f>
              <c:strCache>
                <c:ptCount val="1"/>
                <c:pt idx="0">
                  <c:v>Diesel</c:v>
                </c:pt>
              </c:strCache>
            </c:strRef>
          </c:tx>
          <c:spPr>
            <a:solidFill>
              <a:schemeClr val="bg2">
                <a:lumMod val="2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'!$S$10:$AC$10</c:f>
              <c:numCache>
                <c:formatCode>#,##0.00</c:formatCode>
                <c:ptCount val="11"/>
                <c:pt idx="0">
                  <c:v>24.090170000000001</c:v>
                </c:pt>
                <c:pt idx="1">
                  <c:v>7.4997199999999999</c:v>
                </c:pt>
                <c:pt idx="2">
                  <c:v>91.663989999999998</c:v>
                </c:pt>
                <c:pt idx="3">
                  <c:v>2285.14651</c:v>
                </c:pt>
                <c:pt idx="4">
                  <c:v>3879.3510500000002</c:v>
                </c:pt>
                <c:pt idx="5">
                  <c:v>3003.0931599999999</c:v>
                </c:pt>
                <c:pt idx="6">
                  <c:v>1874.0311799999999</c:v>
                </c:pt>
                <c:pt idx="7">
                  <c:v>360.80018999999999</c:v>
                </c:pt>
                <c:pt idx="8">
                  <c:v>263.97591999999997</c:v>
                </c:pt>
                <c:pt idx="9">
                  <c:v>991.55652999999995</c:v>
                </c:pt>
                <c:pt idx="10">
                  <c:v>937.65732000000003</c:v>
                </c:pt>
              </c:numCache>
            </c:numRef>
          </c:val>
        </c:ser>
        <c:ser>
          <c:idx val="0"/>
          <c:order val="5"/>
          <c:tx>
            <c:strRef>
              <c:f>'Figuras 3 y 4 - Tabla 4 '!$R$4</c:f>
              <c:strCache>
                <c:ptCount val="1"/>
                <c:pt idx="0">
                  <c:v>Fuel Oil Nro. 6</c:v>
                </c:pt>
              </c:strCache>
            </c:strRef>
          </c:tx>
          <c:spPr>
            <a:solidFill>
              <a:srgbClr val="008000"/>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'!$S$4:$AC$4</c:f>
              <c:numCache>
                <c:formatCode>#,##0.00</c:formatCode>
                <c:ptCount val="11"/>
                <c:pt idx="0">
                  <c:v>24.307380000000002</c:v>
                </c:pt>
                <c:pt idx="1">
                  <c:v>8.5309999999999997E-2</c:v>
                </c:pt>
                <c:pt idx="2">
                  <c:v>19.288049999999998</c:v>
                </c:pt>
                <c:pt idx="3">
                  <c:v>378.07150999999999</c:v>
                </c:pt>
                <c:pt idx="4">
                  <c:v>330.27915999999999</c:v>
                </c:pt>
                <c:pt idx="5">
                  <c:v>307.94251000000003</c:v>
                </c:pt>
                <c:pt idx="6">
                  <c:v>275.84452000000005</c:v>
                </c:pt>
                <c:pt idx="7">
                  <c:v>192.18628000000004</c:v>
                </c:pt>
                <c:pt idx="8">
                  <c:v>151.96534</c:v>
                </c:pt>
                <c:pt idx="9">
                  <c:v>311.56879000000004</c:v>
                </c:pt>
                <c:pt idx="10">
                  <c:v>180.49598000000003</c:v>
                </c:pt>
              </c:numCache>
            </c:numRef>
          </c:val>
        </c:ser>
        <c:ser>
          <c:idx val="3"/>
          <c:order val="6"/>
          <c:tx>
            <c:strRef>
              <c:f>'Figuras 3 y 4 - Tabla 4 '!$R$7</c:f>
              <c:strCache>
                <c:ptCount val="1"/>
                <c:pt idx="0">
                  <c:v>Diesel + Fuel Oil</c:v>
                </c:pt>
              </c:strCache>
            </c:strRef>
          </c:tx>
          <c:spPr>
            <a:solidFill>
              <a:schemeClr val="accent1">
                <a:lumMod val="7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'!$S$7:$AC$7</c:f>
              <c:numCache>
                <c:formatCode>#,##0.00</c:formatCode>
                <c:ptCount val="11"/>
                <c:pt idx="0">
                  <c:v>28.109360000000002</c:v>
                </c:pt>
                <c:pt idx="1">
                  <c:v>7.6740000000000004</c:v>
                </c:pt>
                <c:pt idx="2">
                  <c:v>43.0687</c:v>
                </c:pt>
                <c:pt idx="3">
                  <c:v>41.200620000000001</c:v>
                </c:pt>
                <c:pt idx="4">
                  <c:v>30.951270000000001</c:v>
                </c:pt>
                <c:pt idx="5">
                  <c:v>91.766859999999994</c:v>
                </c:pt>
                <c:pt idx="6">
                  <c:v>114.40786</c:v>
                </c:pt>
                <c:pt idx="7">
                  <c:v>69.067070000000001</c:v>
                </c:pt>
                <c:pt idx="8">
                  <c:v>48.419510000000002</c:v>
                </c:pt>
                <c:pt idx="9">
                  <c:v>20.860890000000001</c:v>
                </c:pt>
                <c:pt idx="10">
                  <c:v>8.3408800000000003</c:v>
                </c:pt>
              </c:numCache>
            </c:numRef>
          </c:val>
        </c:ser>
        <c:ser>
          <c:idx val="7"/>
          <c:order val="7"/>
          <c:tx>
            <c:strRef>
              <c:f>'Figuras 3 y 4 - Tabla 4 '!$R$11</c:f>
              <c:strCache>
                <c:ptCount val="1"/>
                <c:pt idx="0">
                  <c:v>Petcoke</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'!$S$11:$AC$11</c:f>
              <c:numCache>
                <c:formatCode>#,##0.00</c:formatCode>
                <c:ptCount val="11"/>
                <c:pt idx="0">
                  <c:v>0</c:v>
                </c:pt>
                <c:pt idx="1">
                  <c:v>0</c:v>
                </c:pt>
                <c:pt idx="2">
                  <c:v>0</c:v>
                </c:pt>
                <c:pt idx="3">
                  <c:v>0</c:v>
                </c:pt>
                <c:pt idx="4">
                  <c:v>0</c:v>
                </c:pt>
                <c:pt idx="5">
                  <c:v>0</c:v>
                </c:pt>
                <c:pt idx="6">
                  <c:v>0</c:v>
                </c:pt>
                <c:pt idx="7">
                  <c:v>92.472000000000008</c:v>
                </c:pt>
                <c:pt idx="8">
                  <c:v>11.303000000000001</c:v>
                </c:pt>
                <c:pt idx="9">
                  <c:v>0</c:v>
                </c:pt>
                <c:pt idx="10">
                  <c:v>0</c:v>
                </c:pt>
              </c:numCache>
            </c:numRef>
          </c:val>
        </c:ser>
        <c:ser>
          <c:idx val="8"/>
          <c:order val="8"/>
          <c:tx>
            <c:strRef>
              <c:f>'Figuras 3 y 4 - Tabla 4 '!$R$13</c:f>
              <c:strCache>
                <c:ptCount val="1"/>
                <c:pt idx="0">
                  <c:v>Cogeneración</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'!$S$13:$AC$13</c:f>
              <c:numCache>
                <c:formatCode>#,##0.00</c:formatCode>
                <c:ptCount val="11"/>
                <c:pt idx="0">
                  <c:v>0</c:v>
                </c:pt>
                <c:pt idx="1">
                  <c:v>0</c:v>
                </c:pt>
                <c:pt idx="2">
                  <c:v>0</c:v>
                </c:pt>
                <c:pt idx="3">
                  <c:v>0</c:v>
                </c:pt>
                <c:pt idx="4">
                  <c:v>0</c:v>
                </c:pt>
                <c:pt idx="5">
                  <c:v>0</c:v>
                </c:pt>
                <c:pt idx="6">
                  <c:v>0</c:v>
                </c:pt>
                <c:pt idx="7">
                  <c:v>0</c:v>
                </c:pt>
                <c:pt idx="8">
                  <c:v>25.02617</c:v>
                </c:pt>
                <c:pt idx="9">
                  <c:v>120.66354</c:v>
                </c:pt>
                <c:pt idx="10">
                  <c:v>122.22910999999999</c:v>
                </c:pt>
              </c:numCache>
            </c:numRef>
          </c:val>
        </c:ser>
        <c:ser>
          <c:idx val="9"/>
          <c:order val="9"/>
          <c:tx>
            <c:strRef>
              <c:f>'Figuras 3 y 4 - Tabla 4 '!$R$12</c:f>
              <c:strCache>
                <c:ptCount val="1"/>
                <c:pt idx="0">
                  <c:v>Otro</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'!$S$12:$AC$12</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0"/>
          <c:order val="10"/>
          <c:tx>
            <c:strRef>
              <c:f>'Figuras 3 y 4 - Tabla 4 '!$R$14</c:f>
              <c:strCache>
                <c:ptCount val="1"/>
                <c:pt idx="0">
                  <c:v>Solar</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'!$S$14:$AC$14</c:f>
              <c:numCache>
                <c:formatCode>#,##0.00</c:formatCode>
                <c:ptCount val="11"/>
                <c:pt idx="0">
                  <c:v>0</c:v>
                </c:pt>
                <c:pt idx="1">
                  <c:v>0</c:v>
                </c:pt>
                <c:pt idx="2">
                  <c:v>0</c:v>
                </c:pt>
                <c:pt idx="3">
                  <c:v>0</c:v>
                </c:pt>
                <c:pt idx="4">
                  <c:v>0</c:v>
                </c:pt>
                <c:pt idx="5">
                  <c:v>0</c:v>
                </c:pt>
                <c:pt idx="6">
                  <c:v>0</c:v>
                </c:pt>
                <c:pt idx="7">
                  <c:v>0</c:v>
                </c:pt>
                <c:pt idx="8">
                  <c:v>0.44033</c:v>
                </c:pt>
                <c:pt idx="9">
                  <c:v>4.52034</c:v>
                </c:pt>
                <c:pt idx="10">
                  <c:v>87.053550000000001</c:v>
                </c:pt>
              </c:numCache>
            </c:numRef>
          </c:val>
        </c:ser>
        <c:ser>
          <c:idx val="11"/>
          <c:order val="11"/>
          <c:tx>
            <c:strRef>
              <c:f>'Figuras 3 y 4 - Tabla 4 '!$R$15</c:f>
              <c:strCache>
                <c:ptCount val="1"/>
                <c:pt idx="0">
                  <c:v>Eólico</c:v>
                </c:pt>
              </c:strCache>
            </c:strRef>
          </c:tx>
          <c:spPr>
            <a:solidFill>
              <a:srgbClr val="0054D0"/>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'!$S$15:$AC$15</c:f>
              <c:numCache>
                <c:formatCode>#,##0.00</c:formatCode>
                <c:ptCount val="11"/>
                <c:pt idx="9">
                  <c:v>0</c:v>
                </c:pt>
                <c:pt idx="10">
                  <c:v>215.33991999999998</c:v>
                </c:pt>
              </c:numCache>
            </c:numRef>
          </c:val>
        </c:ser>
        <c:gapWidth val="75"/>
        <c:overlap val="100"/>
        <c:axId val="89081344"/>
        <c:axId val="89082880"/>
      </c:barChart>
      <c:catAx>
        <c:axId val="89081344"/>
        <c:scaling>
          <c:orientation val="minMax"/>
        </c:scaling>
        <c:axPos val="b"/>
        <c:numFmt formatCode="@"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89082880"/>
        <c:crosses val="autoZero"/>
        <c:auto val="1"/>
        <c:lblAlgn val="ctr"/>
        <c:lblOffset val="100"/>
      </c:catAx>
      <c:valAx>
        <c:axId val="89082880"/>
        <c:scaling>
          <c:orientation val="minMax"/>
        </c:scaling>
        <c:axPos val="l"/>
        <c:majorGridlines>
          <c:spPr>
            <a:ln>
              <a:solidFill>
                <a:schemeClr val="bg1">
                  <a:lumMod val="85000"/>
                </a:schemeClr>
              </a:solidFill>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89081344"/>
        <c:crosses val="autoZero"/>
        <c:crossBetween val="between"/>
      </c:valAx>
    </c:plotArea>
    <c:legend>
      <c:legendPos val="b"/>
      <c:layout>
        <c:manualLayout>
          <c:xMode val="edge"/>
          <c:yMode val="edge"/>
          <c:x val="9.3349462365592648E-2"/>
          <c:y val="0.79629844173441733"/>
          <c:w val="0.84971684587813623"/>
          <c:h val="0.19939945779114604"/>
        </c:manualLayout>
      </c:layout>
      <c:txPr>
        <a:bodyPr/>
        <a:lstStyle/>
        <a:p>
          <a:pPr>
            <a:defRPr sz="9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2.5197897058465892E-2"/>
          <c:y val="7.6620792587566419E-2"/>
          <c:w val="0.9377397011240306"/>
          <c:h val="0.83356508874324575"/>
        </c:manualLayout>
      </c:layout>
      <c:pieChart>
        <c:varyColors val="1"/>
        <c:ser>
          <c:idx val="0"/>
          <c:order val="0"/>
          <c:dPt>
            <c:idx val="0"/>
            <c:spPr>
              <a:solidFill>
                <a:schemeClr val="bg1">
                  <a:lumMod val="75000"/>
                </a:schemeClr>
              </a:solidFill>
            </c:spPr>
          </c:dPt>
          <c:dPt>
            <c:idx val="1"/>
            <c:spPr>
              <a:solidFill>
                <a:schemeClr val="accent1">
                  <a:lumMod val="75000"/>
                </a:schemeClr>
              </a:solidFill>
            </c:spPr>
          </c:dPt>
          <c:dPt>
            <c:idx val="2"/>
            <c:spPr>
              <a:solidFill>
                <a:schemeClr val="accent6">
                  <a:lumMod val="75000"/>
                </a:schemeClr>
              </a:solidFill>
            </c:spPr>
          </c:dPt>
          <c:dPt>
            <c:idx val="3"/>
            <c:spPr>
              <a:solidFill>
                <a:srgbClr val="0066FF"/>
              </a:solidFill>
            </c:spPr>
          </c:dPt>
          <c:dLbls>
            <c:dLbl>
              <c:idx val="0"/>
              <c:layout>
                <c:manualLayout>
                  <c:x val="-4.0933095918888933E-2"/>
                  <c:y val="1.0794605137514986E-2"/>
                </c:manualLayout>
              </c:layout>
              <c:showCatName val="1"/>
              <c:showPercent val="1"/>
            </c:dLbl>
            <c:dLbl>
              <c:idx val="1"/>
              <c:layout>
                <c:manualLayout>
                  <c:x val="6.3665767135006573E-2"/>
                  <c:y val="-5.3366258196647982E-2"/>
                </c:manualLayout>
              </c:layout>
              <c:showCatName val="1"/>
              <c:showPercent val="1"/>
            </c:dLbl>
            <c:dLbl>
              <c:idx val="2"/>
              <c:layout>
                <c:manualLayout>
                  <c:x val="9.6879024005172162E-2"/>
                  <c:y val="-0.15270564619111199"/>
                </c:manualLayout>
              </c:layout>
              <c:showCatName val="1"/>
              <c:showPercent val="1"/>
            </c:dLbl>
            <c:dLbl>
              <c:idx val="3"/>
              <c:layout>
                <c:manualLayout>
                  <c:x val="0.12159090300238792"/>
                  <c:y val="-0.10814353548613885"/>
                </c:manualLayout>
              </c:layout>
              <c:showCatName val="1"/>
              <c:showPercent val="1"/>
            </c:dLbl>
            <c:dLbl>
              <c:idx val="4"/>
              <c:layout>
                <c:manualLayout>
                  <c:x val="7.32462258068549E-2"/>
                  <c:y val="2.6167458067160865E-2"/>
                </c:manualLayout>
              </c:layout>
              <c:showCatName val="1"/>
              <c:showPercent val="1"/>
            </c:dLbl>
            <c:numFmt formatCode="0.0%" sourceLinked="0"/>
            <c:showCatName val="1"/>
            <c:showPercent val="1"/>
            <c:showLeaderLines val="1"/>
          </c:dLbls>
          <c:cat>
            <c:strRef>
              <c:f>'Figuras 3 y 4 - Tabla 4 '!$AF$19:$AF$24</c:f>
              <c:strCache>
                <c:ptCount val="6"/>
                <c:pt idx="0">
                  <c:v>Carbón</c:v>
                </c:pt>
                <c:pt idx="1">
                  <c:v>Diesel + Fuel Oil</c:v>
                </c:pt>
                <c:pt idx="2">
                  <c:v>Gas Natural</c:v>
                </c:pt>
                <c:pt idx="3">
                  <c:v>Hidro </c:v>
                </c:pt>
                <c:pt idx="4">
                  <c:v>Cogeneración</c:v>
                </c:pt>
                <c:pt idx="5">
                  <c:v>ERNC</c:v>
                </c:pt>
              </c:strCache>
            </c:strRef>
          </c:cat>
          <c:val>
            <c:numRef>
              <c:f>'Figuras 3 y 4 - Tabla 4 '!$AR$19:$AR$24</c:f>
              <c:numCache>
                <c:formatCode>0.0%</c:formatCode>
                <c:ptCount val="6"/>
                <c:pt idx="0">
                  <c:v>0.79656409574689513</c:v>
                </c:pt>
                <c:pt idx="1">
                  <c:v>6.4716760255589409E-2</c:v>
                </c:pt>
                <c:pt idx="2">
                  <c:v>0.10195894717998372</c:v>
                </c:pt>
                <c:pt idx="3">
                  <c:v>4.4853115943505432E-3</c:v>
                </c:pt>
                <c:pt idx="4">
                  <c:v>7.7590024463769416E-3</c:v>
                </c:pt>
                <c:pt idx="5">
                  <c:v>2.451588277680438E-2</c:v>
                </c:pt>
              </c:numCache>
            </c:numRef>
          </c:val>
        </c:ser>
        <c:firstSliceAng val="150"/>
      </c:pieChart>
    </c:plotArea>
    <c:plotVisOnly val="1"/>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7.3735337628251033E-2"/>
          <c:y val="0.12457960704607079"/>
          <c:w val="0.88299193509902174"/>
          <c:h val="0.62909180216803517"/>
        </c:manualLayout>
      </c:layout>
      <c:areaChart>
        <c:grouping val="stacked"/>
        <c:ser>
          <c:idx val="5"/>
          <c:order val="0"/>
          <c:tx>
            <c:strRef>
              <c:f>'Figura 5 '!$B$8</c:f>
              <c:strCache>
                <c:ptCount val="1"/>
                <c:pt idx="0">
                  <c:v>Hidro</c:v>
                </c:pt>
              </c:strCache>
            </c:strRef>
          </c:tx>
          <c:spPr>
            <a:solidFill>
              <a:srgbClr val="0066FF"/>
            </a:solidFill>
          </c:spPr>
          <c:cat>
            <c:strRef>
              <c:f>'Figura 5 '!$C$1:$CO$1</c:f>
              <c:strCache>
                <c:ptCount val="76"/>
                <c:pt idx="14">
                  <c:v>Octubre</c:v>
                </c:pt>
                <c:pt idx="45">
                  <c:v>Noviembre</c:v>
                </c:pt>
                <c:pt idx="75">
                  <c:v>Diciembre</c:v>
                </c:pt>
              </c:strCache>
            </c:strRef>
          </c:cat>
          <c:val>
            <c:numRef>
              <c:f>'Figura 5 '!$C$8:$CP$8</c:f>
              <c:numCache>
                <c:formatCode>General</c:formatCode>
                <c:ptCount val="92"/>
                <c:pt idx="0">
                  <c:v>0.19550000000000001</c:v>
                </c:pt>
                <c:pt idx="1">
                  <c:v>0.22713</c:v>
                </c:pt>
                <c:pt idx="2">
                  <c:v>0.20576</c:v>
                </c:pt>
                <c:pt idx="3">
                  <c:v>0.21890999999999999</c:v>
                </c:pt>
                <c:pt idx="4">
                  <c:v>0.20449999999999999</c:v>
                </c:pt>
                <c:pt idx="5">
                  <c:v>0.21929999999999999</c:v>
                </c:pt>
                <c:pt idx="6">
                  <c:v>0.19778000000000001</c:v>
                </c:pt>
                <c:pt idx="7">
                  <c:v>0.21417</c:v>
                </c:pt>
                <c:pt idx="8">
                  <c:v>0.2195</c:v>
                </c:pt>
                <c:pt idx="9">
                  <c:v>0.22005</c:v>
                </c:pt>
                <c:pt idx="10">
                  <c:v>0.2172</c:v>
                </c:pt>
                <c:pt idx="11">
                  <c:v>0.20881</c:v>
                </c:pt>
                <c:pt idx="12">
                  <c:v>0.21733</c:v>
                </c:pt>
                <c:pt idx="13">
                  <c:v>0.20796000000000001</c:v>
                </c:pt>
                <c:pt idx="14">
                  <c:v>0.23011999999999999</c:v>
                </c:pt>
                <c:pt idx="15">
                  <c:v>0.17734</c:v>
                </c:pt>
                <c:pt idx="16">
                  <c:v>0.21862999999999999</c:v>
                </c:pt>
                <c:pt idx="17">
                  <c:v>0.22248999999999999</c:v>
                </c:pt>
                <c:pt idx="18">
                  <c:v>0.22425999999999999</c:v>
                </c:pt>
                <c:pt idx="19">
                  <c:v>0.21965000000000001</c:v>
                </c:pt>
                <c:pt idx="20">
                  <c:v>0.22858999999999999</c:v>
                </c:pt>
                <c:pt idx="21">
                  <c:v>0.22131999999999999</c:v>
                </c:pt>
                <c:pt idx="22">
                  <c:v>0.20916999999999999</c:v>
                </c:pt>
                <c:pt idx="23">
                  <c:v>0.16575999999999999</c:v>
                </c:pt>
                <c:pt idx="24">
                  <c:v>0.21682000000000001</c:v>
                </c:pt>
                <c:pt idx="25">
                  <c:v>0.21298</c:v>
                </c:pt>
                <c:pt idx="26">
                  <c:v>0.24501000000000001</c:v>
                </c:pt>
                <c:pt idx="27">
                  <c:v>0.18917999999999999</c:v>
                </c:pt>
                <c:pt idx="28">
                  <c:v>0.23050000000000001</c:v>
                </c:pt>
                <c:pt idx="29">
                  <c:v>0.24787000000000001</c:v>
                </c:pt>
                <c:pt idx="30">
                  <c:v>0.23252</c:v>
                </c:pt>
                <c:pt idx="31">
                  <c:v>0.2429</c:v>
                </c:pt>
                <c:pt idx="32">
                  <c:v>0.22831000000000001</c:v>
                </c:pt>
                <c:pt idx="33">
                  <c:v>0.23616999999999999</c:v>
                </c:pt>
                <c:pt idx="34">
                  <c:v>0.20562</c:v>
                </c:pt>
                <c:pt idx="35">
                  <c:v>0.24378</c:v>
                </c:pt>
                <c:pt idx="36">
                  <c:v>0.18690999999999999</c:v>
                </c:pt>
                <c:pt idx="37">
                  <c:v>0.2198</c:v>
                </c:pt>
                <c:pt idx="38">
                  <c:v>0.19175</c:v>
                </c:pt>
                <c:pt idx="39">
                  <c:v>0.25855</c:v>
                </c:pt>
                <c:pt idx="40">
                  <c:v>0.21373</c:v>
                </c:pt>
                <c:pt idx="41">
                  <c:v>0.23088</c:v>
                </c:pt>
                <c:pt idx="42">
                  <c:v>0.18184</c:v>
                </c:pt>
                <c:pt idx="43">
                  <c:v>0.22361</c:v>
                </c:pt>
                <c:pt idx="44">
                  <c:v>0.22914000000000001</c:v>
                </c:pt>
                <c:pt idx="45">
                  <c:v>0.26029999999999998</c:v>
                </c:pt>
                <c:pt idx="46">
                  <c:v>0.23008000000000001</c:v>
                </c:pt>
                <c:pt idx="47">
                  <c:v>0.23116999999999999</c:v>
                </c:pt>
                <c:pt idx="48">
                  <c:v>0.19212000000000001</c:v>
                </c:pt>
                <c:pt idx="49">
                  <c:v>0.24315999999999999</c:v>
                </c:pt>
                <c:pt idx="50">
                  <c:v>0.26618999999999998</c:v>
                </c:pt>
                <c:pt idx="51">
                  <c:v>0.26432</c:v>
                </c:pt>
                <c:pt idx="52">
                  <c:v>0.27583999999999997</c:v>
                </c:pt>
                <c:pt idx="53">
                  <c:v>0.26943</c:v>
                </c:pt>
                <c:pt idx="54">
                  <c:v>0.16879</c:v>
                </c:pt>
                <c:pt idx="55">
                  <c:v>0.15006</c:v>
                </c:pt>
                <c:pt idx="56">
                  <c:v>0.22950999999999999</c:v>
                </c:pt>
                <c:pt idx="57">
                  <c:v>0.14527000000000001</c:v>
                </c:pt>
                <c:pt idx="58">
                  <c:v>0.28131</c:v>
                </c:pt>
                <c:pt idx="59">
                  <c:v>0.23283999999999999</c:v>
                </c:pt>
                <c:pt idx="60">
                  <c:v>0.18701000000000001</c:v>
                </c:pt>
                <c:pt idx="61">
                  <c:v>0.25152000000000002</c:v>
                </c:pt>
                <c:pt idx="62">
                  <c:v>0.22674</c:v>
                </c:pt>
                <c:pt idx="63">
                  <c:v>0.24389</c:v>
                </c:pt>
                <c:pt idx="64">
                  <c:v>0.22220999999999999</c:v>
                </c:pt>
                <c:pt idx="65">
                  <c:v>0.27778000000000003</c:v>
                </c:pt>
                <c:pt idx="66">
                  <c:v>0.23921000000000001</c:v>
                </c:pt>
                <c:pt idx="67">
                  <c:v>0.27242</c:v>
                </c:pt>
                <c:pt idx="68">
                  <c:v>0.23608999999999999</c:v>
                </c:pt>
                <c:pt idx="69">
                  <c:v>0.27334999999999998</c:v>
                </c:pt>
                <c:pt idx="70">
                  <c:v>0.22861000000000001</c:v>
                </c:pt>
                <c:pt idx="71">
                  <c:v>0.24209</c:v>
                </c:pt>
                <c:pt idx="72">
                  <c:v>0.18708</c:v>
                </c:pt>
                <c:pt idx="73">
                  <c:v>0.25101000000000001</c:v>
                </c:pt>
                <c:pt idx="74">
                  <c:v>0.23042000000000001</c:v>
                </c:pt>
                <c:pt idx="75">
                  <c:v>0.26551000000000002</c:v>
                </c:pt>
                <c:pt idx="76">
                  <c:v>0.19208</c:v>
                </c:pt>
                <c:pt idx="77">
                  <c:v>0.18521000000000001</c:v>
                </c:pt>
                <c:pt idx="78">
                  <c:v>0.21883</c:v>
                </c:pt>
                <c:pt idx="79">
                  <c:v>0.2384</c:v>
                </c:pt>
                <c:pt idx="80">
                  <c:v>0.20344999999999999</c:v>
                </c:pt>
                <c:pt idx="81">
                  <c:v>0.20959</c:v>
                </c:pt>
                <c:pt idx="82">
                  <c:v>0.23723</c:v>
                </c:pt>
                <c:pt idx="83">
                  <c:v>0.24118000000000001</c:v>
                </c:pt>
                <c:pt idx="84">
                  <c:v>0.24428</c:v>
                </c:pt>
                <c:pt idx="85">
                  <c:v>0.22861999999999999</c:v>
                </c:pt>
                <c:pt idx="86">
                  <c:v>0.24367</c:v>
                </c:pt>
                <c:pt idx="87">
                  <c:v>0.24215</c:v>
                </c:pt>
                <c:pt idx="88">
                  <c:v>0.24013999999999999</c:v>
                </c:pt>
                <c:pt idx="89">
                  <c:v>0.24315000000000001</c:v>
                </c:pt>
                <c:pt idx="90">
                  <c:v>0.23185</c:v>
                </c:pt>
                <c:pt idx="91">
                  <c:v>0.23252999999999999</c:v>
                </c:pt>
              </c:numCache>
            </c:numRef>
          </c:val>
        </c:ser>
        <c:ser>
          <c:idx val="3"/>
          <c:order val="1"/>
          <c:tx>
            <c:strRef>
              <c:f>'Figura 5 '!$B$6</c:f>
              <c:strCache>
                <c:ptCount val="1"/>
                <c:pt idx="0">
                  <c:v>Carbón</c:v>
                </c:pt>
              </c:strCache>
            </c:strRef>
          </c:tx>
          <c:spPr>
            <a:gradFill flip="none" rotWithShape="1">
              <a:gsLst>
                <a:gs pos="0">
                  <a:prstClr val="white">
                    <a:lumMod val="85000"/>
                    <a:shade val="30000"/>
                    <a:satMod val="115000"/>
                  </a:prstClr>
                </a:gs>
                <a:gs pos="50000">
                  <a:prstClr val="white">
                    <a:lumMod val="85000"/>
                    <a:shade val="67500"/>
                    <a:satMod val="115000"/>
                  </a:prstClr>
                </a:gs>
                <a:gs pos="100000">
                  <a:prstClr val="white">
                    <a:lumMod val="85000"/>
                    <a:shade val="100000"/>
                    <a:satMod val="115000"/>
                  </a:prstClr>
                </a:gs>
              </a:gsLst>
              <a:lin ang="16200000" scaled="1"/>
              <a:tileRect/>
            </a:gradFill>
          </c:spPr>
          <c:cat>
            <c:strRef>
              <c:f>'Figura 5 '!$C$1:$CO$1</c:f>
              <c:strCache>
                <c:ptCount val="76"/>
                <c:pt idx="14">
                  <c:v>Octubre</c:v>
                </c:pt>
                <c:pt idx="45">
                  <c:v>Noviembre</c:v>
                </c:pt>
                <c:pt idx="75">
                  <c:v>Diciembre</c:v>
                </c:pt>
              </c:strCache>
            </c:strRef>
          </c:cat>
          <c:val>
            <c:numRef>
              <c:f>'Figura 5 '!$C$6:$CP$6</c:f>
              <c:numCache>
                <c:formatCode>General</c:formatCode>
                <c:ptCount val="92"/>
                <c:pt idx="0">
                  <c:v>42.222670000000001</c:v>
                </c:pt>
                <c:pt idx="1">
                  <c:v>43.061839999999997</c:v>
                </c:pt>
                <c:pt idx="2">
                  <c:v>44.08569</c:v>
                </c:pt>
                <c:pt idx="3">
                  <c:v>41.560310000000001</c:v>
                </c:pt>
                <c:pt idx="4">
                  <c:v>42.998170000000002</c:v>
                </c:pt>
                <c:pt idx="5">
                  <c:v>40.346130000000002</c:v>
                </c:pt>
                <c:pt idx="6">
                  <c:v>41.569940000000003</c:v>
                </c:pt>
                <c:pt idx="7">
                  <c:v>41.418529999999997</c:v>
                </c:pt>
                <c:pt idx="8">
                  <c:v>41.726039999999998</c:v>
                </c:pt>
                <c:pt idx="9">
                  <c:v>42.20814</c:v>
                </c:pt>
                <c:pt idx="10">
                  <c:v>39.090389999999999</c:v>
                </c:pt>
                <c:pt idx="11">
                  <c:v>40.88288</c:v>
                </c:pt>
                <c:pt idx="12">
                  <c:v>42.620660000000001</c:v>
                </c:pt>
                <c:pt idx="13">
                  <c:v>41.213720000000002</c:v>
                </c:pt>
                <c:pt idx="14">
                  <c:v>41.962040000000002</c:v>
                </c:pt>
                <c:pt idx="15">
                  <c:v>40.131399999999999</c:v>
                </c:pt>
                <c:pt idx="16">
                  <c:v>38.762340000000002</c:v>
                </c:pt>
                <c:pt idx="17">
                  <c:v>39.557000000000002</c:v>
                </c:pt>
                <c:pt idx="18">
                  <c:v>42.12491</c:v>
                </c:pt>
                <c:pt idx="19">
                  <c:v>41.541829999999997</c:v>
                </c:pt>
                <c:pt idx="20">
                  <c:v>40.921439999999997</c:v>
                </c:pt>
                <c:pt idx="21">
                  <c:v>38.71922</c:v>
                </c:pt>
                <c:pt idx="22">
                  <c:v>41.291780000000003</c:v>
                </c:pt>
                <c:pt idx="23">
                  <c:v>41.852730000000001</c:v>
                </c:pt>
                <c:pt idx="24">
                  <c:v>41.063879999999997</c:v>
                </c:pt>
                <c:pt idx="25">
                  <c:v>38.497079999999997</c:v>
                </c:pt>
                <c:pt idx="26">
                  <c:v>36.902209999999997</c:v>
                </c:pt>
                <c:pt idx="27">
                  <c:v>39.060859999999998</c:v>
                </c:pt>
                <c:pt idx="28">
                  <c:v>38.297409999999999</c:v>
                </c:pt>
                <c:pt idx="29">
                  <c:v>37.567459999999997</c:v>
                </c:pt>
                <c:pt idx="30">
                  <c:v>40.403019999999998</c:v>
                </c:pt>
                <c:pt idx="31">
                  <c:v>42.686250000000001</c:v>
                </c:pt>
                <c:pt idx="32">
                  <c:v>41.014099999999999</c:v>
                </c:pt>
                <c:pt idx="33">
                  <c:v>40.444629999999997</c:v>
                </c:pt>
                <c:pt idx="34">
                  <c:v>41.12462</c:v>
                </c:pt>
                <c:pt idx="35">
                  <c:v>40.300539999999998</c:v>
                </c:pt>
                <c:pt idx="36">
                  <c:v>43.029690000000002</c:v>
                </c:pt>
                <c:pt idx="37">
                  <c:v>43.082279999999997</c:v>
                </c:pt>
                <c:pt idx="38">
                  <c:v>43.613120000000002</c:v>
                </c:pt>
                <c:pt idx="39">
                  <c:v>44.073990000000002</c:v>
                </c:pt>
                <c:pt idx="40">
                  <c:v>43.91592</c:v>
                </c:pt>
                <c:pt idx="41">
                  <c:v>40.948630000000001</c:v>
                </c:pt>
                <c:pt idx="42">
                  <c:v>40.51352</c:v>
                </c:pt>
                <c:pt idx="43">
                  <c:v>40.493429999999996</c:v>
                </c:pt>
                <c:pt idx="44">
                  <c:v>42.917270000000002</c:v>
                </c:pt>
                <c:pt idx="45">
                  <c:v>43.101460000000003</c:v>
                </c:pt>
                <c:pt idx="46">
                  <c:v>40.976579999999998</c:v>
                </c:pt>
                <c:pt idx="47">
                  <c:v>33.083289999999998</c:v>
                </c:pt>
                <c:pt idx="48">
                  <c:v>32.174880000000002</c:v>
                </c:pt>
                <c:pt idx="49">
                  <c:v>31.484670000000001</c:v>
                </c:pt>
                <c:pt idx="50">
                  <c:v>31.342849999999999</c:v>
                </c:pt>
                <c:pt idx="51">
                  <c:v>33.425060000000002</c:v>
                </c:pt>
                <c:pt idx="52">
                  <c:v>34.797879999999999</c:v>
                </c:pt>
                <c:pt idx="53">
                  <c:v>33.384839999999997</c:v>
                </c:pt>
                <c:pt idx="54">
                  <c:v>39.615659999999998</c:v>
                </c:pt>
                <c:pt idx="55">
                  <c:v>40.974960000000003</c:v>
                </c:pt>
                <c:pt idx="56">
                  <c:v>40.240810000000003</c:v>
                </c:pt>
                <c:pt idx="57">
                  <c:v>41.213160000000002</c:v>
                </c:pt>
                <c:pt idx="58">
                  <c:v>41.030349999999999</c:v>
                </c:pt>
                <c:pt idx="59">
                  <c:v>34.393619999999999</c:v>
                </c:pt>
                <c:pt idx="60">
                  <c:v>32.01764</c:v>
                </c:pt>
                <c:pt idx="61">
                  <c:v>32.562240000000003</c:v>
                </c:pt>
                <c:pt idx="62">
                  <c:v>36.24738</c:v>
                </c:pt>
                <c:pt idx="63">
                  <c:v>34.480980000000002</c:v>
                </c:pt>
                <c:pt idx="64">
                  <c:v>36.144460000000002</c:v>
                </c:pt>
                <c:pt idx="65">
                  <c:v>36.715649999999997</c:v>
                </c:pt>
                <c:pt idx="66">
                  <c:v>36.411059999999999</c:v>
                </c:pt>
                <c:pt idx="67">
                  <c:v>39.166130000000003</c:v>
                </c:pt>
                <c:pt idx="68">
                  <c:v>42.553980000000003</c:v>
                </c:pt>
                <c:pt idx="69">
                  <c:v>42.201039999999999</c:v>
                </c:pt>
                <c:pt idx="70">
                  <c:v>40.334020000000002</c:v>
                </c:pt>
                <c:pt idx="71">
                  <c:v>40.682589999999998</c:v>
                </c:pt>
                <c:pt idx="72">
                  <c:v>42.261339999999997</c:v>
                </c:pt>
                <c:pt idx="73">
                  <c:v>41.495710000000003</c:v>
                </c:pt>
                <c:pt idx="74">
                  <c:v>38.786059999999999</c:v>
                </c:pt>
                <c:pt idx="75">
                  <c:v>38.516399999999997</c:v>
                </c:pt>
                <c:pt idx="76">
                  <c:v>38.829070000000002</c:v>
                </c:pt>
                <c:pt idx="77">
                  <c:v>39.881520000000002</c:v>
                </c:pt>
                <c:pt idx="78">
                  <c:v>38.845190000000002</c:v>
                </c:pt>
                <c:pt idx="79">
                  <c:v>38.971640000000001</c:v>
                </c:pt>
                <c:pt idx="80">
                  <c:v>40.886200000000002</c:v>
                </c:pt>
                <c:pt idx="81">
                  <c:v>42.286760000000001</c:v>
                </c:pt>
                <c:pt idx="82">
                  <c:v>40.727409999999999</c:v>
                </c:pt>
                <c:pt idx="83">
                  <c:v>39.792999999999999</c:v>
                </c:pt>
                <c:pt idx="84">
                  <c:v>42.102609999999999</c:v>
                </c:pt>
                <c:pt idx="85">
                  <c:v>40.886690000000002</c:v>
                </c:pt>
                <c:pt idx="86">
                  <c:v>39.822450000000003</c:v>
                </c:pt>
                <c:pt idx="87">
                  <c:v>43.190100000000001</c:v>
                </c:pt>
                <c:pt idx="88">
                  <c:v>43.30491</c:v>
                </c:pt>
                <c:pt idx="89">
                  <c:v>43.339410000000001</c:v>
                </c:pt>
                <c:pt idx="90">
                  <c:v>41.703600000000002</c:v>
                </c:pt>
                <c:pt idx="91">
                  <c:v>42.079219999999999</c:v>
                </c:pt>
              </c:numCache>
            </c:numRef>
          </c:val>
        </c:ser>
        <c:ser>
          <c:idx val="6"/>
          <c:order val="2"/>
          <c:tx>
            <c:strRef>
              <c:f>'Figura 5 '!$B$9</c:f>
              <c:strCache>
                <c:ptCount val="1"/>
                <c:pt idx="0">
                  <c:v>Carbón + Petcoke</c:v>
                </c:pt>
              </c:strCache>
            </c:strRef>
          </c:tx>
          <c:spPr>
            <a:solidFill>
              <a:schemeClr val="bg1">
                <a:lumMod val="50000"/>
              </a:schemeClr>
            </a:solidFill>
          </c:spPr>
          <c:cat>
            <c:strRef>
              <c:f>'Figura 5 '!$C$1:$CO$1</c:f>
              <c:strCache>
                <c:ptCount val="76"/>
                <c:pt idx="14">
                  <c:v>Octubre</c:v>
                </c:pt>
                <c:pt idx="45">
                  <c:v>Noviembre</c:v>
                </c:pt>
                <c:pt idx="75">
                  <c:v>Diciembre</c:v>
                </c:pt>
              </c:strCache>
            </c:strRef>
          </c:cat>
          <c:val>
            <c:numRef>
              <c:f>'Figura 5 '!$C$9:$CP$9</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ser>
          <c:idx val="4"/>
          <c:order val="3"/>
          <c:tx>
            <c:strRef>
              <c:f>'Figura 5 '!$B$7</c:f>
              <c:strCache>
                <c:ptCount val="1"/>
                <c:pt idx="0">
                  <c:v>Gas Natural</c:v>
                </c:pt>
              </c:strCache>
            </c:strRef>
          </c:tx>
          <c:spPr>
            <a:gradFill flip="none" rotWithShape="1">
              <a:gsLst>
                <a:gs pos="0">
                  <a:srgbClr val="FF9900">
                    <a:shade val="30000"/>
                    <a:satMod val="115000"/>
                  </a:srgbClr>
                </a:gs>
                <a:gs pos="50000">
                  <a:srgbClr val="FF9900">
                    <a:shade val="67500"/>
                    <a:satMod val="115000"/>
                  </a:srgbClr>
                </a:gs>
                <a:gs pos="100000">
                  <a:srgbClr val="FF9900">
                    <a:shade val="100000"/>
                    <a:satMod val="115000"/>
                  </a:srgbClr>
                </a:gs>
              </a:gsLst>
              <a:lin ang="16200000" scaled="1"/>
              <a:tileRect/>
            </a:gradFill>
          </c:spPr>
          <c:cat>
            <c:strRef>
              <c:f>'Figura 5 '!$C$1:$CO$1</c:f>
              <c:strCache>
                <c:ptCount val="76"/>
                <c:pt idx="14">
                  <c:v>Octubre</c:v>
                </c:pt>
                <c:pt idx="45">
                  <c:v>Noviembre</c:v>
                </c:pt>
                <c:pt idx="75">
                  <c:v>Diciembre</c:v>
                </c:pt>
              </c:strCache>
            </c:strRef>
          </c:cat>
          <c:val>
            <c:numRef>
              <c:f>'Figura 5 '!$C$7:$CP$7</c:f>
              <c:numCache>
                <c:formatCode>General</c:formatCode>
                <c:ptCount val="92"/>
                <c:pt idx="0">
                  <c:v>3.9289999999999998</c:v>
                </c:pt>
                <c:pt idx="1">
                  <c:v>3.923</c:v>
                </c:pt>
                <c:pt idx="2">
                  <c:v>4.1372</c:v>
                </c:pt>
                <c:pt idx="3">
                  <c:v>2.0533999999999999</c:v>
                </c:pt>
                <c:pt idx="4">
                  <c:v>3.7902999999999998</c:v>
                </c:pt>
                <c:pt idx="5">
                  <c:v>4.1684000000000001</c:v>
                </c:pt>
                <c:pt idx="6">
                  <c:v>4.1211000000000002</c:v>
                </c:pt>
                <c:pt idx="7">
                  <c:v>3.8285999999999998</c:v>
                </c:pt>
                <c:pt idx="8">
                  <c:v>3.9356</c:v>
                </c:pt>
                <c:pt idx="9">
                  <c:v>4.0171999999999999</c:v>
                </c:pt>
                <c:pt idx="10">
                  <c:v>7.0984999999999996</c:v>
                </c:pt>
                <c:pt idx="11">
                  <c:v>4.8146000000000004</c:v>
                </c:pt>
                <c:pt idx="12">
                  <c:v>4.6105</c:v>
                </c:pt>
                <c:pt idx="13">
                  <c:v>3.9226000000000001</c:v>
                </c:pt>
                <c:pt idx="14">
                  <c:v>4.5880000000000001</c:v>
                </c:pt>
                <c:pt idx="15">
                  <c:v>3.8330000000000002</c:v>
                </c:pt>
                <c:pt idx="16">
                  <c:v>3.9718</c:v>
                </c:pt>
                <c:pt idx="17">
                  <c:v>4.2882999999999996</c:v>
                </c:pt>
                <c:pt idx="18">
                  <c:v>4.1984000000000004</c:v>
                </c:pt>
                <c:pt idx="19">
                  <c:v>4.2763200000000001</c:v>
                </c:pt>
                <c:pt idx="20">
                  <c:v>4.2469999999999999</c:v>
                </c:pt>
                <c:pt idx="21">
                  <c:v>3.9569999999999999</c:v>
                </c:pt>
                <c:pt idx="22">
                  <c:v>4.1288999999999998</c:v>
                </c:pt>
                <c:pt idx="23">
                  <c:v>4.8102999999999998</c:v>
                </c:pt>
                <c:pt idx="24">
                  <c:v>6.2347000000000001</c:v>
                </c:pt>
                <c:pt idx="25">
                  <c:v>5.0179</c:v>
                </c:pt>
                <c:pt idx="26">
                  <c:v>5.5708000000000002</c:v>
                </c:pt>
                <c:pt idx="27">
                  <c:v>4.5593000000000004</c:v>
                </c:pt>
                <c:pt idx="28">
                  <c:v>4.2889999999999997</c:v>
                </c:pt>
                <c:pt idx="29">
                  <c:v>4.3302399999999999</c:v>
                </c:pt>
                <c:pt idx="30">
                  <c:v>3.8411</c:v>
                </c:pt>
                <c:pt idx="31">
                  <c:v>2.7951999999999999</c:v>
                </c:pt>
                <c:pt idx="32">
                  <c:v>0.73419999999999996</c:v>
                </c:pt>
                <c:pt idx="33">
                  <c:v>3.6749999999999998</c:v>
                </c:pt>
                <c:pt idx="34">
                  <c:v>1.139</c:v>
                </c:pt>
                <c:pt idx="35">
                  <c:v>3.3820000000000001</c:v>
                </c:pt>
                <c:pt idx="36">
                  <c:v>0.1202</c:v>
                </c:pt>
                <c:pt idx="37">
                  <c:v>1.6496</c:v>
                </c:pt>
                <c:pt idx="38">
                  <c:v>2.242</c:v>
                </c:pt>
                <c:pt idx="39">
                  <c:v>0</c:v>
                </c:pt>
                <c:pt idx="40">
                  <c:v>0.2263</c:v>
                </c:pt>
                <c:pt idx="41">
                  <c:v>4.0233999999999996</c:v>
                </c:pt>
                <c:pt idx="42">
                  <c:v>3.9470999999999998</c:v>
                </c:pt>
                <c:pt idx="43">
                  <c:v>3.8109000000000002</c:v>
                </c:pt>
                <c:pt idx="44">
                  <c:v>0.61850000000000005</c:v>
                </c:pt>
                <c:pt idx="45">
                  <c:v>0.42</c:v>
                </c:pt>
                <c:pt idx="46">
                  <c:v>1.153</c:v>
                </c:pt>
                <c:pt idx="47">
                  <c:v>12.1752</c:v>
                </c:pt>
                <c:pt idx="48">
                  <c:v>13.661799999999999</c:v>
                </c:pt>
                <c:pt idx="49">
                  <c:v>13.667899999999999</c:v>
                </c:pt>
                <c:pt idx="50">
                  <c:v>15.726900000000001</c:v>
                </c:pt>
                <c:pt idx="51">
                  <c:v>17.292999999999999</c:v>
                </c:pt>
                <c:pt idx="52">
                  <c:v>14.110900000000001</c:v>
                </c:pt>
                <c:pt idx="53">
                  <c:v>11.334300000000001</c:v>
                </c:pt>
                <c:pt idx="54">
                  <c:v>4.8158000000000003</c:v>
                </c:pt>
                <c:pt idx="55">
                  <c:v>4.9512999999999998</c:v>
                </c:pt>
                <c:pt idx="56">
                  <c:v>7.3547000000000002</c:v>
                </c:pt>
                <c:pt idx="57">
                  <c:v>4.4183000000000003</c:v>
                </c:pt>
                <c:pt idx="58">
                  <c:v>4.9892000000000003</c:v>
                </c:pt>
                <c:pt idx="59">
                  <c:v>8.5854999999999997</c:v>
                </c:pt>
                <c:pt idx="60">
                  <c:v>9.5121000000000002</c:v>
                </c:pt>
                <c:pt idx="61">
                  <c:v>8.4062000000000001</c:v>
                </c:pt>
                <c:pt idx="62">
                  <c:v>6.5274000000000001</c:v>
                </c:pt>
                <c:pt idx="63">
                  <c:v>5.3329000000000004</c:v>
                </c:pt>
                <c:pt idx="64">
                  <c:v>4.0266000000000002</c:v>
                </c:pt>
                <c:pt idx="65">
                  <c:v>3.8996</c:v>
                </c:pt>
                <c:pt idx="66">
                  <c:v>3.9062999999999999</c:v>
                </c:pt>
                <c:pt idx="67">
                  <c:v>2.5165999999999999</c:v>
                </c:pt>
                <c:pt idx="68">
                  <c:v>4.9290000000000003</c:v>
                </c:pt>
                <c:pt idx="69">
                  <c:v>4.5979000000000001</c:v>
                </c:pt>
                <c:pt idx="70">
                  <c:v>6.0731999999999999</c:v>
                </c:pt>
                <c:pt idx="71">
                  <c:v>5.7232000000000003</c:v>
                </c:pt>
                <c:pt idx="72">
                  <c:v>6.3819999999999997</c:v>
                </c:pt>
                <c:pt idx="73">
                  <c:v>6.6738999999999997</c:v>
                </c:pt>
                <c:pt idx="74">
                  <c:v>7.0510999999999999</c:v>
                </c:pt>
                <c:pt idx="75">
                  <c:v>6.0871000000000004</c:v>
                </c:pt>
                <c:pt idx="76">
                  <c:v>5.0438000000000001</c:v>
                </c:pt>
                <c:pt idx="77">
                  <c:v>3.7271000000000001</c:v>
                </c:pt>
                <c:pt idx="78">
                  <c:v>3.9582999999999999</c:v>
                </c:pt>
                <c:pt idx="79">
                  <c:v>5.5138999999999996</c:v>
                </c:pt>
                <c:pt idx="80">
                  <c:v>4.7072200000000004</c:v>
                </c:pt>
                <c:pt idx="81">
                  <c:v>4.1982999999999997</c:v>
                </c:pt>
                <c:pt idx="82">
                  <c:v>4.2839999999999998</c:v>
                </c:pt>
                <c:pt idx="83">
                  <c:v>4.2708000000000004</c:v>
                </c:pt>
                <c:pt idx="84">
                  <c:v>4.4542999999999999</c:v>
                </c:pt>
                <c:pt idx="85">
                  <c:v>4.5331000000000001</c:v>
                </c:pt>
                <c:pt idx="86">
                  <c:v>9.5368999999999993</c:v>
                </c:pt>
                <c:pt idx="87">
                  <c:v>8.1836000000000002</c:v>
                </c:pt>
                <c:pt idx="88">
                  <c:v>4.4573999999999998</c:v>
                </c:pt>
                <c:pt idx="89">
                  <c:v>4.7348999999999997</c:v>
                </c:pt>
                <c:pt idx="90">
                  <c:v>4.6752000000000002</c:v>
                </c:pt>
                <c:pt idx="91">
                  <c:v>4.3536000000000001</c:v>
                </c:pt>
              </c:numCache>
            </c:numRef>
          </c:val>
        </c:ser>
        <c:ser>
          <c:idx val="0"/>
          <c:order val="4"/>
          <c:tx>
            <c:strRef>
              <c:f>'Figura 5 '!$B$3</c:f>
              <c:strCache>
                <c:ptCount val="1"/>
                <c:pt idx="0">
                  <c:v>Diesel</c:v>
                </c:pt>
              </c:strCache>
            </c:strRef>
          </c:tx>
          <c:spPr>
            <a:gradFill flip="none" rotWithShape="1">
              <a:gsLst>
                <a:gs pos="0">
                  <a:srgbClr val="4F81BD">
                    <a:lumMod val="75000"/>
                    <a:shade val="30000"/>
                    <a:satMod val="115000"/>
                  </a:srgbClr>
                </a:gs>
                <a:gs pos="50000">
                  <a:srgbClr val="4F81BD">
                    <a:lumMod val="75000"/>
                    <a:shade val="67500"/>
                    <a:satMod val="115000"/>
                  </a:srgbClr>
                </a:gs>
                <a:gs pos="100000">
                  <a:srgbClr val="4F81BD">
                    <a:lumMod val="75000"/>
                    <a:shade val="100000"/>
                    <a:satMod val="115000"/>
                  </a:srgbClr>
                </a:gs>
              </a:gsLst>
              <a:lin ang="16200000" scaled="1"/>
              <a:tileRect/>
            </a:gradFill>
          </c:spPr>
          <c:cat>
            <c:strRef>
              <c:f>'Figura 5 '!$C$1:$CO$1</c:f>
              <c:strCache>
                <c:ptCount val="76"/>
                <c:pt idx="14">
                  <c:v>Octubre</c:v>
                </c:pt>
                <c:pt idx="45">
                  <c:v>Noviembre</c:v>
                </c:pt>
                <c:pt idx="75">
                  <c:v>Diciembre</c:v>
                </c:pt>
              </c:strCache>
            </c:strRef>
          </c:cat>
          <c:val>
            <c:numRef>
              <c:f>'Figura 5 '!$C$3:$CP$3</c:f>
              <c:numCache>
                <c:formatCode>General</c:formatCode>
                <c:ptCount val="92"/>
                <c:pt idx="0">
                  <c:v>0.84021999999999997</c:v>
                </c:pt>
                <c:pt idx="1">
                  <c:v>8.3809999999999996E-2</c:v>
                </c:pt>
                <c:pt idx="2">
                  <c:v>0.72219</c:v>
                </c:pt>
                <c:pt idx="3">
                  <c:v>3.72695</c:v>
                </c:pt>
                <c:pt idx="4">
                  <c:v>0.87065000000000003</c:v>
                </c:pt>
                <c:pt idx="5">
                  <c:v>3.9300600000000001</c:v>
                </c:pt>
                <c:pt idx="6">
                  <c:v>2.9987300000000001</c:v>
                </c:pt>
                <c:pt idx="7">
                  <c:v>0.49880000000000002</c:v>
                </c:pt>
                <c:pt idx="8">
                  <c:v>1E-4</c:v>
                </c:pt>
                <c:pt idx="9">
                  <c:v>0</c:v>
                </c:pt>
                <c:pt idx="10">
                  <c:v>1.70017</c:v>
                </c:pt>
                <c:pt idx="11">
                  <c:v>3.7887400000000002</c:v>
                </c:pt>
                <c:pt idx="12">
                  <c:v>2.9954900000000002</c:v>
                </c:pt>
                <c:pt idx="13">
                  <c:v>3.6993999999999998</c:v>
                </c:pt>
                <c:pt idx="14">
                  <c:v>1.40863</c:v>
                </c:pt>
                <c:pt idx="15">
                  <c:v>3.7080899999999999</c:v>
                </c:pt>
                <c:pt idx="16">
                  <c:v>3.9799199999999999</c:v>
                </c:pt>
                <c:pt idx="17">
                  <c:v>3.11639</c:v>
                </c:pt>
                <c:pt idx="18">
                  <c:v>2.1077699999999999</c:v>
                </c:pt>
                <c:pt idx="19">
                  <c:v>3.0901999999999998</c:v>
                </c:pt>
                <c:pt idx="20">
                  <c:v>3.8918300000000001</c:v>
                </c:pt>
                <c:pt idx="21">
                  <c:v>3.73854</c:v>
                </c:pt>
                <c:pt idx="22">
                  <c:v>0.40410000000000001</c:v>
                </c:pt>
                <c:pt idx="23">
                  <c:v>2.9950000000000001E-2</c:v>
                </c:pt>
                <c:pt idx="24">
                  <c:v>0.18185000000000001</c:v>
                </c:pt>
                <c:pt idx="25">
                  <c:v>3.6964999999999999</c:v>
                </c:pt>
                <c:pt idx="26">
                  <c:v>3.7950200000000001</c:v>
                </c:pt>
                <c:pt idx="27">
                  <c:v>3.81101</c:v>
                </c:pt>
                <c:pt idx="28">
                  <c:v>3.7806799999999998</c:v>
                </c:pt>
                <c:pt idx="29">
                  <c:v>4.3347300000000004</c:v>
                </c:pt>
                <c:pt idx="30">
                  <c:v>2.7016</c:v>
                </c:pt>
                <c:pt idx="31">
                  <c:v>1.3346</c:v>
                </c:pt>
                <c:pt idx="32">
                  <c:v>3.9972099999999999</c:v>
                </c:pt>
                <c:pt idx="33">
                  <c:v>3.80613</c:v>
                </c:pt>
                <c:pt idx="34">
                  <c:v>3.7583000000000002</c:v>
                </c:pt>
                <c:pt idx="35">
                  <c:v>2.9991300000000001</c:v>
                </c:pt>
                <c:pt idx="36">
                  <c:v>3.9297399999999998</c:v>
                </c:pt>
                <c:pt idx="37">
                  <c:v>3.7728799999999998</c:v>
                </c:pt>
                <c:pt idx="38">
                  <c:v>2.4425500000000002</c:v>
                </c:pt>
                <c:pt idx="39">
                  <c:v>3.7652100000000002</c:v>
                </c:pt>
                <c:pt idx="40">
                  <c:v>2.1710099999999999</c:v>
                </c:pt>
                <c:pt idx="41">
                  <c:v>0.20630000000000001</c:v>
                </c:pt>
                <c:pt idx="42">
                  <c:v>2.8673999999999999</c:v>
                </c:pt>
                <c:pt idx="43">
                  <c:v>3.7368999999999999</c:v>
                </c:pt>
                <c:pt idx="44">
                  <c:v>3.9969100000000002</c:v>
                </c:pt>
                <c:pt idx="45">
                  <c:v>5.03</c:v>
                </c:pt>
                <c:pt idx="46">
                  <c:v>6.6973000000000003</c:v>
                </c:pt>
                <c:pt idx="47">
                  <c:v>3.9157999999999999</c:v>
                </c:pt>
                <c:pt idx="48">
                  <c:v>2.13165</c:v>
                </c:pt>
                <c:pt idx="49">
                  <c:v>3.7199</c:v>
                </c:pt>
                <c:pt idx="50">
                  <c:v>1.5463</c:v>
                </c:pt>
                <c:pt idx="51">
                  <c:v>0</c:v>
                </c:pt>
                <c:pt idx="52">
                  <c:v>1.7082999999999999</c:v>
                </c:pt>
                <c:pt idx="53">
                  <c:v>4.1450699999999996</c:v>
                </c:pt>
                <c:pt idx="54">
                  <c:v>3.72723</c:v>
                </c:pt>
                <c:pt idx="55">
                  <c:v>3.6319300000000001</c:v>
                </c:pt>
                <c:pt idx="56">
                  <c:v>3.5278999999999998</c:v>
                </c:pt>
                <c:pt idx="57">
                  <c:v>3.8249399999999998</c:v>
                </c:pt>
                <c:pt idx="58">
                  <c:v>3.9382299999999999</c:v>
                </c:pt>
                <c:pt idx="59">
                  <c:v>5.5001199999999999</c:v>
                </c:pt>
                <c:pt idx="60">
                  <c:v>6.4413099999999996</c:v>
                </c:pt>
                <c:pt idx="61">
                  <c:v>4.66012</c:v>
                </c:pt>
                <c:pt idx="62">
                  <c:v>3.9087499999999999</c:v>
                </c:pt>
                <c:pt idx="63">
                  <c:v>3.7918699999999999</c:v>
                </c:pt>
                <c:pt idx="64">
                  <c:v>3.7773500000000002</c:v>
                </c:pt>
                <c:pt idx="65">
                  <c:v>3.7454999999999998</c:v>
                </c:pt>
                <c:pt idx="66">
                  <c:v>3.7909000000000002</c:v>
                </c:pt>
                <c:pt idx="67">
                  <c:v>3.70722</c:v>
                </c:pt>
                <c:pt idx="68">
                  <c:v>1.64615</c:v>
                </c:pt>
                <c:pt idx="69">
                  <c:v>3.7275</c:v>
                </c:pt>
                <c:pt idx="70">
                  <c:v>2.3138200000000002</c:v>
                </c:pt>
                <c:pt idx="71">
                  <c:v>2.3247800000000001</c:v>
                </c:pt>
                <c:pt idx="72">
                  <c:v>2.0554299999999999</c:v>
                </c:pt>
                <c:pt idx="73">
                  <c:v>2.5660799999999999</c:v>
                </c:pt>
                <c:pt idx="74">
                  <c:v>3.80986</c:v>
                </c:pt>
                <c:pt idx="75">
                  <c:v>4.8617400000000002</c:v>
                </c:pt>
                <c:pt idx="76">
                  <c:v>2.9660000000000002</c:v>
                </c:pt>
                <c:pt idx="77">
                  <c:v>3.7280000000000002</c:v>
                </c:pt>
                <c:pt idx="78">
                  <c:v>3.7198000000000002</c:v>
                </c:pt>
                <c:pt idx="79">
                  <c:v>3.9126699999999999</c:v>
                </c:pt>
                <c:pt idx="80">
                  <c:v>3.75936</c:v>
                </c:pt>
                <c:pt idx="81">
                  <c:v>3.7372999999999998</c:v>
                </c:pt>
                <c:pt idx="82">
                  <c:v>3.7336999999999998</c:v>
                </c:pt>
                <c:pt idx="83">
                  <c:v>3.9957799999999999</c:v>
                </c:pt>
                <c:pt idx="84">
                  <c:v>3.7434699999999999</c:v>
                </c:pt>
                <c:pt idx="85">
                  <c:v>4.1818799999999996</c:v>
                </c:pt>
                <c:pt idx="86">
                  <c:v>0.92420999999999998</c:v>
                </c:pt>
                <c:pt idx="87">
                  <c:v>0.2495</c:v>
                </c:pt>
                <c:pt idx="88">
                  <c:v>3.5787</c:v>
                </c:pt>
                <c:pt idx="89">
                  <c:v>3.7339000000000002</c:v>
                </c:pt>
                <c:pt idx="90">
                  <c:v>3.7338</c:v>
                </c:pt>
                <c:pt idx="91">
                  <c:v>3.7343000000000002</c:v>
                </c:pt>
              </c:numCache>
            </c:numRef>
          </c:val>
        </c:ser>
        <c:ser>
          <c:idx val="2"/>
          <c:order val="5"/>
          <c:tx>
            <c:strRef>
              <c:f>'Figura 5 '!$B$5</c:f>
              <c:strCache>
                <c:ptCount val="1"/>
                <c:pt idx="0">
                  <c:v>Diesel + Fuel Oil</c:v>
                </c:pt>
              </c:strCache>
            </c:strRef>
          </c:tx>
          <c:spPr>
            <a:solidFill>
              <a:srgbClr val="009900"/>
            </a:solidFill>
          </c:spPr>
          <c:cat>
            <c:strRef>
              <c:f>'Figura 5 '!$C$1:$CO$1</c:f>
              <c:strCache>
                <c:ptCount val="76"/>
                <c:pt idx="14">
                  <c:v>Octubre</c:v>
                </c:pt>
                <c:pt idx="45">
                  <c:v>Noviembre</c:v>
                </c:pt>
                <c:pt idx="75">
                  <c:v>Diciembre</c:v>
                </c:pt>
              </c:strCache>
            </c:strRef>
          </c:cat>
          <c:val>
            <c:numRef>
              <c:f>'Figura 5 '!$C$5:$CP$5</c:f>
              <c:numCache>
                <c:formatCode>General</c:formatCode>
                <c:ptCount val="92"/>
                <c:pt idx="0">
                  <c:v>0.16467999999999999</c:v>
                </c:pt>
                <c:pt idx="1">
                  <c:v>1.2019999999999999E-2</c:v>
                </c:pt>
                <c:pt idx="2">
                  <c:v>2.256E-2</c:v>
                </c:pt>
                <c:pt idx="3">
                  <c:v>2.2000000000000001E-4</c:v>
                </c:pt>
                <c:pt idx="4">
                  <c:v>0</c:v>
                </c:pt>
                <c:pt idx="5">
                  <c:v>1.027E-2</c:v>
                </c:pt>
                <c:pt idx="6">
                  <c:v>4.0039999999999999E-2</c:v>
                </c:pt>
                <c:pt idx="7">
                  <c:v>2.5999999999999998E-4</c:v>
                </c:pt>
                <c:pt idx="8">
                  <c:v>2.2599999999999999E-3</c:v>
                </c:pt>
                <c:pt idx="9">
                  <c:v>0</c:v>
                </c:pt>
                <c:pt idx="10">
                  <c:v>7.7060000000000003E-2</c:v>
                </c:pt>
                <c:pt idx="11">
                  <c:v>2.7040000000000002E-2</c:v>
                </c:pt>
                <c:pt idx="12">
                  <c:v>2.7899999999999999E-3</c:v>
                </c:pt>
                <c:pt idx="13">
                  <c:v>1.64E-3</c:v>
                </c:pt>
                <c:pt idx="14">
                  <c:v>1.25E-3</c:v>
                </c:pt>
                <c:pt idx="15">
                  <c:v>0</c:v>
                </c:pt>
                <c:pt idx="16">
                  <c:v>0</c:v>
                </c:pt>
                <c:pt idx="17">
                  <c:v>4.4209999999999999E-2</c:v>
                </c:pt>
                <c:pt idx="18">
                  <c:v>0.10971</c:v>
                </c:pt>
                <c:pt idx="19">
                  <c:v>0</c:v>
                </c:pt>
                <c:pt idx="20">
                  <c:v>4.8800000000000003E-2</c:v>
                </c:pt>
                <c:pt idx="21">
                  <c:v>0</c:v>
                </c:pt>
                <c:pt idx="22">
                  <c:v>0</c:v>
                </c:pt>
                <c:pt idx="23">
                  <c:v>0</c:v>
                </c:pt>
                <c:pt idx="24">
                  <c:v>0</c:v>
                </c:pt>
                <c:pt idx="25">
                  <c:v>0</c:v>
                </c:pt>
                <c:pt idx="26">
                  <c:v>1.234E-2</c:v>
                </c:pt>
                <c:pt idx="27">
                  <c:v>1.8100000000000002E-2</c:v>
                </c:pt>
                <c:pt idx="28">
                  <c:v>7.1399999999999996E-3</c:v>
                </c:pt>
                <c:pt idx="29">
                  <c:v>1.4409999999999999E-2</c:v>
                </c:pt>
                <c:pt idx="30">
                  <c:v>0</c:v>
                </c:pt>
                <c:pt idx="31">
                  <c:v>0</c:v>
                </c:pt>
                <c:pt idx="32">
                  <c:v>3.8350000000000002E-2</c:v>
                </c:pt>
                <c:pt idx="33">
                  <c:v>1.6480000000000002E-2</c:v>
                </c:pt>
                <c:pt idx="34">
                  <c:v>0</c:v>
                </c:pt>
                <c:pt idx="35">
                  <c:v>7.6000000000000004E-4</c:v>
                </c:pt>
                <c:pt idx="36">
                  <c:v>1.08E-3</c:v>
                </c:pt>
                <c:pt idx="37">
                  <c:v>0</c:v>
                </c:pt>
                <c:pt idx="38">
                  <c:v>7.2100000000000003E-3</c:v>
                </c:pt>
                <c:pt idx="39">
                  <c:v>1.8799999999999999E-3</c:v>
                </c:pt>
                <c:pt idx="40">
                  <c:v>5.3519999999999998E-2</c:v>
                </c:pt>
                <c:pt idx="41">
                  <c:v>0</c:v>
                </c:pt>
                <c:pt idx="42">
                  <c:v>0</c:v>
                </c:pt>
                <c:pt idx="43">
                  <c:v>0</c:v>
                </c:pt>
                <c:pt idx="44">
                  <c:v>4.1020000000000001E-2</c:v>
                </c:pt>
                <c:pt idx="45">
                  <c:v>0.17299</c:v>
                </c:pt>
                <c:pt idx="46">
                  <c:v>6.6E-4</c:v>
                </c:pt>
                <c:pt idx="47">
                  <c:v>0</c:v>
                </c:pt>
                <c:pt idx="48">
                  <c:v>8.9099999999999995E-3</c:v>
                </c:pt>
                <c:pt idx="49">
                  <c:v>0</c:v>
                </c:pt>
                <c:pt idx="50">
                  <c:v>0</c:v>
                </c:pt>
                <c:pt idx="51">
                  <c:v>0</c:v>
                </c:pt>
                <c:pt idx="52">
                  <c:v>0</c:v>
                </c:pt>
                <c:pt idx="53">
                  <c:v>0</c:v>
                </c:pt>
                <c:pt idx="54">
                  <c:v>0</c:v>
                </c:pt>
                <c:pt idx="55">
                  <c:v>3.6740000000000002E-2</c:v>
                </c:pt>
                <c:pt idx="56">
                  <c:v>2.1059999999999999E-2</c:v>
                </c:pt>
                <c:pt idx="57">
                  <c:v>1.358E-2</c:v>
                </c:pt>
                <c:pt idx="58">
                  <c:v>9.0749999999999997E-2</c:v>
                </c:pt>
                <c:pt idx="59">
                  <c:v>0.15376000000000001</c:v>
                </c:pt>
                <c:pt idx="60">
                  <c:v>0.13533999999999999</c:v>
                </c:pt>
                <c:pt idx="61">
                  <c:v>0</c:v>
                </c:pt>
                <c:pt idx="62">
                  <c:v>3.5180000000000003E-2</c:v>
                </c:pt>
                <c:pt idx="63">
                  <c:v>4.2779999999999999E-2</c:v>
                </c:pt>
                <c:pt idx="64">
                  <c:v>3.798E-2</c:v>
                </c:pt>
                <c:pt idx="65">
                  <c:v>0</c:v>
                </c:pt>
                <c:pt idx="66">
                  <c:v>0</c:v>
                </c:pt>
                <c:pt idx="67">
                  <c:v>0</c:v>
                </c:pt>
                <c:pt idx="68">
                  <c:v>0</c:v>
                </c:pt>
                <c:pt idx="69">
                  <c:v>0</c:v>
                </c:pt>
                <c:pt idx="70">
                  <c:v>2.9999999999999997E-4</c:v>
                </c:pt>
                <c:pt idx="71">
                  <c:v>3.6000000000000002E-4</c:v>
                </c:pt>
                <c:pt idx="72">
                  <c:v>1.677E-2</c:v>
                </c:pt>
                <c:pt idx="73">
                  <c:v>8.1180000000000002E-2</c:v>
                </c:pt>
                <c:pt idx="74">
                  <c:v>4.8379999999999999E-2</c:v>
                </c:pt>
                <c:pt idx="75">
                  <c:v>0</c:v>
                </c:pt>
                <c:pt idx="76">
                  <c:v>0</c:v>
                </c:pt>
                <c:pt idx="77">
                  <c:v>0</c:v>
                </c:pt>
                <c:pt idx="78">
                  <c:v>0</c:v>
                </c:pt>
                <c:pt idx="79">
                  <c:v>2.8840000000000001E-2</c:v>
                </c:pt>
                <c:pt idx="80">
                  <c:v>1.4489999999999999E-2</c:v>
                </c:pt>
                <c:pt idx="81">
                  <c:v>0</c:v>
                </c:pt>
                <c:pt idx="82">
                  <c:v>0</c:v>
                </c:pt>
                <c:pt idx="83">
                  <c:v>1.8700000000000001E-2</c:v>
                </c:pt>
                <c:pt idx="84">
                  <c:v>5.62E-3</c:v>
                </c:pt>
                <c:pt idx="85">
                  <c:v>4.6499999999999996E-3</c:v>
                </c:pt>
                <c:pt idx="86">
                  <c:v>3.6159999999999998E-2</c:v>
                </c:pt>
                <c:pt idx="87">
                  <c:v>5.7709999999999997E-2</c:v>
                </c:pt>
                <c:pt idx="88">
                  <c:v>0</c:v>
                </c:pt>
                <c:pt idx="89">
                  <c:v>0</c:v>
                </c:pt>
                <c:pt idx="90">
                  <c:v>0</c:v>
                </c:pt>
                <c:pt idx="91">
                  <c:v>0</c:v>
                </c:pt>
              </c:numCache>
            </c:numRef>
          </c:val>
        </c:ser>
        <c:ser>
          <c:idx val="1"/>
          <c:order val="6"/>
          <c:tx>
            <c:strRef>
              <c:f>'Figura 5 '!$B$4</c:f>
              <c:strCache>
                <c:ptCount val="1"/>
                <c:pt idx="0">
                  <c:v>Fuel Oil Nro. 6</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6200000" scaled="1"/>
              <a:tileRect/>
            </a:gradFill>
          </c:spPr>
          <c:cat>
            <c:strRef>
              <c:f>'Figura 5 '!$C$1:$CO$1</c:f>
              <c:strCache>
                <c:ptCount val="76"/>
                <c:pt idx="14">
                  <c:v>Octubre</c:v>
                </c:pt>
                <c:pt idx="45">
                  <c:v>Noviembre</c:v>
                </c:pt>
                <c:pt idx="75">
                  <c:v>Diciembre</c:v>
                </c:pt>
              </c:strCache>
            </c:strRef>
          </c:cat>
          <c:val>
            <c:numRef>
              <c:f>'Figura 5 '!$C$4:$CP$4</c:f>
              <c:numCache>
                <c:formatCode>General</c:formatCode>
                <c:ptCount val="92"/>
                <c:pt idx="0">
                  <c:v>0.46794000000000002</c:v>
                </c:pt>
                <c:pt idx="1">
                  <c:v>7.4340000000000003E-2</c:v>
                </c:pt>
                <c:pt idx="2">
                  <c:v>9.4759999999999997E-2</c:v>
                </c:pt>
                <c:pt idx="3">
                  <c:v>5.568E-2</c:v>
                </c:pt>
                <c:pt idx="4">
                  <c:v>0.14451</c:v>
                </c:pt>
                <c:pt idx="5">
                  <c:v>0.57298000000000004</c:v>
                </c:pt>
                <c:pt idx="6">
                  <c:v>0.47521000000000002</c:v>
                </c:pt>
                <c:pt idx="7">
                  <c:v>0.37071999999999999</c:v>
                </c:pt>
                <c:pt idx="8">
                  <c:v>0</c:v>
                </c:pt>
                <c:pt idx="9">
                  <c:v>0</c:v>
                </c:pt>
                <c:pt idx="10">
                  <c:v>0</c:v>
                </c:pt>
                <c:pt idx="11">
                  <c:v>0.34045999999999998</c:v>
                </c:pt>
                <c:pt idx="12">
                  <c:v>0.15418000000000001</c:v>
                </c:pt>
                <c:pt idx="13">
                  <c:v>0</c:v>
                </c:pt>
                <c:pt idx="14">
                  <c:v>0.13996</c:v>
                </c:pt>
                <c:pt idx="15">
                  <c:v>5.7950000000000002E-2</c:v>
                </c:pt>
                <c:pt idx="16">
                  <c:v>9.8119999999999999E-2</c:v>
                </c:pt>
                <c:pt idx="17">
                  <c:v>0.34029999999999999</c:v>
                </c:pt>
                <c:pt idx="18">
                  <c:v>0.37919000000000003</c:v>
                </c:pt>
                <c:pt idx="19">
                  <c:v>2.086E-2</c:v>
                </c:pt>
                <c:pt idx="20">
                  <c:v>0.38757000000000003</c:v>
                </c:pt>
                <c:pt idx="21">
                  <c:v>0.40606999999999999</c:v>
                </c:pt>
                <c:pt idx="22">
                  <c:v>8.5559999999999997E-2</c:v>
                </c:pt>
                <c:pt idx="23">
                  <c:v>0.10839</c:v>
                </c:pt>
                <c:pt idx="24">
                  <c:v>0.29681999999999997</c:v>
                </c:pt>
                <c:pt idx="25">
                  <c:v>0.18603</c:v>
                </c:pt>
                <c:pt idx="26">
                  <c:v>0.18385000000000001</c:v>
                </c:pt>
                <c:pt idx="27">
                  <c:v>8.4129999999999996E-2</c:v>
                </c:pt>
                <c:pt idx="28">
                  <c:v>0.34029999999999999</c:v>
                </c:pt>
                <c:pt idx="29">
                  <c:v>0.48525000000000001</c:v>
                </c:pt>
                <c:pt idx="30">
                  <c:v>0</c:v>
                </c:pt>
                <c:pt idx="31">
                  <c:v>0</c:v>
                </c:pt>
                <c:pt idx="32">
                  <c:v>9.844E-2</c:v>
                </c:pt>
                <c:pt idx="33">
                  <c:v>0.26671</c:v>
                </c:pt>
                <c:pt idx="34">
                  <c:v>0</c:v>
                </c:pt>
                <c:pt idx="35">
                  <c:v>0</c:v>
                </c:pt>
                <c:pt idx="36">
                  <c:v>0</c:v>
                </c:pt>
                <c:pt idx="37">
                  <c:v>0</c:v>
                </c:pt>
                <c:pt idx="38">
                  <c:v>0</c:v>
                </c:pt>
                <c:pt idx="39">
                  <c:v>0.11924</c:v>
                </c:pt>
                <c:pt idx="40">
                  <c:v>0.35532000000000002</c:v>
                </c:pt>
                <c:pt idx="41">
                  <c:v>4.4609999999999997E-2</c:v>
                </c:pt>
                <c:pt idx="42">
                  <c:v>1.9220000000000001E-2</c:v>
                </c:pt>
                <c:pt idx="43">
                  <c:v>1.252E-2</c:v>
                </c:pt>
                <c:pt idx="44">
                  <c:v>0.47536</c:v>
                </c:pt>
                <c:pt idx="45">
                  <c:v>0.96592</c:v>
                </c:pt>
                <c:pt idx="46">
                  <c:v>0.20352000000000001</c:v>
                </c:pt>
                <c:pt idx="47">
                  <c:v>1.4840000000000001E-2</c:v>
                </c:pt>
                <c:pt idx="48">
                  <c:v>1.6570000000000001E-2</c:v>
                </c:pt>
                <c:pt idx="49">
                  <c:v>0</c:v>
                </c:pt>
                <c:pt idx="50">
                  <c:v>0</c:v>
                </c:pt>
                <c:pt idx="51">
                  <c:v>0</c:v>
                </c:pt>
                <c:pt idx="52">
                  <c:v>0</c:v>
                </c:pt>
                <c:pt idx="53">
                  <c:v>0</c:v>
                </c:pt>
                <c:pt idx="54">
                  <c:v>0</c:v>
                </c:pt>
                <c:pt idx="55">
                  <c:v>0.10704</c:v>
                </c:pt>
                <c:pt idx="56">
                  <c:v>0.47754000000000002</c:v>
                </c:pt>
                <c:pt idx="57">
                  <c:v>0.11291</c:v>
                </c:pt>
                <c:pt idx="58">
                  <c:v>0.55974999999999997</c:v>
                </c:pt>
                <c:pt idx="59">
                  <c:v>0.95491000000000004</c:v>
                </c:pt>
                <c:pt idx="60">
                  <c:v>0.83928000000000003</c:v>
                </c:pt>
                <c:pt idx="61">
                  <c:v>0.74609999999999999</c:v>
                </c:pt>
                <c:pt idx="62">
                  <c:v>0.14346999999999999</c:v>
                </c:pt>
                <c:pt idx="63">
                  <c:v>0.32661000000000001</c:v>
                </c:pt>
                <c:pt idx="64">
                  <c:v>0</c:v>
                </c:pt>
                <c:pt idx="65">
                  <c:v>7.6299999999999996E-3</c:v>
                </c:pt>
                <c:pt idx="66">
                  <c:v>0</c:v>
                </c:pt>
                <c:pt idx="67">
                  <c:v>0.10440000000000001</c:v>
                </c:pt>
                <c:pt idx="68">
                  <c:v>0</c:v>
                </c:pt>
                <c:pt idx="69">
                  <c:v>0</c:v>
                </c:pt>
                <c:pt idx="70">
                  <c:v>0</c:v>
                </c:pt>
                <c:pt idx="71">
                  <c:v>0</c:v>
                </c:pt>
                <c:pt idx="72">
                  <c:v>0</c:v>
                </c:pt>
                <c:pt idx="73">
                  <c:v>0.24521000000000001</c:v>
                </c:pt>
                <c:pt idx="74">
                  <c:v>0.30636999999999998</c:v>
                </c:pt>
                <c:pt idx="75">
                  <c:v>3.8730000000000001E-2</c:v>
                </c:pt>
                <c:pt idx="76">
                  <c:v>0</c:v>
                </c:pt>
                <c:pt idx="77">
                  <c:v>0</c:v>
                </c:pt>
                <c:pt idx="78">
                  <c:v>0</c:v>
                </c:pt>
                <c:pt idx="79">
                  <c:v>8.763E-2</c:v>
                </c:pt>
                <c:pt idx="80">
                  <c:v>9.8049999999999998E-2</c:v>
                </c:pt>
                <c:pt idx="81">
                  <c:v>0</c:v>
                </c:pt>
                <c:pt idx="82">
                  <c:v>0</c:v>
                </c:pt>
                <c:pt idx="83">
                  <c:v>6.3549999999999995E-2</c:v>
                </c:pt>
                <c:pt idx="84">
                  <c:v>0.12917999999999999</c:v>
                </c:pt>
                <c:pt idx="85">
                  <c:v>0.24592</c:v>
                </c:pt>
                <c:pt idx="86">
                  <c:v>0.88851999999999998</c:v>
                </c:pt>
                <c:pt idx="87">
                  <c:v>0.27765000000000001</c:v>
                </c:pt>
                <c:pt idx="88">
                  <c:v>0</c:v>
                </c:pt>
                <c:pt idx="89">
                  <c:v>9.2280000000000001E-2</c:v>
                </c:pt>
                <c:pt idx="90">
                  <c:v>0.41321999999999998</c:v>
                </c:pt>
                <c:pt idx="91">
                  <c:v>0.12098</c:v>
                </c:pt>
              </c:numCache>
            </c:numRef>
          </c:val>
        </c:ser>
        <c:ser>
          <c:idx val="7"/>
          <c:order val="7"/>
          <c:tx>
            <c:strRef>
              <c:f>'Figura 5 '!$B$10</c:f>
              <c:strCache>
                <c:ptCount val="1"/>
                <c:pt idx="0">
                  <c:v>Petcoke</c:v>
                </c:pt>
              </c:strCache>
            </c:strRef>
          </c:tx>
          <c:spPr>
            <a:ln w="25400">
              <a:noFill/>
            </a:ln>
          </c:spPr>
          <c:cat>
            <c:strRef>
              <c:f>'Figura 5 '!$C$1:$CO$1</c:f>
              <c:strCache>
                <c:ptCount val="76"/>
                <c:pt idx="14">
                  <c:v>Octubre</c:v>
                </c:pt>
                <c:pt idx="45">
                  <c:v>Noviembre</c:v>
                </c:pt>
                <c:pt idx="75">
                  <c:v>Diciembre</c:v>
                </c:pt>
              </c:strCache>
            </c:strRef>
          </c:cat>
          <c:val>
            <c:numRef>
              <c:f>'Figura 5 '!$C$10:$CP$10</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ser>
          <c:idx val="8"/>
          <c:order val="8"/>
          <c:tx>
            <c:strRef>
              <c:f>'Figura 5 '!$B$11</c:f>
              <c:strCache>
                <c:ptCount val="1"/>
                <c:pt idx="0">
                  <c:v>Cogeneración</c:v>
                </c:pt>
              </c:strCache>
            </c:strRef>
          </c:tx>
          <c:spPr>
            <a:ln w="25400">
              <a:noFill/>
            </a:ln>
          </c:spPr>
          <c:cat>
            <c:strRef>
              <c:f>'Figura 5 '!$C$1:$CO$1</c:f>
              <c:strCache>
                <c:ptCount val="76"/>
                <c:pt idx="14">
                  <c:v>Octubre</c:v>
                </c:pt>
                <c:pt idx="45">
                  <c:v>Noviembre</c:v>
                </c:pt>
                <c:pt idx="75">
                  <c:v>Diciembre</c:v>
                </c:pt>
              </c:strCache>
            </c:strRef>
          </c:cat>
          <c:val>
            <c:numRef>
              <c:f>'Figura 5 '!$C$11:$CP$11</c:f>
              <c:numCache>
                <c:formatCode>General</c:formatCode>
                <c:ptCount val="92"/>
                <c:pt idx="0">
                  <c:v>0.25606000000000001</c:v>
                </c:pt>
                <c:pt idx="1">
                  <c:v>0.36553000000000002</c:v>
                </c:pt>
                <c:pt idx="2">
                  <c:v>0.39537</c:v>
                </c:pt>
                <c:pt idx="3">
                  <c:v>0.38923999999999997</c:v>
                </c:pt>
                <c:pt idx="4">
                  <c:v>0.39341999999999999</c:v>
                </c:pt>
                <c:pt idx="5">
                  <c:v>0.39721000000000001</c:v>
                </c:pt>
                <c:pt idx="6">
                  <c:v>0.39545999999999998</c:v>
                </c:pt>
                <c:pt idx="7">
                  <c:v>0.39906999999999998</c:v>
                </c:pt>
                <c:pt idx="8">
                  <c:v>0.40135999999999999</c:v>
                </c:pt>
                <c:pt idx="9">
                  <c:v>0.40262999999999999</c:v>
                </c:pt>
                <c:pt idx="10">
                  <c:v>0.39734000000000003</c:v>
                </c:pt>
                <c:pt idx="11">
                  <c:v>0.40856999999999999</c:v>
                </c:pt>
                <c:pt idx="12">
                  <c:v>0.40327000000000002</c:v>
                </c:pt>
                <c:pt idx="13">
                  <c:v>0.39795000000000003</c:v>
                </c:pt>
                <c:pt idx="14">
                  <c:v>0.39861000000000002</c:v>
                </c:pt>
                <c:pt idx="15">
                  <c:v>0.40305999999999997</c:v>
                </c:pt>
                <c:pt idx="16">
                  <c:v>0.40788999999999997</c:v>
                </c:pt>
                <c:pt idx="17">
                  <c:v>0.40516000000000002</c:v>
                </c:pt>
                <c:pt idx="18">
                  <c:v>0.40689999999999998</c:v>
                </c:pt>
                <c:pt idx="19">
                  <c:v>0.40693000000000001</c:v>
                </c:pt>
                <c:pt idx="20">
                  <c:v>0.39562999999999998</c:v>
                </c:pt>
                <c:pt idx="21">
                  <c:v>0.40190999999999999</c:v>
                </c:pt>
                <c:pt idx="22">
                  <c:v>0.40398000000000001</c:v>
                </c:pt>
                <c:pt idx="23">
                  <c:v>0.39937</c:v>
                </c:pt>
                <c:pt idx="24">
                  <c:v>0.40590999999999999</c:v>
                </c:pt>
                <c:pt idx="25">
                  <c:v>0.39474999999999999</c:v>
                </c:pt>
                <c:pt idx="26">
                  <c:v>0.40364</c:v>
                </c:pt>
                <c:pt idx="27">
                  <c:v>0.39390999999999998</c:v>
                </c:pt>
                <c:pt idx="28">
                  <c:v>0.38551999999999997</c:v>
                </c:pt>
                <c:pt idx="29">
                  <c:v>0.23674000000000001</c:v>
                </c:pt>
                <c:pt idx="30">
                  <c:v>0.37397000000000002</c:v>
                </c:pt>
                <c:pt idx="31">
                  <c:v>0.39602999999999999</c:v>
                </c:pt>
                <c:pt idx="32">
                  <c:v>0.40135999999999999</c:v>
                </c:pt>
                <c:pt idx="33">
                  <c:v>0.39889000000000002</c:v>
                </c:pt>
                <c:pt idx="34">
                  <c:v>0.39173000000000002</c:v>
                </c:pt>
                <c:pt idx="35">
                  <c:v>0.39656000000000002</c:v>
                </c:pt>
                <c:pt idx="36">
                  <c:v>0.39595999999999998</c:v>
                </c:pt>
                <c:pt idx="37">
                  <c:v>0.40154000000000001</c:v>
                </c:pt>
                <c:pt idx="38">
                  <c:v>0.39395999999999998</c:v>
                </c:pt>
                <c:pt idx="39">
                  <c:v>0.39900000000000002</c:v>
                </c:pt>
                <c:pt idx="40">
                  <c:v>0.39215</c:v>
                </c:pt>
                <c:pt idx="41">
                  <c:v>0.39207999999999998</c:v>
                </c:pt>
                <c:pt idx="42">
                  <c:v>0.39417999999999997</c:v>
                </c:pt>
                <c:pt idx="43">
                  <c:v>0.39867000000000002</c:v>
                </c:pt>
                <c:pt idx="44">
                  <c:v>0.39961000000000002</c:v>
                </c:pt>
                <c:pt idx="45">
                  <c:v>0.3881</c:v>
                </c:pt>
                <c:pt idx="46">
                  <c:v>0.39373000000000002</c:v>
                </c:pt>
                <c:pt idx="47">
                  <c:v>0.40182000000000001</c:v>
                </c:pt>
                <c:pt idx="48">
                  <c:v>0.40240999999999999</c:v>
                </c:pt>
                <c:pt idx="49">
                  <c:v>0.40094000000000002</c:v>
                </c:pt>
                <c:pt idx="50">
                  <c:v>0.38290999999999997</c:v>
                </c:pt>
                <c:pt idx="51">
                  <c:v>0.37975999999999999</c:v>
                </c:pt>
                <c:pt idx="52">
                  <c:v>0.38024999999999998</c:v>
                </c:pt>
                <c:pt idx="53">
                  <c:v>0.38745000000000002</c:v>
                </c:pt>
                <c:pt idx="54">
                  <c:v>0.39382</c:v>
                </c:pt>
                <c:pt idx="55">
                  <c:v>0.39811999999999997</c:v>
                </c:pt>
                <c:pt idx="56">
                  <c:v>0.39173999999999998</c:v>
                </c:pt>
                <c:pt idx="57">
                  <c:v>0.39989999999999998</c:v>
                </c:pt>
                <c:pt idx="58">
                  <c:v>0.39777000000000001</c:v>
                </c:pt>
                <c:pt idx="59">
                  <c:v>0.39362999999999998</c:v>
                </c:pt>
                <c:pt idx="60">
                  <c:v>0.39867000000000002</c:v>
                </c:pt>
                <c:pt idx="61">
                  <c:v>0.39960000000000001</c:v>
                </c:pt>
                <c:pt idx="62">
                  <c:v>0.39101000000000002</c:v>
                </c:pt>
                <c:pt idx="63">
                  <c:v>0.39562000000000003</c:v>
                </c:pt>
                <c:pt idx="64">
                  <c:v>0.39916000000000001</c:v>
                </c:pt>
                <c:pt idx="65">
                  <c:v>0.39593</c:v>
                </c:pt>
                <c:pt idx="66">
                  <c:v>0.39274999999999999</c:v>
                </c:pt>
                <c:pt idx="67">
                  <c:v>0.39817000000000002</c:v>
                </c:pt>
                <c:pt idx="68">
                  <c:v>0.39517000000000002</c:v>
                </c:pt>
                <c:pt idx="69">
                  <c:v>0.39391999999999999</c:v>
                </c:pt>
                <c:pt idx="70">
                  <c:v>0.39073999999999998</c:v>
                </c:pt>
                <c:pt idx="71">
                  <c:v>0.38197999999999999</c:v>
                </c:pt>
                <c:pt idx="72">
                  <c:v>0.38024000000000002</c:v>
                </c:pt>
                <c:pt idx="73">
                  <c:v>0.37944</c:v>
                </c:pt>
                <c:pt idx="74">
                  <c:v>0.38749</c:v>
                </c:pt>
                <c:pt idx="75">
                  <c:v>0.38801999999999998</c:v>
                </c:pt>
                <c:pt idx="76">
                  <c:v>0.38871</c:v>
                </c:pt>
                <c:pt idx="77">
                  <c:v>0.38139000000000001</c:v>
                </c:pt>
                <c:pt idx="78">
                  <c:v>0.38871</c:v>
                </c:pt>
                <c:pt idx="79">
                  <c:v>0.38871</c:v>
                </c:pt>
                <c:pt idx="80">
                  <c:v>0.38738</c:v>
                </c:pt>
                <c:pt idx="81">
                  <c:v>0.38566</c:v>
                </c:pt>
                <c:pt idx="82">
                  <c:v>0.38452999999999998</c:v>
                </c:pt>
                <c:pt idx="83">
                  <c:v>0.28172000000000003</c:v>
                </c:pt>
                <c:pt idx="84">
                  <c:v>0.34620000000000001</c:v>
                </c:pt>
                <c:pt idx="85">
                  <c:v>0.38284000000000001</c:v>
                </c:pt>
                <c:pt idx="86">
                  <c:v>0.37942999999999999</c:v>
                </c:pt>
                <c:pt idx="87">
                  <c:v>0.37977</c:v>
                </c:pt>
                <c:pt idx="88">
                  <c:v>0.38623000000000002</c:v>
                </c:pt>
                <c:pt idx="89">
                  <c:v>0.38052000000000002</c:v>
                </c:pt>
                <c:pt idx="90">
                  <c:v>0.38236999999999999</c:v>
                </c:pt>
                <c:pt idx="91">
                  <c:v>0.38823000000000002</c:v>
                </c:pt>
              </c:numCache>
            </c:numRef>
          </c:val>
        </c:ser>
        <c:ser>
          <c:idx val="9"/>
          <c:order val="9"/>
          <c:tx>
            <c:strRef>
              <c:f>'Figura 5 '!$B$12</c:f>
              <c:strCache>
                <c:ptCount val="1"/>
                <c:pt idx="0">
                  <c:v>Solar</c:v>
                </c:pt>
              </c:strCache>
            </c:strRef>
          </c:tx>
          <c:spPr>
            <a:solidFill>
              <a:srgbClr val="FFFF00"/>
            </a:solidFill>
            <a:ln w="25400">
              <a:noFill/>
            </a:ln>
          </c:spPr>
          <c:cat>
            <c:strRef>
              <c:f>'Figura 5 '!$C$1:$CO$1</c:f>
              <c:strCache>
                <c:ptCount val="76"/>
                <c:pt idx="14">
                  <c:v>Octubre</c:v>
                </c:pt>
                <c:pt idx="45">
                  <c:v>Noviembre</c:v>
                </c:pt>
                <c:pt idx="75">
                  <c:v>Diciembre</c:v>
                </c:pt>
              </c:strCache>
            </c:strRef>
          </c:cat>
          <c:val>
            <c:numRef>
              <c:f>'Figura 5 '!$C$12:$CP$12</c:f>
              <c:numCache>
                <c:formatCode>General</c:formatCode>
                <c:ptCount val="92"/>
                <c:pt idx="0">
                  <c:v>0.15917999999999999</c:v>
                </c:pt>
                <c:pt idx="1">
                  <c:v>0.11387</c:v>
                </c:pt>
                <c:pt idx="2">
                  <c:v>0.19094</c:v>
                </c:pt>
                <c:pt idx="3">
                  <c:v>0.21321000000000001</c:v>
                </c:pt>
                <c:pt idx="4">
                  <c:v>0.18310000000000001</c:v>
                </c:pt>
                <c:pt idx="5">
                  <c:v>0.14662</c:v>
                </c:pt>
                <c:pt idx="6">
                  <c:v>0.19819000000000001</c:v>
                </c:pt>
                <c:pt idx="7">
                  <c:v>0.21262</c:v>
                </c:pt>
                <c:pt idx="8">
                  <c:v>0.1696</c:v>
                </c:pt>
                <c:pt idx="9">
                  <c:v>0.21226999999999999</c:v>
                </c:pt>
                <c:pt idx="10">
                  <c:v>0.25884000000000001</c:v>
                </c:pt>
                <c:pt idx="11">
                  <c:v>0.26123000000000002</c:v>
                </c:pt>
                <c:pt idx="12">
                  <c:v>0.26106000000000001</c:v>
                </c:pt>
                <c:pt idx="13">
                  <c:v>0.25946000000000002</c:v>
                </c:pt>
                <c:pt idx="14">
                  <c:v>0.26045000000000001</c:v>
                </c:pt>
                <c:pt idx="15">
                  <c:v>0.26656999999999997</c:v>
                </c:pt>
                <c:pt idx="16">
                  <c:v>0.26838000000000001</c:v>
                </c:pt>
                <c:pt idx="17">
                  <c:v>0.25012000000000001</c:v>
                </c:pt>
                <c:pt idx="18">
                  <c:v>0.26196000000000003</c:v>
                </c:pt>
                <c:pt idx="19">
                  <c:v>0.26479999999999998</c:v>
                </c:pt>
                <c:pt idx="20">
                  <c:v>0.19026999999999999</c:v>
                </c:pt>
                <c:pt idx="21">
                  <c:v>0.26568999999999998</c:v>
                </c:pt>
                <c:pt idx="22">
                  <c:v>0.27095999999999998</c:v>
                </c:pt>
                <c:pt idx="23">
                  <c:v>0.27228000000000002</c:v>
                </c:pt>
                <c:pt idx="24">
                  <c:v>0.29686000000000001</c:v>
                </c:pt>
                <c:pt idx="25">
                  <c:v>0.26439000000000001</c:v>
                </c:pt>
                <c:pt idx="26">
                  <c:v>0.29859999999999998</c:v>
                </c:pt>
                <c:pt idx="27">
                  <c:v>0.28815000000000002</c:v>
                </c:pt>
                <c:pt idx="28">
                  <c:v>0.28716000000000003</c:v>
                </c:pt>
                <c:pt idx="29">
                  <c:v>0.28971000000000002</c:v>
                </c:pt>
                <c:pt idx="30">
                  <c:v>0.29413</c:v>
                </c:pt>
                <c:pt idx="31">
                  <c:v>0.29249000000000003</c:v>
                </c:pt>
                <c:pt idx="32">
                  <c:v>0.28232000000000002</c:v>
                </c:pt>
                <c:pt idx="33">
                  <c:v>0.29754999999999998</c:v>
                </c:pt>
                <c:pt idx="34">
                  <c:v>0.29936000000000001</c:v>
                </c:pt>
                <c:pt idx="35">
                  <c:v>0.29382999999999998</c:v>
                </c:pt>
                <c:pt idx="36">
                  <c:v>0.30148000000000003</c:v>
                </c:pt>
                <c:pt idx="37">
                  <c:v>0.27733999999999998</c:v>
                </c:pt>
                <c:pt idx="38">
                  <c:v>0.28427999999999998</c:v>
                </c:pt>
                <c:pt idx="39">
                  <c:v>0.23549</c:v>
                </c:pt>
                <c:pt idx="40">
                  <c:v>0.28986000000000001</c:v>
                </c:pt>
                <c:pt idx="41">
                  <c:v>0.30890000000000001</c:v>
                </c:pt>
                <c:pt idx="42">
                  <c:v>0.30936999999999998</c:v>
                </c:pt>
                <c:pt idx="43">
                  <c:v>0.31745000000000001</c:v>
                </c:pt>
                <c:pt idx="44">
                  <c:v>0.30320999999999998</c:v>
                </c:pt>
                <c:pt idx="45">
                  <c:v>0.30030000000000001</c:v>
                </c:pt>
                <c:pt idx="46">
                  <c:v>0.29603000000000002</c:v>
                </c:pt>
                <c:pt idx="47">
                  <c:v>0.26711000000000001</c:v>
                </c:pt>
                <c:pt idx="48">
                  <c:v>0.32333000000000001</c:v>
                </c:pt>
                <c:pt idx="49">
                  <c:v>0.31529000000000001</c:v>
                </c:pt>
                <c:pt idx="50">
                  <c:v>0.27438000000000001</c:v>
                </c:pt>
                <c:pt idx="51">
                  <c:v>0.31939000000000001</c:v>
                </c:pt>
                <c:pt idx="52">
                  <c:v>0.32966000000000001</c:v>
                </c:pt>
                <c:pt idx="53">
                  <c:v>0.31308000000000002</c:v>
                </c:pt>
                <c:pt idx="54">
                  <c:v>0.70065999999999995</c:v>
                </c:pt>
                <c:pt idx="55">
                  <c:v>0.70435000000000003</c:v>
                </c:pt>
                <c:pt idx="56">
                  <c:v>0.8347</c:v>
                </c:pt>
                <c:pt idx="57">
                  <c:v>0.79037000000000002</c:v>
                </c:pt>
                <c:pt idx="58">
                  <c:v>0.89422000000000001</c:v>
                </c:pt>
                <c:pt idx="59">
                  <c:v>0.90283000000000002</c:v>
                </c:pt>
                <c:pt idx="60">
                  <c:v>0.90651999999999999</c:v>
                </c:pt>
                <c:pt idx="61">
                  <c:v>0.94406000000000001</c:v>
                </c:pt>
                <c:pt idx="62">
                  <c:v>0.87707999999999997</c:v>
                </c:pt>
                <c:pt idx="63">
                  <c:v>0.92569000000000001</c:v>
                </c:pt>
                <c:pt idx="64">
                  <c:v>0.93376999999999999</c:v>
                </c:pt>
                <c:pt idx="65">
                  <c:v>0.96092999999999995</c:v>
                </c:pt>
                <c:pt idx="66">
                  <c:v>0.98929</c:v>
                </c:pt>
                <c:pt idx="67">
                  <c:v>0.98238000000000003</c:v>
                </c:pt>
                <c:pt idx="68">
                  <c:v>1.0040100000000001</c:v>
                </c:pt>
                <c:pt idx="69">
                  <c:v>0.97953999999999997</c:v>
                </c:pt>
                <c:pt idx="70">
                  <c:v>1.0058800000000001</c:v>
                </c:pt>
                <c:pt idx="71">
                  <c:v>0.97970999999999997</c:v>
                </c:pt>
                <c:pt idx="72">
                  <c:v>0.98980999999999997</c:v>
                </c:pt>
                <c:pt idx="73">
                  <c:v>0.96199999999999997</c:v>
                </c:pt>
                <c:pt idx="74">
                  <c:v>0.88858000000000004</c:v>
                </c:pt>
                <c:pt idx="75">
                  <c:v>0.82982</c:v>
                </c:pt>
                <c:pt idx="76">
                  <c:v>0.99158000000000002</c:v>
                </c:pt>
                <c:pt idx="77">
                  <c:v>0.98367000000000004</c:v>
                </c:pt>
                <c:pt idx="78">
                  <c:v>0.94798000000000004</c:v>
                </c:pt>
                <c:pt idx="79">
                  <c:v>1.01328</c:v>
                </c:pt>
                <c:pt idx="80">
                  <c:v>1.0273300000000001</c:v>
                </c:pt>
                <c:pt idx="81">
                  <c:v>1.0027900000000001</c:v>
                </c:pt>
                <c:pt idx="82">
                  <c:v>0.99143999999999999</c:v>
                </c:pt>
                <c:pt idx="83">
                  <c:v>0.98738999999999999</c:v>
                </c:pt>
                <c:pt idx="84">
                  <c:v>0.98836999999999997</c:v>
                </c:pt>
                <c:pt idx="85">
                  <c:v>0.98697000000000001</c:v>
                </c:pt>
                <c:pt idx="86">
                  <c:v>0.94803999999999999</c:v>
                </c:pt>
                <c:pt idx="87">
                  <c:v>0.75339</c:v>
                </c:pt>
                <c:pt idx="88">
                  <c:v>0.98501000000000005</c:v>
                </c:pt>
                <c:pt idx="89">
                  <c:v>0.94362000000000001</c:v>
                </c:pt>
                <c:pt idx="90">
                  <c:v>0.99621000000000004</c:v>
                </c:pt>
                <c:pt idx="91">
                  <c:v>0.95850999999999997</c:v>
                </c:pt>
              </c:numCache>
            </c:numRef>
          </c:val>
        </c:ser>
        <c:ser>
          <c:idx val="10"/>
          <c:order val="10"/>
          <c:tx>
            <c:strRef>
              <c:f>'Figura 5 '!$B$13</c:f>
              <c:strCache>
                <c:ptCount val="1"/>
                <c:pt idx="0">
                  <c:v>Eólico</c:v>
                </c:pt>
              </c:strCache>
            </c:strRef>
          </c:tx>
          <c:spPr>
            <a:ln w="25400">
              <a:noFill/>
            </a:ln>
          </c:spPr>
          <c:val>
            <c:numRef>
              <c:f>'Figura 5 '!$C$13:$CP$13</c:f>
              <c:numCache>
                <c:formatCode>General</c:formatCode>
                <c:ptCount val="92"/>
                <c:pt idx="0">
                  <c:v>0.73</c:v>
                </c:pt>
                <c:pt idx="1">
                  <c:v>0.499</c:v>
                </c:pt>
                <c:pt idx="2">
                  <c:v>0.76</c:v>
                </c:pt>
                <c:pt idx="3">
                  <c:v>0.70599999999999996</c:v>
                </c:pt>
                <c:pt idx="4">
                  <c:v>0.65300000000000002</c:v>
                </c:pt>
                <c:pt idx="5">
                  <c:v>0.74099999999999999</c:v>
                </c:pt>
                <c:pt idx="6">
                  <c:v>0.63800000000000001</c:v>
                </c:pt>
                <c:pt idx="7">
                  <c:v>0.61799999999999999</c:v>
                </c:pt>
                <c:pt idx="8">
                  <c:v>0.58699999999999997</c:v>
                </c:pt>
                <c:pt idx="9">
                  <c:v>0.67800000000000005</c:v>
                </c:pt>
                <c:pt idx="10">
                  <c:v>0.71899999999999997</c:v>
                </c:pt>
                <c:pt idx="11">
                  <c:v>0.67</c:v>
                </c:pt>
                <c:pt idx="12">
                  <c:v>0.66200000000000003</c:v>
                </c:pt>
                <c:pt idx="13">
                  <c:v>0.81200000000000006</c:v>
                </c:pt>
                <c:pt idx="14">
                  <c:v>0.623</c:v>
                </c:pt>
                <c:pt idx="15">
                  <c:v>0.65900000000000003</c:v>
                </c:pt>
                <c:pt idx="16">
                  <c:v>0.66800000000000004</c:v>
                </c:pt>
                <c:pt idx="17">
                  <c:v>0.63300000000000001</c:v>
                </c:pt>
                <c:pt idx="18">
                  <c:v>0.53</c:v>
                </c:pt>
                <c:pt idx="19">
                  <c:v>0.70799999999999996</c:v>
                </c:pt>
                <c:pt idx="20">
                  <c:v>0.27300000000000002</c:v>
                </c:pt>
                <c:pt idx="21">
                  <c:v>0.65900000000000003</c:v>
                </c:pt>
                <c:pt idx="22">
                  <c:v>0.502</c:v>
                </c:pt>
                <c:pt idx="23">
                  <c:v>0.72499999999999998</c:v>
                </c:pt>
                <c:pt idx="24">
                  <c:v>0.749</c:v>
                </c:pt>
                <c:pt idx="25">
                  <c:v>0.71199999999999997</c:v>
                </c:pt>
                <c:pt idx="26">
                  <c:v>0.68100000000000005</c:v>
                </c:pt>
                <c:pt idx="27">
                  <c:v>0.75800000000000001</c:v>
                </c:pt>
                <c:pt idx="28">
                  <c:v>0.69799999999999995</c:v>
                </c:pt>
                <c:pt idx="29">
                  <c:v>0.70499999999999996</c:v>
                </c:pt>
                <c:pt idx="30">
                  <c:v>0.61499999999999999</c:v>
                </c:pt>
                <c:pt idx="31">
                  <c:v>0.63200000000000001</c:v>
                </c:pt>
                <c:pt idx="32">
                  <c:v>0.64600000000000002</c:v>
                </c:pt>
                <c:pt idx="33">
                  <c:v>0.65900000000000003</c:v>
                </c:pt>
                <c:pt idx="34">
                  <c:v>0.629</c:v>
                </c:pt>
                <c:pt idx="35">
                  <c:v>0.7</c:v>
                </c:pt>
                <c:pt idx="36">
                  <c:v>0.72899999999999998</c:v>
                </c:pt>
                <c:pt idx="37">
                  <c:v>0.73399999999999999</c:v>
                </c:pt>
                <c:pt idx="38">
                  <c:v>0.85199999999999998</c:v>
                </c:pt>
                <c:pt idx="39">
                  <c:v>0.90200000000000002</c:v>
                </c:pt>
                <c:pt idx="40">
                  <c:v>0.65400000000000003</c:v>
                </c:pt>
                <c:pt idx="41">
                  <c:v>0.80900000000000005</c:v>
                </c:pt>
                <c:pt idx="42">
                  <c:v>0.64300000000000002</c:v>
                </c:pt>
                <c:pt idx="43">
                  <c:v>0.86799999999999999</c:v>
                </c:pt>
                <c:pt idx="44">
                  <c:v>0.90100000000000002</c:v>
                </c:pt>
                <c:pt idx="45">
                  <c:v>0.83599999999999997</c:v>
                </c:pt>
                <c:pt idx="46">
                  <c:v>0.748</c:v>
                </c:pt>
                <c:pt idx="47">
                  <c:v>0.80400000000000005</c:v>
                </c:pt>
                <c:pt idx="48">
                  <c:v>0.58299999999999996</c:v>
                </c:pt>
                <c:pt idx="49">
                  <c:v>0.76300000000000001</c:v>
                </c:pt>
                <c:pt idx="50">
                  <c:v>0.79900000000000004</c:v>
                </c:pt>
                <c:pt idx="51">
                  <c:v>0.66600000000000004</c:v>
                </c:pt>
                <c:pt idx="52">
                  <c:v>0.79100000000000004</c:v>
                </c:pt>
                <c:pt idx="53">
                  <c:v>0.75800000000000001</c:v>
                </c:pt>
                <c:pt idx="54">
                  <c:v>0.71399999999999997</c:v>
                </c:pt>
                <c:pt idx="55">
                  <c:v>0.67500000000000004</c:v>
                </c:pt>
                <c:pt idx="56">
                  <c:v>0.65600000000000003</c:v>
                </c:pt>
                <c:pt idx="57">
                  <c:v>0.72799999999999998</c:v>
                </c:pt>
                <c:pt idx="58">
                  <c:v>0.79200000000000004</c:v>
                </c:pt>
                <c:pt idx="59">
                  <c:v>0.77900000000000003</c:v>
                </c:pt>
                <c:pt idx="60">
                  <c:v>0.66900000000000004</c:v>
                </c:pt>
                <c:pt idx="61">
                  <c:v>0.85099999999999998</c:v>
                </c:pt>
                <c:pt idx="62">
                  <c:v>0.58199999999999996</c:v>
                </c:pt>
                <c:pt idx="63">
                  <c:v>0.90300000000000002</c:v>
                </c:pt>
                <c:pt idx="64">
                  <c:v>0.86</c:v>
                </c:pt>
                <c:pt idx="65">
                  <c:v>0.88400000000000001</c:v>
                </c:pt>
                <c:pt idx="66">
                  <c:v>0.81699999999999995</c:v>
                </c:pt>
                <c:pt idx="67">
                  <c:v>0.8</c:v>
                </c:pt>
                <c:pt idx="68">
                  <c:v>0.82</c:v>
                </c:pt>
                <c:pt idx="69">
                  <c:v>0.97399999999999998</c:v>
                </c:pt>
                <c:pt idx="70">
                  <c:v>0.91300000000000003</c:v>
                </c:pt>
                <c:pt idx="71">
                  <c:v>0.69099999999999995</c:v>
                </c:pt>
                <c:pt idx="72">
                  <c:v>0.60599999999999998</c:v>
                </c:pt>
                <c:pt idx="73">
                  <c:v>0.63900000000000001</c:v>
                </c:pt>
                <c:pt idx="74">
                  <c:v>0.86599999999999999</c:v>
                </c:pt>
                <c:pt idx="75">
                  <c:v>0.77200000000000002</c:v>
                </c:pt>
                <c:pt idx="76">
                  <c:v>0.84099999999999997</c:v>
                </c:pt>
                <c:pt idx="77">
                  <c:v>0.83299999999999996</c:v>
                </c:pt>
                <c:pt idx="78">
                  <c:v>0.89100000000000001</c:v>
                </c:pt>
                <c:pt idx="79">
                  <c:v>0.88900000000000001</c:v>
                </c:pt>
                <c:pt idx="80">
                  <c:v>0.85199999999999998</c:v>
                </c:pt>
                <c:pt idx="81">
                  <c:v>0.74</c:v>
                </c:pt>
                <c:pt idx="82">
                  <c:v>1.0169999999999999</c:v>
                </c:pt>
                <c:pt idx="83">
                  <c:v>0.68799999999999994</c:v>
                </c:pt>
                <c:pt idx="84">
                  <c:v>0.435</c:v>
                </c:pt>
                <c:pt idx="85">
                  <c:v>0.71499999999999997</c:v>
                </c:pt>
                <c:pt idx="86">
                  <c:v>0.52</c:v>
                </c:pt>
                <c:pt idx="87">
                  <c:v>0.59299999999999997</c:v>
                </c:pt>
                <c:pt idx="88">
                  <c:v>0.82199999999999995</c:v>
                </c:pt>
                <c:pt idx="89">
                  <c:v>0.76800000000000002</c:v>
                </c:pt>
                <c:pt idx="90">
                  <c:v>0.85699999999999998</c:v>
                </c:pt>
                <c:pt idx="91">
                  <c:v>0.79200000000000004</c:v>
                </c:pt>
              </c:numCache>
            </c:numRef>
          </c:val>
        </c:ser>
        <c:axId val="91540480"/>
        <c:axId val="91546368"/>
      </c:areaChart>
      <c:dateAx>
        <c:axId val="91540480"/>
        <c:scaling>
          <c:orientation val="minMax"/>
        </c:scaling>
        <c:axPos val="b"/>
        <c:numFmt formatCode="General" sourceLinked="1"/>
        <c:majorTickMark val="none"/>
        <c:tickLblPos val="none"/>
        <c:txPr>
          <a:bodyPr rot="-60000"/>
          <a:lstStyle/>
          <a:p>
            <a:pPr>
              <a:defRPr>
                <a:latin typeface="Arial" pitchFamily="34" charset="0"/>
                <a:cs typeface="Arial" pitchFamily="34" charset="0"/>
              </a:defRPr>
            </a:pPr>
            <a:endParaRPr lang="es-CL"/>
          </a:p>
        </c:txPr>
        <c:crossAx val="91546368"/>
        <c:crosses val="autoZero"/>
        <c:lblOffset val="1"/>
        <c:baseTimeUnit val="days"/>
        <c:minorUnit val="1"/>
      </c:dateAx>
      <c:valAx>
        <c:axId val="91546368"/>
        <c:scaling>
          <c:orientation val="minMax"/>
          <c:max val="60"/>
          <c:min val="0"/>
        </c:scaling>
        <c:axPos val="l"/>
        <c:majorGridlines>
          <c:spPr>
            <a:ln>
              <a:solidFill>
                <a:schemeClr val="bg1">
                  <a:lumMod val="85000"/>
                </a:schemeClr>
              </a:solidFill>
            </a:ln>
          </c:spPr>
        </c:majorGridlines>
        <c:title>
          <c:tx>
            <c:rich>
              <a:bodyPr rot="0" vert="horz"/>
              <a:lstStyle/>
              <a:p>
                <a:pPr>
                  <a:defRPr>
                    <a:latin typeface="Arial" pitchFamily="34" charset="0"/>
                    <a:cs typeface="Arial" pitchFamily="34" charset="0"/>
                  </a:defRPr>
                </a:pPr>
                <a:r>
                  <a:rPr lang="en-US">
                    <a:latin typeface="Arial" pitchFamily="34" charset="0"/>
                    <a:cs typeface="Arial" pitchFamily="34" charset="0"/>
                  </a:rPr>
                  <a:t>GWh-día</a:t>
                </a:r>
              </a:p>
            </c:rich>
          </c:tx>
          <c:layout>
            <c:manualLayout>
              <c:xMode val="edge"/>
              <c:yMode val="edge"/>
              <c:x val="1.6969725343321144E-2"/>
              <c:y val="2.2911938534279461E-2"/>
            </c:manualLayout>
          </c:layout>
        </c:title>
        <c:numFmt formatCode="0" sourceLinked="0"/>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91540480"/>
        <c:crosses val="autoZero"/>
        <c:crossBetween val="midCat"/>
      </c:valAx>
    </c:plotArea>
    <c:legend>
      <c:legendPos val="b"/>
      <c:layout>
        <c:manualLayout>
          <c:xMode val="edge"/>
          <c:yMode val="edge"/>
          <c:x val="7.2348626716604233E-2"/>
          <c:y val="0.85017107046071205"/>
          <c:w val="0.88591827956989777"/>
          <c:h val="0.12831808943089618"/>
        </c:manualLayout>
      </c:layout>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7510896255372014E-2"/>
          <c:y val="0.10788380758807589"/>
          <c:w val="0.90088980969920263"/>
          <c:h val="0.7235694444444446"/>
        </c:manualLayout>
      </c:layout>
      <c:areaChart>
        <c:grouping val="stacked"/>
        <c:ser>
          <c:idx val="0"/>
          <c:order val="0"/>
          <c:tx>
            <c:strRef>
              <c:f>'Figura 6'!$E$2</c:f>
              <c:strCache>
                <c:ptCount val="1"/>
                <c:pt idx="0">
                  <c:v>E-CL</c:v>
                </c:pt>
              </c:strCache>
            </c:strRef>
          </c:tx>
          <c:spPr>
            <a:gradFill flip="none" rotWithShape="1">
              <a:gsLst>
                <a:gs pos="0">
                  <a:srgbClr val="F79747">
                    <a:shade val="30000"/>
                    <a:satMod val="115000"/>
                  </a:srgbClr>
                </a:gs>
                <a:gs pos="50000">
                  <a:srgbClr val="F79747">
                    <a:shade val="67500"/>
                    <a:satMod val="115000"/>
                  </a:srgbClr>
                </a:gs>
                <a:gs pos="100000">
                  <a:srgbClr val="F79747">
                    <a:shade val="100000"/>
                    <a:satMod val="115000"/>
                  </a:srgbClr>
                </a:gs>
              </a:gsLst>
              <a:lin ang="16200000" scaled="1"/>
              <a:tileRect/>
            </a:gradFill>
            <a:ln w="25400">
              <a:noFill/>
            </a:ln>
          </c:spPr>
          <c:cat>
            <c:strRef>
              <c:f>'Figura 6'!$H$3:$H$94</c:f>
              <c:strCache>
                <c:ptCount val="76"/>
                <c:pt idx="14">
                  <c:v>Octubre</c:v>
                </c:pt>
                <c:pt idx="45">
                  <c:v>Noviembre</c:v>
                </c:pt>
                <c:pt idx="75">
                  <c:v>Diciembre</c:v>
                </c:pt>
              </c:strCache>
            </c:strRef>
          </c:cat>
          <c:val>
            <c:numRef>
              <c:f>'Figura 6'!$E$3:$E$94</c:f>
              <c:numCache>
                <c:formatCode>0.00</c:formatCode>
                <c:ptCount val="92"/>
                <c:pt idx="0">
                  <c:v>3.9290000000000003</c:v>
                </c:pt>
                <c:pt idx="1">
                  <c:v>3.923</c:v>
                </c:pt>
                <c:pt idx="2">
                  <c:v>4.1372</c:v>
                </c:pt>
                <c:pt idx="3">
                  <c:v>2.0533999999999999</c:v>
                </c:pt>
                <c:pt idx="4">
                  <c:v>3.7903000000000002</c:v>
                </c:pt>
                <c:pt idx="5">
                  <c:v>4.1684000000000001</c:v>
                </c:pt>
                <c:pt idx="6">
                  <c:v>4.1211000000000002</c:v>
                </c:pt>
                <c:pt idx="7">
                  <c:v>3.8285999999999998</c:v>
                </c:pt>
                <c:pt idx="8">
                  <c:v>3.9356</c:v>
                </c:pt>
                <c:pt idx="9">
                  <c:v>4.0161999999999995</c:v>
                </c:pt>
                <c:pt idx="10">
                  <c:v>4.3885000000000005</c:v>
                </c:pt>
                <c:pt idx="11">
                  <c:v>4.5305999999999997</c:v>
                </c:pt>
                <c:pt idx="12">
                  <c:v>4.6105</c:v>
                </c:pt>
                <c:pt idx="13">
                  <c:v>3.9226000000000001</c:v>
                </c:pt>
                <c:pt idx="14">
                  <c:v>3.1990000000000003</c:v>
                </c:pt>
                <c:pt idx="15">
                  <c:v>3.8329999999999997</c:v>
                </c:pt>
                <c:pt idx="16">
                  <c:v>3.9718</c:v>
                </c:pt>
                <c:pt idx="17">
                  <c:v>4.2883000000000004</c:v>
                </c:pt>
                <c:pt idx="18">
                  <c:v>4.1984000000000004</c:v>
                </c:pt>
                <c:pt idx="19">
                  <c:v>4.2763200000000001</c:v>
                </c:pt>
                <c:pt idx="20">
                  <c:v>4.2469999999999999</c:v>
                </c:pt>
                <c:pt idx="21">
                  <c:v>3.9569999999999999</c:v>
                </c:pt>
                <c:pt idx="22">
                  <c:v>4.1288999999999998</c:v>
                </c:pt>
                <c:pt idx="23">
                  <c:v>4.8102999999999998</c:v>
                </c:pt>
                <c:pt idx="24">
                  <c:v>4.5137</c:v>
                </c:pt>
                <c:pt idx="25">
                  <c:v>4.2488999999999999</c:v>
                </c:pt>
                <c:pt idx="26">
                  <c:v>4.1978</c:v>
                </c:pt>
                <c:pt idx="27">
                  <c:v>4.5593000000000004</c:v>
                </c:pt>
                <c:pt idx="28">
                  <c:v>4.2889999999999997</c:v>
                </c:pt>
                <c:pt idx="29">
                  <c:v>4.3302399999999999</c:v>
                </c:pt>
                <c:pt idx="30">
                  <c:v>3.8411</c:v>
                </c:pt>
                <c:pt idx="31">
                  <c:v>2.7951999999999999</c:v>
                </c:pt>
                <c:pt idx="32">
                  <c:v>0.73419999999999996</c:v>
                </c:pt>
                <c:pt idx="33">
                  <c:v>3.6749999999999998</c:v>
                </c:pt>
                <c:pt idx="34">
                  <c:v>1.139</c:v>
                </c:pt>
                <c:pt idx="35">
                  <c:v>3.3819999999999997</c:v>
                </c:pt>
                <c:pt idx="36">
                  <c:v>0.1202</c:v>
                </c:pt>
                <c:pt idx="37">
                  <c:v>1.6496</c:v>
                </c:pt>
                <c:pt idx="38">
                  <c:v>2.242</c:v>
                </c:pt>
                <c:pt idx="39">
                  <c:v>0</c:v>
                </c:pt>
                <c:pt idx="40">
                  <c:v>0.2263</c:v>
                </c:pt>
                <c:pt idx="41">
                  <c:v>4.0234000000000005</c:v>
                </c:pt>
                <c:pt idx="42">
                  <c:v>3.9470999999999998</c:v>
                </c:pt>
                <c:pt idx="43">
                  <c:v>3.8109000000000002</c:v>
                </c:pt>
                <c:pt idx="44">
                  <c:v>0.61850000000000005</c:v>
                </c:pt>
                <c:pt idx="45">
                  <c:v>0.42000000000000004</c:v>
                </c:pt>
                <c:pt idx="46">
                  <c:v>1.153</c:v>
                </c:pt>
                <c:pt idx="47">
                  <c:v>12.1752</c:v>
                </c:pt>
                <c:pt idx="48">
                  <c:v>13.661799999999999</c:v>
                </c:pt>
                <c:pt idx="49">
                  <c:v>13.667899999999999</c:v>
                </c:pt>
                <c:pt idx="50">
                  <c:v>13.5671</c:v>
                </c:pt>
                <c:pt idx="51">
                  <c:v>13.5817</c:v>
                </c:pt>
                <c:pt idx="52">
                  <c:v>12.101199999999999</c:v>
                </c:pt>
                <c:pt idx="53">
                  <c:v>11.334299999999999</c:v>
                </c:pt>
                <c:pt idx="54">
                  <c:v>4.8158000000000003</c:v>
                </c:pt>
                <c:pt idx="55">
                  <c:v>4.8096999999999994</c:v>
                </c:pt>
                <c:pt idx="56">
                  <c:v>5.4177999999999997</c:v>
                </c:pt>
                <c:pt idx="57">
                  <c:v>4.1846999999999994</c:v>
                </c:pt>
                <c:pt idx="58">
                  <c:v>4.7717999999999998</c:v>
                </c:pt>
                <c:pt idx="59">
                  <c:v>5.0946999999999996</c:v>
                </c:pt>
                <c:pt idx="60">
                  <c:v>5.0575999999999999</c:v>
                </c:pt>
                <c:pt idx="61">
                  <c:v>4.4489999999999998</c:v>
                </c:pt>
                <c:pt idx="62">
                  <c:v>4.3666999999999998</c:v>
                </c:pt>
                <c:pt idx="63">
                  <c:v>5.3329000000000004</c:v>
                </c:pt>
                <c:pt idx="64">
                  <c:v>4.0266000000000002</c:v>
                </c:pt>
                <c:pt idx="65">
                  <c:v>3.8996</c:v>
                </c:pt>
                <c:pt idx="66">
                  <c:v>3.9062999999999999</c:v>
                </c:pt>
                <c:pt idx="67">
                  <c:v>2.5165999999999999</c:v>
                </c:pt>
                <c:pt idx="68">
                  <c:v>4.9290000000000003</c:v>
                </c:pt>
                <c:pt idx="69">
                  <c:v>4.5979000000000001</c:v>
                </c:pt>
                <c:pt idx="70">
                  <c:v>4.26</c:v>
                </c:pt>
                <c:pt idx="71">
                  <c:v>4.3502999999999998</c:v>
                </c:pt>
                <c:pt idx="72">
                  <c:v>4.6925999999999997</c:v>
                </c:pt>
                <c:pt idx="73">
                  <c:v>5.1333000000000002</c:v>
                </c:pt>
                <c:pt idx="74">
                  <c:v>5.2050999999999998</c:v>
                </c:pt>
                <c:pt idx="75">
                  <c:v>4.2530999999999999</c:v>
                </c:pt>
                <c:pt idx="76">
                  <c:v>4.1200999999999999</c:v>
                </c:pt>
                <c:pt idx="77">
                  <c:v>3.7271000000000001</c:v>
                </c:pt>
                <c:pt idx="78">
                  <c:v>3.9582999999999999</c:v>
                </c:pt>
                <c:pt idx="79">
                  <c:v>5.5138999999999996</c:v>
                </c:pt>
                <c:pt idx="80">
                  <c:v>4.7072199999999995</c:v>
                </c:pt>
                <c:pt idx="81">
                  <c:v>4.1982999999999997</c:v>
                </c:pt>
                <c:pt idx="82">
                  <c:v>4.2839999999999998</c:v>
                </c:pt>
                <c:pt idx="83">
                  <c:v>4.2707999999999995</c:v>
                </c:pt>
                <c:pt idx="84">
                  <c:v>4.4542999999999999</c:v>
                </c:pt>
                <c:pt idx="85">
                  <c:v>4.5331000000000001</c:v>
                </c:pt>
                <c:pt idx="86">
                  <c:v>6.0983999999999998</c:v>
                </c:pt>
                <c:pt idx="87">
                  <c:v>4.4336000000000002</c:v>
                </c:pt>
                <c:pt idx="88">
                  <c:v>4.3148999999999997</c:v>
                </c:pt>
                <c:pt idx="89">
                  <c:v>4.7348999999999997</c:v>
                </c:pt>
                <c:pt idx="90">
                  <c:v>4.6752000000000002</c:v>
                </c:pt>
                <c:pt idx="91">
                  <c:v>4.3536000000000001</c:v>
                </c:pt>
              </c:numCache>
            </c:numRef>
          </c:val>
        </c:ser>
        <c:ser>
          <c:idx val="1"/>
          <c:order val="1"/>
          <c:tx>
            <c:strRef>
              <c:f>'Figura 6'!$F$2</c:f>
              <c:strCache>
                <c:ptCount val="1"/>
                <c:pt idx="0">
                  <c:v>AES GENER</c:v>
                </c:pt>
              </c:strCache>
            </c:strRef>
          </c:tx>
          <c:spPr>
            <a:gradFill flip="none" rotWithShape="1">
              <a:gsLst>
                <a:gs pos="0">
                  <a:sysClr val="window" lastClr="FFFFFF">
                    <a:lumMod val="65000"/>
                    <a:shade val="30000"/>
                    <a:satMod val="115000"/>
                  </a:sysClr>
                </a:gs>
                <a:gs pos="50000">
                  <a:sysClr val="window" lastClr="FFFFFF">
                    <a:lumMod val="65000"/>
                    <a:shade val="67500"/>
                    <a:satMod val="115000"/>
                  </a:sysClr>
                </a:gs>
                <a:gs pos="100000">
                  <a:sysClr val="window" lastClr="FFFFFF">
                    <a:lumMod val="65000"/>
                    <a:shade val="100000"/>
                    <a:satMod val="115000"/>
                  </a:sysClr>
                </a:gs>
              </a:gsLst>
              <a:lin ang="16200000" scaled="1"/>
              <a:tileRect/>
            </a:gradFill>
            <a:ln w="25400">
              <a:noFill/>
            </a:ln>
          </c:spPr>
          <c:cat>
            <c:strRef>
              <c:f>'Figura 6'!$H$3:$H$96</c:f>
              <c:strCache>
                <c:ptCount val="76"/>
                <c:pt idx="14">
                  <c:v>Octubre</c:v>
                </c:pt>
                <c:pt idx="45">
                  <c:v>Noviembre</c:v>
                </c:pt>
                <c:pt idx="75">
                  <c:v>Diciembre</c:v>
                </c:pt>
              </c:strCache>
            </c:strRef>
          </c:cat>
          <c:val>
            <c:numRef>
              <c:f>'Figura 6'!$F$3:$F$94</c:f>
              <c:numCache>
                <c:formatCode>0.00</c:formatCode>
                <c:ptCount val="92"/>
                <c:pt idx="0">
                  <c:v>0</c:v>
                </c:pt>
                <c:pt idx="1">
                  <c:v>0</c:v>
                </c:pt>
                <c:pt idx="2">
                  <c:v>0</c:v>
                </c:pt>
                <c:pt idx="3">
                  <c:v>0</c:v>
                </c:pt>
                <c:pt idx="4">
                  <c:v>0</c:v>
                </c:pt>
                <c:pt idx="5">
                  <c:v>0</c:v>
                </c:pt>
                <c:pt idx="6">
                  <c:v>0</c:v>
                </c:pt>
                <c:pt idx="7">
                  <c:v>0</c:v>
                </c:pt>
                <c:pt idx="8">
                  <c:v>0</c:v>
                </c:pt>
                <c:pt idx="9">
                  <c:v>1E-3</c:v>
                </c:pt>
                <c:pt idx="10">
                  <c:v>2.71</c:v>
                </c:pt>
                <c:pt idx="11">
                  <c:v>0.28399999999999997</c:v>
                </c:pt>
                <c:pt idx="12">
                  <c:v>0</c:v>
                </c:pt>
                <c:pt idx="13">
                  <c:v>0</c:v>
                </c:pt>
                <c:pt idx="14">
                  <c:v>1.389</c:v>
                </c:pt>
                <c:pt idx="15">
                  <c:v>0</c:v>
                </c:pt>
                <c:pt idx="16">
                  <c:v>0</c:v>
                </c:pt>
                <c:pt idx="17">
                  <c:v>0</c:v>
                </c:pt>
                <c:pt idx="18">
                  <c:v>0</c:v>
                </c:pt>
                <c:pt idx="19">
                  <c:v>0</c:v>
                </c:pt>
                <c:pt idx="20">
                  <c:v>0</c:v>
                </c:pt>
                <c:pt idx="21">
                  <c:v>0</c:v>
                </c:pt>
                <c:pt idx="22">
                  <c:v>0</c:v>
                </c:pt>
                <c:pt idx="23">
                  <c:v>0</c:v>
                </c:pt>
                <c:pt idx="24">
                  <c:v>1.7210000000000001</c:v>
                </c:pt>
                <c:pt idx="25">
                  <c:v>0.76899999999999991</c:v>
                </c:pt>
                <c:pt idx="26">
                  <c:v>1.373</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1.6739999999999999</c:v>
                </c:pt>
                <c:pt idx="57">
                  <c:v>0</c:v>
                </c:pt>
                <c:pt idx="58">
                  <c:v>0</c:v>
                </c:pt>
                <c:pt idx="59">
                  <c:v>3.3359999999999999</c:v>
                </c:pt>
                <c:pt idx="60">
                  <c:v>4.3380000000000001</c:v>
                </c:pt>
                <c:pt idx="61">
                  <c:v>3.8450000000000002</c:v>
                </c:pt>
                <c:pt idx="62">
                  <c:v>1.8979999999999999</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ser>
          <c:idx val="2"/>
          <c:order val="2"/>
          <c:tx>
            <c:strRef>
              <c:f>'Figura 6'!$G$2</c:f>
              <c:strCache>
                <c:ptCount val="1"/>
                <c:pt idx="0">
                  <c:v>GASATACAMA</c:v>
                </c:pt>
              </c:strCache>
            </c:strRef>
          </c:tx>
          <c:spPr>
            <a:gradFill flip="none" rotWithShape="1">
              <a:gsLst>
                <a:gs pos="0">
                  <a:srgbClr val="4F81BD">
                    <a:lumMod val="75000"/>
                    <a:shade val="30000"/>
                    <a:satMod val="115000"/>
                  </a:srgbClr>
                </a:gs>
                <a:gs pos="50000">
                  <a:srgbClr val="4F81BD">
                    <a:lumMod val="75000"/>
                    <a:shade val="67500"/>
                    <a:satMod val="115000"/>
                  </a:srgbClr>
                </a:gs>
                <a:gs pos="100000">
                  <a:srgbClr val="4F81BD">
                    <a:lumMod val="75000"/>
                    <a:shade val="100000"/>
                    <a:satMod val="115000"/>
                  </a:srgbClr>
                </a:gs>
              </a:gsLst>
              <a:lin ang="16200000" scaled="1"/>
              <a:tileRect/>
            </a:gradFill>
            <a:ln w="25400">
              <a:noFill/>
            </a:ln>
          </c:spPr>
          <c:cat>
            <c:strRef>
              <c:f>'Figura 6'!$H$3:$H$96</c:f>
              <c:strCache>
                <c:ptCount val="76"/>
                <c:pt idx="14">
                  <c:v>Octubre</c:v>
                </c:pt>
                <c:pt idx="45">
                  <c:v>Noviembre</c:v>
                </c:pt>
                <c:pt idx="75">
                  <c:v>Diciembre</c:v>
                </c:pt>
              </c:strCache>
            </c:strRef>
          </c:cat>
          <c:val>
            <c:numRef>
              <c:f>'Figura 6'!$G$3:$G$94</c:f>
              <c:numCache>
                <c:formatCode>0.00</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2.1597999999999997</c:v>
                </c:pt>
                <c:pt idx="51">
                  <c:v>3.7113</c:v>
                </c:pt>
                <c:pt idx="52">
                  <c:v>2.0097</c:v>
                </c:pt>
                <c:pt idx="53">
                  <c:v>0</c:v>
                </c:pt>
                <c:pt idx="54">
                  <c:v>0</c:v>
                </c:pt>
                <c:pt idx="55">
                  <c:v>0.1416</c:v>
                </c:pt>
                <c:pt idx="56">
                  <c:v>0.26290000000000002</c:v>
                </c:pt>
                <c:pt idx="57">
                  <c:v>0.2336</c:v>
                </c:pt>
                <c:pt idx="58">
                  <c:v>0.21740000000000001</c:v>
                </c:pt>
                <c:pt idx="59">
                  <c:v>0.15479999999999999</c:v>
                </c:pt>
                <c:pt idx="60">
                  <c:v>0.11650000000000001</c:v>
                </c:pt>
                <c:pt idx="61">
                  <c:v>0.11219999999999999</c:v>
                </c:pt>
                <c:pt idx="62">
                  <c:v>0.26269999999999999</c:v>
                </c:pt>
                <c:pt idx="63">
                  <c:v>0</c:v>
                </c:pt>
                <c:pt idx="64">
                  <c:v>0</c:v>
                </c:pt>
                <c:pt idx="65">
                  <c:v>0</c:v>
                </c:pt>
                <c:pt idx="66">
                  <c:v>0</c:v>
                </c:pt>
                <c:pt idx="67">
                  <c:v>0</c:v>
                </c:pt>
                <c:pt idx="68">
                  <c:v>0</c:v>
                </c:pt>
                <c:pt idx="69">
                  <c:v>0</c:v>
                </c:pt>
                <c:pt idx="70">
                  <c:v>1.8132000000000001</c:v>
                </c:pt>
                <c:pt idx="71">
                  <c:v>1.3729</c:v>
                </c:pt>
                <c:pt idx="72">
                  <c:v>1.6894</c:v>
                </c:pt>
                <c:pt idx="73">
                  <c:v>1.5406</c:v>
                </c:pt>
                <c:pt idx="74">
                  <c:v>1.8460000000000001</c:v>
                </c:pt>
                <c:pt idx="75">
                  <c:v>1.8340000000000001</c:v>
                </c:pt>
                <c:pt idx="76">
                  <c:v>0.92369999999999997</c:v>
                </c:pt>
                <c:pt idx="77">
                  <c:v>0</c:v>
                </c:pt>
                <c:pt idx="78">
                  <c:v>0</c:v>
                </c:pt>
                <c:pt idx="79">
                  <c:v>0</c:v>
                </c:pt>
                <c:pt idx="80">
                  <c:v>0</c:v>
                </c:pt>
                <c:pt idx="81">
                  <c:v>0</c:v>
                </c:pt>
                <c:pt idx="82">
                  <c:v>0</c:v>
                </c:pt>
                <c:pt idx="83">
                  <c:v>0</c:v>
                </c:pt>
                <c:pt idx="84">
                  <c:v>0</c:v>
                </c:pt>
                <c:pt idx="85">
                  <c:v>0</c:v>
                </c:pt>
                <c:pt idx="86">
                  <c:v>3.4384999999999999</c:v>
                </c:pt>
                <c:pt idx="87">
                  <c:v>3.75</c:v>
                </c:pt>
                <c:pt idx="88">
                  <c:v>0.14249999999999999</c:v>
                </c:pt>
                <c:pt idx="89">
                  <c:v>0</c:v>
                </c:pt>
                <c:pt idx="90">
                  <c:v>0</c:v>
                </c:pt>
                <c:pt idx="91">
                  <c:v>0</c:v>
                </c:pt>
              </c:numCache>
            </c:numRef>
          </c:val>
        </c:ser>
        <c:axId val="91548672"/>
        <c:axId val="93225728"/>
      </c:areaChart>
      <c:catAx>
        <c:axId val="91548672"/>
        <c:scaling>
          <c:orientation val="minMax"/>
        </c:scaling>
        <c:axPos val="b"/>
        <c:majorTickMark val="none"/>
        <c:tickLblPos val="none"/>
        <c:txPr>
          <a:bodyPr rot="-60000"/>
          <a:lstStyle/>
          <a:p>
            <a:pPr>
              <a:defRPr sz="900">
                <a:latin typeface="Arial" pitchFamily="34" charset="0"/>
                <a:cs typeface="Arial" pitchFamily="34" charset="0"/>
              </a:defRPr>
            </a:pPr>
            <a:endParaRPr lang="es-CL"/>
          </a:p>
        </c:txPr>
        <c:crossAx val="93225728"/>
        <c:crosses val="autoZero"/>
        <c:auto val="1"/>
        <c:lblAlgn val="ctr"/>
        <c:lblOffset val="100"/>
      </c:catAx>
      <c:valAx>
        <c:axId val="93225728"/>
        <c:scaling>
          <c:orientation val="minMax"/>
          <c:max val="18"/>
          <c:min val="0"/>
        </c:scaling>
        <c:axPos val="l"/>
        <c:majorGridlines>
          <c:spPr>
            <a:ln>
              <a:solidFill>
                <a:schemeClr val="bg1">
                  <a:lumMod val="85000"/>
                </a:schemeClr>
              </a:solidFill>
            </a:ln>
          </c:spPr>
        </c:majorGridlines>
        <c:numFmt formatCode="0" sourceLinked="0"/>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91548672"/>
        <c:crosses val="autoZero"/>
        <c:crossBetween val="midCat"/>
      </c:valAx>
    </c:plotArea>
    <c:legend>
      <c:legendPos val="b"/>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321" l="0.70000000000000062" r="0.70000000000000062" t="0.750000000000013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8.6760606537086268E-2"/>
          <c:y val="0.10711585365853662"/>
          <c:w val="0.86892815817380531"/>
          <c:h val="0.7425098238482386"/>
        </c:manualLayout>
      </c:layout>
      <c:lineChart>
        <c:grouping val="standard"/>
        <c:ser>
          <c:idx val="0"/>
          <c:order val="0"/>
          <c:tx>
            <c:strRef>
              <c:f>'Figura 7 y Tabla 7'!$F$3</c:f>
              <c:strCache>
                <c:ptCount val="1"/>
                <c:pt idx="0">
                  <c:v>Potencia Media Horaria Activa Bruta[MW]</c:v>
                </c:pt>
              </c:strCache>
            </c:strRef>
          </c:tx>
          <c:spPr>
            <a:ln w="19050">
              <a:solidFill>
                <a:srgbClr val="F6862A"/>
              </a:solidFill>
            </a:ln>
          </c:spPr>
          <c:marker>
            <c:symbol val="none"/>
          </c:marker>
          <c:dLbls>
            <c:dLbl>
              <c:idx val="1173"/>
              <c:layout>
                <c:manualLayout>
                  <c:x val="0.25335060567228723"/>
                  <c:y val="-0.1491228099646125"/>
                </c:manualLayout>
              </c:layout>
              <c:tx>
                <c:rich>
                  <a:bodyPr/>
                  <a:lstStyle/>
                  <a:p>
                    <a:r>
                      <a:rPr lang="en-US">
                        <a:latin typeface="Arial" pitchFamily="34" charset="0"/>
                        <a:cs typeface="Arial" pitchFamily="34" charset="0"/>
                      </a:rPr>
                      <a:t>M</a:t>
                    </a:r>
                    <a:r>
                      <a:rPr lang="en-US"/>
                      <a:t>áx: 2.361,9</a:t>
                    </a:r>
                  </a:p>
                </c:rich>
              </c:tx>
              <c:showVal val="1"/>
            </c:dLbl>
            <c:dLbl>
              <c:idx val="3068"/>
              <c:layout>
                <c:manualLayout>
                  <c:x val="-0.61973038194444441"/>
                  <c:y val="-7.5084012243379961E-2"/>
                </c:manualLayout>
              </c:layout>
              <c:tx>
                <c:rich>
                  <a:bodyPr/>
                  <a:lstStyle/>
                  <a:p>
                    <a:r>
                      <a:rPr lang="en-US">
                        <a:latin typeface="Arial" pitchFamily="34" charset="0"/>
                        <a:cs typeface="Arial" pitchFamily="34" charset="0"/>
                      </a:rPr>
                      <a:t>M</a:t>
                    </a:r>
                    <a:r>
                      <a:rPr lang="en-US"/>
                      <a:t>ín: 1309,4</a:t>
                    </a:r>
                  </a:p>
                </c:rich>
              </c:tx>
              <c:showVal val="1"/>
            </c:dLbl>
            <c:delete val="1"/>
            <c:txPr>
              <a:bodyPr/>
              <a:lstStyle/>
              <a:p>
                <a:pPr>
                  <a:defRPr>
                    <a:latin typeface="Arial" pitchFamily="34" charset="0"/>
                    <a:cs typeface="Arial" pitchFamily="34" charset="0"/>
                  </a:defRPr>
                </a:pPr>
                <a:endParaRPr lang="es-CL"/>
              </a:p>
            </c:txPr>
          </c:dLbls>
          <c:cat>
            <c:strRef>
              <c:f>'Figura 7 y Tabla 7'!$G$4:$G$2211</c:f>
              <c:strCache>
                <c:ptCount val="1836"/>
                <c:pt idx="347">
                  <c:v>Octubre</c:v>
                </c:pt>
                <c:pt idx="1091">
                  <c:v>Noviembre</c:v>
                </c:pt>
                <c:pt idx="1835">
                  <c:v>Diciembre</c:v>
                </c:pt>
              </c:strCache>
            </c:strRef>
          </c:cat>
          <c:val>
            <c:numRef>
              <c:f>'Figura 7 y Tabla 7'!$F$4:$F$2211</c:f>
              <c:numCache>
                <c:formatCode>0.00</c:formatCode>
                <c:ptCount val="2208"/>
                <c:pt idx="0">
                  <c:v>2125.4</c:v>
                </c:pt>
                <c:pt idx="1">
                  <c:v>2135.1999999999998</c:v>
                </c:pt>
                <c:pt idx="2">
                  <c:v>2092.1999999999998</c:v>
                </c:pt>
                <c:pt idx="3">
                  <c:v>2112.8000000000002</c:v>
                </c:pt>
                <c:pt idx="4">
                  <c:v>2095.3000000000002</c:v>
                </c:pt>
                <c:pt idx="5">
                  <c:v>2092.6999999999998</c:v>
                </c:pt>
                <c:pt idx="6">
                  <c:v>2102.6</c:v>
                </c:pt>
                <c:pt idx="7">
                  <c:v>2118.6999999999998</c:v>
                </c:pt>
                <c:pt idx="8">
                  <c:v>2031.6</c:v>
                </c:pt>
                <c:pt idx="9">
                  <c:v>2030.3</c:v>
                </c:pt>
                <c:pt idx="10">
                  <c:v>2014.3</c:v>
                </c:pt>
                <c:pt idx="11">
                  <c:v>2027.3</c:v>
                </c:pt>
                <c:pt idx="12">
                  <c:v>2013.8</c:v>
                </c:pt>
                <c:pt idx="13">
                  <c:v>2011.8</c:v>
                </c:pt>
                <c:pt idx="14">
                  <c:v>1994.3</c:v>
                </c:pt>
                <c:pt idx="15">
                  <c:v>1980.4</c:v>
                </c:pt>
                <c:pt idx="16">
                  <c:v>1973</c:v>
                </c:pt>
                <c:pt idx="17">
                  <c:v>1955.3</c:v>
                </c:pt>
                <c:pt idx="18">
                  <c:v>1954.4</c:v>
                </c:pt>
                <c:pt idx="19">
                  <c:v>1991.5</c:v>
                </c:pt>
                <c:pt idx="20">
                  <c:v>2031.9</c:v>
                </c:pt>
                <c:pt idx="21">
                  <c:v>2020.3</c:v>
                </c:pt>
                <c:pt idx="22">
                  <c:v>2024.3</c:v>
                </c:pt>
                <c:pt idx="23">
                  <c:v>2047.3</c:v>
                </c:pt>
                <c:pt idx="24">
                  <c:v>2015.6</c:v>
                </c:pt>
                <c:pt idx="25">
                  <c:v>1986.3</c:v>
                </c:pt>
                <c:pt idx="26">
                  <c:v>1975.5</c:v>
                </c:pt>
                <c:pt idx="27">
                  <c:v>1970</c:v>
                </c:pt>
                <c:pt idx="28">
                  <c:v>1978.1</c:v>
                </c:pt>
                <c:pt idx="29">
                  <c:v>1973.1</c:v>
                </c:pt>
                <c:pt idx="30">
                  <c:v>1976.5</c:v>
                </c:pt>
                <c:pt idx="31">
                  <c:v>1960.9</c:v>
                </c:pt>
                <c:pt idx="32">
                  <c:v>1908.4</c:v>
                </c:pt>
                <c:pt idx="33">
                  <c:v>1902.1</c:v>
                </c:pt>
                <c:pt idx="34">
                  <c:v>1931.5</c:v>
                </c:pt>
                <c:pt idx="35">
                  <c:v>1972.5</c:v>
                </c:pt>
                <c:pt idx="36">
                  <c:v>1969.6</c:v>
                </c:pt>
                <c:pt idx="37">
                  <c:v>1975.5</c:v>
                </c:pt>
                <c:pt idx="38">
                  <c:v>2034.8</c:v>
                </c:pt>
                <c:pt idx="39">
                  <c:v>2011.4</c:v>
                </c:pt>
                <c:pt idx="40">
                  <c:v>1993.7</c:v>
                </c:pt>
                <c:pt idx="41">
                  <c:v>2030.8</c:v>
                </c:pt>
                <c:pt idx="42">
                  <c:v>2035.7</c:v>
                </c:pt>
                <c:pt idx="43">
                  <c:v>2089.6</c:v>
                </c:pt>
                <c:pt idx="44">
                  <c:v>2119.1</c:v>
                </c:pt>
                <c:pt idx="45">
                  <c:v>2195</c:v>
                </c:pt>
                <c:pt idx="46">
                  <c:v>2193.9</c:v>
                </c:pt>
                <c:pt idx="47">
                  <c:v>2176.1</c:v>
                </c:pt>
                <c:pt idx="48">
                  <c:v>2155.9</c:v>
                </c:pt>
                <c:pt idx="49">
                  <c:v>2119.5</c:v>
                </c:pt>
                <c:pt idx="50">
                  <c:v>2089.6999999999998</c:v>
                </c:pt>
                <c:pt idx="51">
                  <c:v>2099.8000000000002</c:v>
                </c:pt>
                <c:pt idx="52">
                  <c:v>2113</c:v>
                </c:pt>
                <c:pt idx="53">
                  <c:v>2085.1</c:v>
                </c:pt>
                <c:pt idx="54">
                  <c:v>2109.3000000000002</c:v>
                </c:pt>
                <c:pt idx="55">
                  <c:v>2106.6999999999998</c:v>
                </c:pt>
                <c:pt idx="56">
                  <c:v>2071.5</c:v>
                </c:pt>
                <c:pt idx="57">
                  <c:v>2037.9</c:v>
                </c:pt>
                <c:pt idx="58">
                  <c:v>2087.3000000000002</c:v>
                </c:pt>
                <c:pt idx="59">
                  <c:v>2051.8000000000002</c:v>
                </c:pt>
                <c:pt idx="60">
                  <c:v>2046.6</c:v>
                </c:pt>
                <c:pt idx="61">
                  <c:v>2037.6</c:v>
                </c:pt>
                <c:pt idx="62">
                  <c:v>2053.9</c:v>
                </c:pt>
                <c:pt idx="63">
                  <c:v>2075.6999999999998</c:v>
                </c:pt>
                <c:pt idx="64">
                  <c:v>2086.5</c:v>
                </c:pt>
                <c:pt idx="65">
                  <c:v>2105.3000000000002</c:v>
                </c:pt>
                <c:pt idx="66">
                  <c:v>2119.6999999999998</c:v>
                </c:pt>
                <c:pt idx="67">
                  <c:v>2154.8000000000002</c:v>
                </c:pt>
                <c:pt idx="68">
                  <c:v>2180</c:v>
                </c:pt>
                <c:pt idx="69">
                  <c:v>2203.6999999999998</c:v>
                </c:pt>
                <c:pt idx="70">
                  <c:v>2226.5</c:v>
                </c:pt>
                <c:pt idx="71">
                  <c:v>2203.4</c:v>
                </c:pt>
                <c:pt idx="72">
                  <c:v>2174.3000000000002</c:v>
                </c:pt>
                <c:pt idx="73">
                  <c:v>2112.1999999999998</c:v>
                </c:pt>
                <c:pt idx="74">
                  <c:v>2042.8</c:v>
                </c:pt>
                <c:pt idx="75">
                  <c:v>2087.1999999999998</c:v>
                </c:pt>
                <c:pt idx="76">
                  <c:v>2074.1</c:v>
                </c:pt>
                <c:pt idx="77">
                  <c:v>2043.1</c:v>
                </c:pt>
                <c:pt idx="78">
                  <c:v>2057.6</c:v>
                </c:pt>
                <c:pt idx="79">
                  <c:v>2044</c:v>
                </c:pt>
                <c:pt idx="80">
                  <c:v>2002.9</c:v>
                </c:pt>
                <c:pt idx="81">
                  <c:v>2022.6</c:v>
                </c:pt>
                <c:pt idx="82">
                  <c:v>2018.7</c:v>
                </c:pt>
                <c:pt idx="83">
                  <c:v>1964.3</c:v>
                </c:pt>
                <c:pt idx="84">
                  <c:v>1976.5</c:v>
                </c:pt>
                <c:pt idx="85">
                  <c:v>1982.6</c:v>
                </c:pt>
                <c:pt idx="86">
                  <c:v>1982.4</c:v>
                </c:pt>
                <c:pt idx="87">
                  <c:v>2020.3</c:v>
                </c:pt>
                <c:pt idx="88">
                  <c:v>2023.9</c:v>
                </c:pt>
                <c:pt idx="89">
                  <c:v>2016.2</c:v>
                </c:pt>
                <c:pt idx="90">
                  <c:v>2023.5</c:v>
                </c:pt>
                <c:pt idx="91">
                  <c:v>2010.4</c:v>
                </c:pt>
                <c:pt idx="92">
                  <c:v>2018.2</c:v>
                </c:pt>
                <c:pt idx="93">
                  <c:v>2078.9</c:v>
                </c:pt>
                <c:pt idx="94">
                  <c:v>2089.9</c:v>
                </c:pt>
                <c:pt idx="95">
                  <c:v>2068</c:v>
                </c:pt>
                <c:pt idx="96">
                  <c:v>2063.6</c:v>
                </c:pt>
                <c:pt idx="97">
                  <c:v>2036.2</c:v>
                </c:pt>
                <c:pt idx="98">
                  <c:v>2007</c:v>
                </c:pt>
                <c:pt idx="99">
                  <c:v>2009.1</c:v>
                </c:pt>
                <c:pt idx="100">
                  <c:v>2033.4</c:v>
                </c:pt>
                <c:pt idx="101">
                  <c:v>2043.9</c:v>
                </c:pt>
                <c:pt idx="102">
                  <c:v>2047</c:v>
                </c:pt>
                <c:pt idx="103">
                  <c:v>2001.4</c:v>
                </c:pt>
                <c:pt idx="104">
                  <c:v>1954.2</c:v>
                </c:pt>
                <c:pt idx="105">
                  <c:v>1939.2</c:v>
                </c:pt>
                <c:pt idx="106">
                  <c:v>1953.4</c:v>
                </c:pt>
                <c:pt idx="107">
                  <c:v>1969.6</c:v>
                </c:pt>
                <c:pt idx="108">
                  <c:v>1989.3</c:v>
                </c:pt>
                <c:pt idx="109">
                  <c:v>1997</c:v>
                </c:pt>
                <c:pt idx="110">
                  <c:v>1993.3</c:v>
                </c:pt>
                <c:pt idx="111">
                  <c:v>2010.3</c:v>
                </c:pt>
                <c:pt idx="112">
                  <c:v>2016</c:v>
                </c:pt>
                <c:pt idx="113">
                  <c:v>2041.9</c:v>
                </c:pt>
                <c:pt idx="114">
                  <c:v>2084.5</c:v>
                </c:pt>
                <c:pt idx="115">
                  <c:v>2144.6</c:v>
                </c:pt>
                <c:pt idx="116">
                  <c:v>2181.8000000000002</c:v>
                </c:pt>
                <c:pt idx="117">
                  <c:v>2238.3000000000002</c:v>
                </c:pt>
                <c:pt idx="118">
                  <c:v>2241.1999999999998</c:v>
                </c:pt>
                <c:pt idx="119">
                  <c:v>2244.4</c:v>
                </c:pt>
                <c:pt idx="120">
                  <c:v>2177</c:v>
                </c:pt>
                <c:pt idx="121">
                  <c:v>2125.6</c:v>
                </c:pt>
                <c:pt idx="122">
                  <c:v>2087.5</c:v>
                </c:pt>
                <c:pt idx="123">
                  <c:v>2099.6999999999998</c:v>
                </c:pt>
                <c:pt idx="124">
                  <c:v>2113.6999999999998</c:v>
                </c:pt>
                <c:pt idx="125">
                  <c:v>2091.6999999999998</c:v>
                </c:pt>
                <c:pt idx="126">
                  <c:v>2110.6</c:v>
                </c:pt>
                <c:pt idx="127">
                  <c:v>2102.1999999999998</c:v>
                </c:pt>
                <c:pt idx="128">
                  <c:v>2069.4</c:v>
                </c:pt>
                <c:pt idx="129">
                  <c:v>2091.1999999999998</c:v>
                </c:pt>
                <c:pt idx="130">
                  <c:v>2060.5</c:v>
                </c:pt>
                <c:pt idx="131">
                  <c:v>2078.1999999999998</c:v>
                </c:pt>
                <c:pt idx="132">
                  <c:v>2059.4</c:v>
                </c:pt>
                <c:pt idx="133">
                  <c:v>2049</c:v>
                </c:pt>
                <c:pt idx="134">
                  <c:v>2055.6</c:v>
                </c:pt>
                <c:pt idx="135">
                  <c:v>2077</c:v>
                </c:pt>
                <c:pt idx="136">
                  <c:v>2090.9</c:v>
                </c:pt>
                <c:pt idx="137">
                  <c:v>2080.1999999999998</c:v>
                </c:pt>
                <c:pt idx="138">
                  <c:v>2109.1</c:v>
                </c:pt>
                <c:pt idx="139">
                  <c:v>2129</c:v>
                </c:pt>
                <c:pt idx="140">
                  <c:v>2141</c:v>
                </c:pt>
                <c:pt idx="141">
                  <c:v>2197.3000000000002</c:v>
                </c:pt>
                <c:pt idx="142">
                  <c:v>2195.6</c:v>
                </c:pt>
                <c:pt idx="143">
                  <c:v>2154.1</c:v>
                </c:pt>
                <c:pt idx="144">
                  <c:v>2109.6</c:v>
                </c:pt>
                <c:pt idx="145">
                  <c:v>2098</c:v>
                </c:pt>
                <c:pt idx="146">
                  <c:v>2066.1999999999998</c:v>
                </c:pt>
                <c:pt idx="147">
                  <c:v>2061.1</c:v>
                </c:pt>
                <c:pt idx="148">
                  <c:v>2119.6999999999998</c:v>
                </c:pt>
                <c:pt idx="149">
                  <c:v>2102.3000000000002</c:v>
                </c:pt>
                <c:pt idx="150">
                  <c:v>2105</c:v>
                </c:pt>
                <c:pt idx="151">
                  <c:v>2085.3000000000002</c:v>
                </c:pt>
                <c:pt idx="152">
                  <c:v>2060.6999999999998</c:v>
                </c:pt>
                <c:pt idx="153">
                  <c:v>2089</c:v>
                </c:pt>
                <c:pt idx="154">
                  <c:v>2093</c:v>
                </c:pt>
                <c:pt idx="155">
                  <c:v>2098.4</c:v>
                </c:pt>
                <c:pt idx="156">
                  <c:v>2110.3000000000002</c:v>
                </c:pt>
                <c:pt idx="157">
                  <c:v>2121.1</c:v>
                </c:pt>
                <c:pt idx="158">
                  <c:v>2081.3000000000002</c:v>
                </c:pt>
                <c:pt idx="159">
                  <c:v>2073.3000000000002</c:v>
                </c:pt>
                <c:pt idx="160">
                  <c:v>2094.1999999999998</c:v>
                </c:pt>
                <c:pt idx="161">
                  <c:v>2109.5</c:v>
                </c:pt>
                <c:pt idx="162">
                  <c:v>2099.1</c:v>
                </c:pt>
                <c:pt idx="163">
                  <c:v>2136.9</c:v>
                </c:pt>
                <c:pt idx="164">
                  <c:v>2197.3000000000002</c:v>
                </c:pt>
                <c:pt idx="165">
                  <c:v>2171.8000000000002</c:v>
                </c:pt>
                <c:pt idx="166">
                  <c:v>2196.3000000000002</c:v>
                </c:pt>
                <c:pt idx="167">
                  <c:v>2168.8000000000002</c:v>
                </c:pt>
                <c:pt idx="168">
                  <c:v>2124.5</c:v>
                </c:pt>
                <c:pt idx="169">
                  <c:v>2095.1</c:v>
                </c:pt>
                <c:pt idx="170">
                  <c:v>2052.4</c:v>
                </c:pt>
                <c:pt idx="171">
                  <c:v>2062</c:v>
                </c:pt>
                <c:pt idx="172">
                  <c:v>2034.6</c:v>
                </c:pt>
                <c:pt idx="173">
                  <c:v>2036.1</c:v>
                </c:pt>
                <c:pt idx="174">
                  <c:v>2038.1</c:v>
                </c:pt>
                <c:pt idx="175">
                  <c:v>1996.9</c:v>
                </c:pt>
                <c:pt idx="176">
                  <c:v>1960.3</c:v>
                </c:pt>
                <c:pt idx="177">
                  <c:v>1980</c:v>
                </c:pt>
                <c:pt idx="178">
                  <c:v>1952.8</c:v>
                </c:pt>
                <c:pt idx="179">
                  <c:v>1948</c:v>
                </c:pt>
                <c:pt idx="180">
                  <c:v>1915.2</c:v>
                </c:pt>
                <c:pt idx="181">
                  <c:v>1888.2</c:v>
                </c:pt>
                <c:pt idx="182">
                  <c:v>1882.5</c:v>
                </c:pt>
                <c:pt idx="183">
                  <c:v>1917.4</c:v>
                </c:pt>
                <c:pt idx="184">
                  <c:v>1919.5</c:v>
                </c:pt>
                <c:pt idx="185">
                  <c:v>1910.9</c:v>
                </c:pt>
                <c:pt idx="186">
                  <c:v>1929.8</c:v>
                </c:pt>
                <c:pt idx="187">
                  <c:v>1939.1</c:v>
                </c:pt>
                <c:pt idx="188">
                  <c:v>1974.3</c:v>
                </c:pt>
                <c:pt idx="189">
                  <c:v>2001.6</c:v>
                </c:pt>
                <c:pt idx="190">
                  <c:v>2010.2</c:v>
                </c:pt>
                <c:pt idx="191">
                  <c:v>1998.1</c:v>
                </c:pt>
                <c:pt idx="192">
                  <c:v>2016.1</c:v>
                </c:pt>
                <c:pt idx="193">
                  <c:v>2001.2</c:v>
                </c:pt>
                <c:pt idx="194">
                  <c:v>1975.7</c:v>
                </c:pt>
                <c:pt idx="195">
                  <c:v>1996.2</c:v>
                </c:pt>
                <c:pt idx="196">
                  <c:v>1986.9</c:v>
                </c:pt>
                <c:pt idx="197">
                  <c:v>1970</c:v>
                </c:pt>
                <c:pt idx="198">
                  <c:v>1978.6</c:v>
                </c:pt>
                <c:pt idx="199">
                  <c:v>1966.5</c:v>
                </c:pt>
                <c:pt idx="200">
                  <c:v>1923.4</c:v>
                </c:pt>
                <c:pt idx="201">
                  <c:v>1945.7</c:v>
                </c:pt>
                <c:pt idx="202">
                  <c:v>1955.9</c:v>
                </c:pt>
                <c:pt idx="203">
                  <c:v>1954.2</c:v>
                </c:pt>
                <c:pt idx="204">
                  <c:v>1912.7</c:v>
                </c:pt>
                <c:pt idx="205">
                  <c:v>1880</c:v>
                </c:pt>
                <c:pt idx="206">
                  <c:v>1871.2</c:v>
                </c:pt>
                <c:pt idx="207">
                  <c:v>1887</c:v>
                </c:pt>
                <c:pt idx="208">
                  <c:v>1918.3</c:v>
                </c:pt>
                <c:pt idx="209">
                  <c:v>1935.4</c:v>
                </c:pt>
                <c:pt idx="210">
                  <c:v>1939.9</c:v>
                </c:pt>
                <c:pt idx="211">
                  <c:v>1938.3</c:v>
                </c:pt>
                <c:pt idx="212">
                  <c:v>1987.1</c:v>
                </c:pt>
                <c:pt idx="213">
                  <c:v>2041.4</c:v>
                </c:pt>
                <c:pt idx="214">
                  <c:v>2026.2</c:v>
                </c:pt>
                <c:pt idx="215">
                  <c:v>2040.1</c:v>
                </c:pt>
                <c:pt idx="216">
                  <c:v>2064.9</c:v>
                </c:pt>
                <c:pt idx="217">
                  <c:v>2036</c:v>
                </c:pt>
                <c:pt idx="218">
                  <c:v>2005.2</c:v>
                </c:pt>
                <c:pt idx="219">
                  <c:v>2020.2</c:v>
                </c:pt>
                <c:pt idx="220">
                  <c:v>1988.6</c:v>
                </c:pt>
                <c:pt idx="221">
                  <c:v>1995.5</c:v>
                </c:pt>
                <c:pt idx="222">
                  <c:v>2015.6</c:v>
                </c:pt>
                <c:pt idx="223">
                  <c:v>2001</c:v>
                </c:pt>
                <c:pt idx="224">
                  <c:v>1974.8</c:v>
                </c:pt>
                <c:pt idx="225">
                  <c:v>2002.3</c:v>
                </c:pt>
                <c:pt idx="226">
                  <c:v>1996.7</c:v>
                </c:pt>
                <c:pt idx="227">
                  <c:v>1998</c:v>
                </c:pt>
                <c:pt idx="228">
                  <c:v>1963.9</c:v>
                </c:pt>
                <c:pt idx="229">
                  <c:v>1962</c:v>
                </c:pt>
                <c:pt idx="230">
                  <c:v>1940.6</c:v>
                </c:pt>
                <c:pt idx="231">
                  <c:v>1966.6</c:v>
                </c:pt>
                <c:pt idx="232">
                  <c:v>1976.3</c:v>
                </c:pt>
                <c:pt idx="233">
                  <c:v>2001</c:v>
                </c:pt>
                <c:pt idx="234">
                  <c:v>1964.3</c:v>
                </c:pt>
                <c:pt idx="235">
                  <c:v>1874.7</c:v>
                </c:pt>
                <c:pt idx="236">
                  <c:v>1915.3</c:v>
                </c:pt>
                <c:pt idx="237">
                  <c:v>2043.6</c:v>
                </c:pt>
                <c:pt idx="238">
                  <c:v>2045.1</c:v>
                </c:pt>
                <c:pt idx="239">
                  <c:v>1991.7</c:v>
                </c:pt>
                <c:pt idx="240">
                  <c:v>2015</c:v>
                </c:pt>
                <c:pt idx="241">
                  <c:v>2005.4</c:v>
                </c:pt>
                <c:pt idx="242">
                  <c:v>1997</c:v>
                </c:pt>
                <c:pt idx="243">
                  <c:v>2024.6</c:v>
                </c:pt>
                <c:pt idx="244">
                  <c:v>2039</c:v>
                </c:pt>
                <c:pt idx="245">
                  <c:v>1997.8</c:v>
                </c:pt>
                <c:pt idx="246">
                  <c:v>2000.1</c:v>
                </c:pt>
                <c:pt idx="247">
                  <c:v>1971.9</c:v>
                </c:pt>
                <c:pt idx="248">
                  <c:v>1983</c:v>
                </c:pt>
                <c:pt idx="249">
                  <c:v>2025.8</c:v>
                </c:pt>
                <c:pt idx="250">
                  <c:v>1997.1</c:v>
                </c:pt>
                <c:pt idx="251">
                  <c:v>2043.6</c:v>
                </c:pt>
                <c:pt idx="252">
                  <c:v>2020</c:v>
                </c:pt>
                <c:pt idx="253">
                  <c:v>2031.8</c:v>
                </c:pt>
                <c:pt idx="254">
                  <c:v>2084.6</c:v>
                </c:pt>
                <c:pt idx="255">
                  <c:v>2116.8000000000002</c:v>
                </c:pt>
                <c:pt idx="256">
                  <c:v>2092.6999999999998</c:v>
                </c:pt>
                <c:pt idx="257">
                  <c:v>2053.5</c:v>
                </c:pt>
                <c:pt idx="258">
                  <c:v>2102.6</c:v>
                </c:pt>
                <c:pt idx="259">
                  <c:v>2134.5</c:v>
                </c:pt>
                <c:pt idx="260">
                  <c:v>2110.6999999999998</c:v>
                </c:pt>
                <c:pt idx="261">
                  <c:v>2253.6</c:v>
                </c:pt>
                <c:pt idx="262">
                  <c:v>2247</c:v>
                </c:pt>
                <c:pt idx="263">
                  <c:v>2219.4</c:v>
                </c:pt>
                <c:pt idx="264">
                  <c:v>2206.9</c:v>
                </c:pt>
                <c:pt idx="265">
                  <c:v>2140.6</c:v>
                </c:pt>
                <c:pt idx="266">
                  <c:v>2204.8000000000002</c:v>
                </c:pt>
                <c:pt idx="267">
                  <c:v>2189.6999999999998</c:v>
                </c:pt>
                <c:pt idx="268">
                  <c:v>2110.1999999999998</c:v>
                </c:pt>
                <c:pt idx="269">
                  <c:v>2165.8000000000002</c:v>
                </c:pt>
                <c:pt idx="270">
                  <c:v>2134.8000000000002</c:v>
                </c:pt>
                <c:pt idx="271">
                  <c:v>2061.8000000000002</c:v>
                </c:pt>
                <c:pt idx="272">
                  <c:v>2047.6</c:v>
                </c:pt>
                <c:pt idx="273">
                  <c:v>2094.8000000000002</c:v>
                </c:pt>
                <c:pt idx="274">
                  <c:v>2075.8000000000002</c:v>
                </c:pt>
                <c:pt idx="275">
                  <c:v>2083.3000000000002</c:v>
                </c:pt>
                <c:pt idx="276">
                  <c:v>2109.5</c:v>
                </c:pt>
                <c:pt idx="277">
                  <c:v>2112.6</c:v>
                </c:pt>
                <c:pt idx="278">
                  <c:v>2123.8000000000002</c:v>
                </c:pt>
                <c:pt idx="279">
                  <c:v>2106.6</c:v>
                </c:pt>
                <c:pt idx="280">
                  <c:v>2099.1</c:v>
                </c:pt>
                <c:pt idx="281">
                  <c:v>2101.6999999999998</c:v>
                </c:pt>
                <c:pt idx="282">
                  <c:v>2112.3000000000002</c:v>
                </c:pt>
                <c:pt idx="283">
                  <c:v>2148.3000000000002</c:v>
                </c:pt>
                <c:pt idx="284">
                  <c:v>2232</c:v>
                </c:pt>
                <c:pt idx="285">
                  <c:v>2256.8000000000002</c:v>
                </c:pt>
                <c:pt idx="286">
                  <c:v>2260.3000000000002</c:v>
                </c:pt>
                <c:pt idx="287">
                  <c:v>2226.5</c:v>
                </c:pt>
                <c:pt idx="288">
                  <c:v>2205</c:v>
                </c:pt>
                <c:pt idx="289">
                  <c:v>2187</c:v>
                </c:pt>
                <c:pt idx="290">
                  <c:v>2175.1</c:v>
                </c:pt>
                <c:pt idx="291">
                  <c:v>2175.3000000000002</c:v>
                </c:pt>
                <c:pt idx="292">
                  <c:v>2151</c:v>
                </c:pt>
                <c:pt idx="293">
                  <c:v>2157.8000000000002</c:v>
                </c:pt>
                <c:pt idx="294">
                  <c:v>2192.3000000000002</c:v>
                </c:pt>
                <c:pt idx="295">
                  <c:v>2170.1</c:v>
                </c:pt>
                <c:pt idx="296">
                  <c:v>2175.5</c:v>
                </c:pt>
                <c:pt idx="297">
                  <c:v>2172.5</c:v>
                </c:pt>
                <c:pt idx="298">
                  <c:v>2162.5</c:v>
                </c:pt>
                <c:pt idx="299">
                  <c:v>2114.4</c:v>
                </c:pt>
                <c:pt idx="300">
                  <c:v>2154</c:v>
                </c:pt>
                <c:pt idx="301">
                  <c:v>2099.6999999999998</c:v>
                </c:pt>
                <c:pt idx="302">
                  <c:v>2101.6</c:v>
                </c:pt>
                <c:pt idx="303">
                  <c:v>2093.1</c:v>
                </c:pt>
                <c:pt idx="304">
                  <c:v>2089.8000000000002</c:v>
                </c:pt>
                <c:pt idx="305">
                  <c:v>2085.3000000000002</c:v>
                </c:pt>
                <c:pt idx="306">
                  <c:v>2124.5</c:v>
                </c:pt>
                <c:pt idx="307">
                  <c:v>2143.1</c:v>
                </c:pt>
                <c:pt idx="308">
                  <c:v>2240</c:v>
                </c:pt>
                <c:pt idx="309">
                  <c:v>2288</c:v>
                </c:pt>
                <c:pt idx="310">
                  <c:v>2269.5</c:v>
                </c:pt>
                <c:pt idx="311">
                  <c:v>2203</c:v>
                </c:pt>
                <c:pt idx="312">
                  <c:v>2163.8000000000002</c:v>
                </c:pt>
                <c:pt idx="313">
                  <c:v>2127.9</c:v>
                </c:pt>
                <c:pt idx="314">
                  <c:v>2114.6</c:v>
                </c:pt>
                <c:pt idx="315">
                  <c:v>2127.5</c:v>
                </c:pt>
                <c:pt idx="316">
                  <c:v>2113.9</c:v>
                </c:pt>
                <c:pt idx="317">
                  <c:v>2110.9</c:v>
                </c:pt>
                <c:pt idx="318">
                  <c:v>2108.1</c:v>
                </c:pt>
                <c:pt idx="319">
                  <c:v>2064.4</c:v>
                </c:pt>
                <c:pt idx="320">
                  <c:v>2039.5</c:v>
                </c:pt>
                <c:pt idx="321">
                  <c:v>2050.4</c:v>
                </c:pt>
                <c:pt idx="322">
                  <c:v>2068.1</c:v>
                </c:pt>
                <c:pt idx="323">
                  <c:v>2083.6999999999998</c:v>
                </c:pt>
                <c:pt idx="324">
                  <c:v>2082</c:v>
                </c:pt>
                <c:pt idx="325">
                  <c:v>2068.8000000000002</c:v>
                </c:pt>
                <c:pt idx="326">
                  <c:v>2047.8</c:v>
                </c:pt>
                <c:pt idx="327">
                  <c:v>2043.9</c:v>
                </c:pt>
                <c:pt idx="328">
                  <c:v>2082.6999999999998</c:v>
                </c:pt>
                <c:pt idx="329">
                  <c:v>2076.1</c:v>
                </c:pt>
                <c:pt idx="330">
                  <c:v>2090.9</c:v>
                </c:pt>
                <c:pt idx="331">
                  <c:v>2110.6</c:v>
                </c:pt>
                <c:pt idx="332">
                  <c:v>2154</c:v>
                </c:pt>
                <c:pt idx="333">
                  <c:v>2178.6</c:v>
                </c:pt>
                <c:pt idx="334">
                  <c:v>2213.1999999999998</c:v>
                </c:pt>
                <c:pt idx="335">
                  <c:v>2197.9</c:v>
                </c:pt>
                <c:pt idx="336">
                  <c:v>2156.1</c:v>
                </c:pt>
                <c:pt idx="337">
                  <c:v>2133.3000000000002</c:v>
                </c:pt>
                <c:pt idx="338">
                  <c:v>2102.1999999999998</c:v>
                </c:pt>
                <c:pt idx="339">
                  <c:v>2102.1</c:v>
                </c:pt>
                <c:pt idx="340">
                  <c:v>2099.6999999999998</c:v>
                </c:pt>
                <c:pt idx="341">
                  <c:v>2089.6999999999998</c:v>
                </c:pt>
                <c:pt idx="342">
                  <c:v>2127.4</c:v>
                </c:pt>
                <c:pt idx="343">
                  <c:v>2078.1</c:v>
                </c:pt>
                <c:pt idx="344">
                  <c:v>2063.5</c:v>
                </c:pt>
                <c:pt idx="345">
                  <c:v>2075.5</c:v>
                </c:pt>
                <c:pt idx="346">
                  <c:v>2071.5</c:v>
                </c:pt>
                <c:pt idx="347">
                  <c:v>1998.4</c:v>
                </c:pt>
                <c:pt idx="348">
                  <c:v>1967.7</c:v>
                </c:pt>
                <c:pt idx="349">
                  <c:v>1964.5</c:v>
                </c:pt>
                <c:pt idx="350">
                  <c:v>1965.8</c:v>
                </c:pt>
                <c:pt idx="351">
                  <c:v>1960</c:v>
                </c:pt>
                <c:pt idx="352">
                  <c:v>1981.5</c:v>
                </c:pt>
                <c:pt idx="353">
                  <c:v>1998.4</c:v>
                </c:pt>
                <c:pt idx="354">
                  <c:v>2041.3</c:v>
                </c:pt>
                <c:pt idx="355">
                  <c:v>2086.5</c:v>
                </c:pt>
                <c:pt idx="356">
                  <c:v>2137</c:v>
                </c:pt>
                <c:pt idx="357">
                  <c:v>2153.1999999999998</c:v>
                </c:pt>
                <c:pt idx="358">
                  <c:v>2134.6</c:v>
                </c:pt>
                <c:pt idx="359">
                  <c:v>2128.1999999999998</c:v>
                </c:pt>
                <c:pt idx="360">
                  <c:v>2124.1</c:v>
                </c:pt>
                <c:pt idx="361">
                  <c:v>2072.3000000000002</c:v>
                </c:pt>
                <c:pt idx="362">
                  <c:v>2019.5</c:v>
                </c:pt>
                <c:pt idx="363">
                  <c:v>2048.5</c:v>
                </c:pt>
                <c:pt idx="364">
                  <c:v>2042.9</c:v>
                </c:pt>
                <c:pt idx="365">
                  <c:v>2055</c:v>
                </c:pt>
                <c:pt idx="366">
                  <c:v>2076.8000000000002</c:v>
                </c:pt>
                <c:pt idx="367">
                  <c:v>2077.1</c:v>
                </c:pt>
                <c:pt idx="368">
                  <c:v>2046.8</c:v>
                </c:pt>
                <c:pt idx="369">
                  <c:v>2037.9</c:v>
                </c:pt>
                <c:pt idx="370">
                  <c:v>2012.7</c:v>
                </c:pt>
                <c:pt idx="371">
                  <c:v>2013.2</c:v>
                </c:pt>
                <c:pt idx="372">
                  <c:v>2038.4</c:v>
                </c:pt>
                <c:pt idx="373">
                  <c:v>2049.6999999999998</c:v>
                </c:pt>
                <c:pt idx="374">
                  <c:v>2035.9</c:v>
                </c:pt>
                <c:pt idx="375">
                  <c:v>1994.2</c:v>
                </c:pt>
                <c:pt idx="376">
                  <c:v>2035.2</c:v>
                </c:pt>
                <c:pt idx="377">
                  <c:v>2029.5</c:v>
                </c:pt>
                <c:pt idx="378">
                  <c:v>2027.6</c:v>
                </c:pt>
                <c:pt idx="379">
                  <c:v>2030.4</c:v>
                </c:pt>
                <c:pt idx="380">
                  <c:v>2084.3000000000002</c:v>
                </c:pt>
                <c:pt idx="381">
                  <c:v>2115.4</c:v>
                </c:pt>
                <c:pt idx="382">
                  <c:v>2104.9</c:v>
                </c:pt>
                <c:pt idx="383">
                  <c:v>2074.6</c:v>
                </c:pt>
                <c:pt idx="384">
                  <c:v>2046.7</c:v>
                </c:pt>
                <c:pt idx="385">
                  <c:v>2006.1</c:v>
                </c:pt>
                <c:pt idx="386">
                  <c:v>1979</c:v>
                </c:pt>
                <c:pt idx="387">
                  <c:v>1990.1</c:v>
                </c:pt>
                <c:pt idx="388">
                  <c:v>2000.5</c:v>
                </c:pt>
                <c:pt idx="389">
                  <c:v>1977.2</c:v>
                </c:pt>
                <c:pt idx="390">
                  <c:v>1993.5</c:v>
                </c:pt>
                <c:pt idx="391">
                  <c:v>1991.1</c:v>
                </c:pt>
                <c:pt idx="392">
                  <c:v>1966.9</c:v>
                </c:pt>
                <c:pt idx="393">
                  <c:v>1982.2</c:v>
                </c:pt>
                <c:pt idx="394">
                  <c:v>1998.7</c:v>
                </c:pt>
                <c:pt idx="395">
                  <c:v>2017.8</c:v>
                </c:pt>
                <c:pt idx="396">
                  <c:v>1993</c:v>
                </c:pt>
                <c:pt idx="397">
                  <c:v>1996</c:v>
                </c:pt>
                <c:pt idx="398">
                  <c:v>1972.1</c:v>
                </c:pt>
                <c:pt idx="399">
                  <c:v>1957</c:v>
                </c:pt>
                <c:pt idx="400">
                  <c:v>2017.4</c:v>
                </c:pt>
                <c:pt idx="401">
                  <c:v>2019.9</c:v>
                </c:pt>
                <c:pt idx="402">
                  <c:v>2021.4</c:v>
                </c:pt>
                <c:pt idx="403">
                  <c:v>2053.1999999999998</c:v>
                </c:pt>
                <c:pt idx="404">
                  <c:v>2078.8000000000002</c:v>
                </c:pt>
                <c:pt idx="405">
                  <c:v>2122.5</c:v>
                </c:pt>
                <c:pt idx="406">
                  <c:v>2111.5</c:v>
                </c:pt>
                <c:pt idx="407">
                  <c:v>2091.8000000000002</c:v>
                </c:pt>
                <c:pt idx="408">
                  <c:v>2085.1999999999998</c:v>
                </c:pt>
                <c:pt idx="409">
                  <c:v>2112.3000000000002</c:v>
                </c:pt>
                <c:pt idx="410">
                  <c:v>2055.3000000000002</c:v>
                </c:pt>
                <c:pt idx="411">
                  <c:v>2037.7</c:v>
                </c:pt>
                <c:pt idx="412">
                  <c:v>2023.3</c:v>
                </c:pt>
                <c:pt idx="413">
                  <c:v>2011.4</c:v>
                </c:pt>
                <c:pt idx="414">
                  <c:v>2025.1</c:v>
                </c:pt>
                <c:pt idx="415">
                  <c:v>1988.8</c:v>
                </c:pt>
                <c:pt idx="416">
                  <c:v>1957.7</c:v>
                </c:pt>
                <c:pt idx="417">
                  <c:v>1992.3</c:v>
                </c:pt>
                <c:pt idx="418">
                  <c:v>1987.2</c:v>
                </c:pt>
                <c:pt idx="419">
                  <c:v>2013.3</c:v>
                </c:pt>
                <c:pt idx="420">
                  <c:v>2038</c:v>
                </c:pt>
                <c:pt idx="421">
                  <c:v>2009.3</c:v>
                </c:pt>
                <c:pt idx="422">
                  <c:v>1979.2</c:v>
                </c:pt>
                <c:pt idx="423">
                  <c:v>1983.4</c:v>
                </c:pt>
                <c:pt idx="424">
                  <c:v>1996.7</c:v>
                </c:pt>
                <c:pt idx="425">
                  <c:v>1993.5</c:v>
                </c:pt>
                <c:pt idx="426">
                  <c:v>2024.6</c:v>
                </c:pt>
                <c:pt idx="427">
                  <c:v>2062</c:v>
                </c:pt>
                <c:pt idx="428">
                  <c:v>2100.1999999999998</c:v>
                </c:pt>
                <c:pt idx="429">
                  <c:v>2126.1999999999998</c:v>
                </c:pt>
                <c:pt idx="430">
                  <c:v>2130.5</c:v>
                </c:pt>
                <c:pt idx="431">
                  <c:v>2126.1999999999998</c:v>
                </c:pt>
                <c:pt idx="432">
                  <c:v>2129.6999999999998</c:v>
                </c:pt>
                <c:pt idx="433">
                  <c:v>2102.6999999999998</c:v>
                </c:pt>
                <c:pt idx="434">
                  <c:v>2087.9</c:v>
                </c:pt>
                <c:pt idx="435">
                  <c:v>2095</c:v>
                </c:pt>
                <c:pt idx="436">
                  <c:v>2083.8000000000002</c:v>
                </c:pt>
                <c:pt idx="437">
                  <c:v>2053.8000000000002</c:v>
                </c:pt>
                <c:pt idx="438">
                  <c:v>2082.4</c:v>
                </c:pt>
                <c:pt idx="439">
                  <c:v>2063</c:v>
                </c:pt>
                <c:pt idx="440">
                  <c:v>2022.8</c:v>
                </c:pt>
                <c:pt idx="441">
                  <c:v>2039.5</c:v>
                </c:pt>
                <c:pt idx="442">
                  <c:v>2071.6</c:v>
                </c:pt>
                <c:pt idx="443">
                  <c:v>2101.1999999999998</c:v>
                </c:pt>
                <c:pt idx="444">
                  <c:v>2104.6999999999998</c:v>
                </c:pt>
                <c:pt idx="445">
                  <c:v>2075.6</c:v>
                </c:pt>
                <c:pt idx="446">
                  <c:v>2059.5</c:v>
                </c:pt>
                <c:pt idx="447">
                  <c:v>2082.3000000000002</c:v>
                </c:pt>
                <c:pt idx="448">
                  <c:v>2096.6</c:v>
                </c:pt>
                <c:pt idx="449">
                  <c:v>2099.5</c:v>
                </c:pt>
                <c:pt idx="450">
                  <c:v>2123</c:v>
                </c:pt>
                <c:pt idx="451">
                  <c:v>2118.6</c:v>
                </c:pt>
                <c:pt idx="452">
                  <c:v>2170.9</c:v>
                </c:pt>
                <c:pt idx="453">
                  <c:v>2184.8000000000002</c:v>
                </c:pt>
                <c:pt idx="454">
                  <c:v>2159.4</c:v>
                </c:pt>
                <c:pt idx="455">
                  <c:v>2139.3000000000002</c:v>
                </c:pt>
                <c:pt idx="456">
                  <c:v>2132.1999999999998</c:v>
                </c:pt>
                <c:pt idx="457">
                  <c:v>2109.5</c:v>
                </c:pt>
                <c:pt idx="458">
                  <c:v>2103.4</c:v>
                </c:pt>
                <c:pt idx="459">
                  <c:v>2101.1</c:v>
                </c:pt>
                <c:pt idx="460">
                  <c:v>2104.5</c:v>
                </c:pt>
                <c:pt idx="461">
                  <c:v>2111.4</c:v>
                </c:pt>
                <c:pt idx="462">
                  <c:v>2138.6</c:v>
                </c:pt>
                <c:pt idx="463">
                  <c:v>2123.8000000000002</c:v>
                </c:pt>
                <c:pt idx="464">
                  <c:v>2105.1999999999998</c:v>
                </c:pt>
                <c:pt idx="465">
                  <c:v>2106.1999999999998</c:v>
                </c:pt>
                <c:pt idx="466">
                  <c:v>2067.8000000000002</c:v>
                </c:pt>
                <c:pt idx="467">
                  <c:v>2013.9</c:v>
                </c:pt>
                <c:pt idx="468">
                  <c:v>1975.4</c:v>
                </c:pt>
                <c:pt idx="469">
                  <c:v>2006.7</c:v>
                </c:pt>
                <c:pt idx="470">
                  <c:v>2025.1</c:v>
                </c:pt>
                <c:pt idx="471">
                  <c:v>2067.8000000000002</c:v>
                </c:pt>
                <c:pt idx="472">
                  <c:v>2116.6999999999998</c:v>
                </c:pt>
                <c:pt idx="473">
                  <c:v>2132.5</c:v>
                </c:pt>
                <c:pt idx="474">
                  <c:v>2121.6999999999998</c:v>
                </c:pt>
                <c:pt idx="475">
                  <c:v>2122.4</c:v>
                </c:pt>
                <c:pt idx="476">
                  <c:v>2182.1</c:v>
                </c:pt>
                <c:pt idx="477">
                  <c:v>2209.3000000000002</c:v>
                </c:pt>
                <c:pt idx="478">
                  <c:v>2179.1999999999998</c:v>
                </c:pt>
                <c:pt idx="479">
                  <c:v>2176.6</c:v>
                </c:pt>
                <c:pt idx="480">
                  <c:v>2127.3000000000002</c:v>
                </c:pt>
                <c:pt idx="481">
                  <c:v>2123</c:v>
                </c:pt>
                <c:pt idx="482">
                  <c:v>2112.6999999999998</c:v>
                </c:pt>
                <c:pt idx="483">
                  <c:v>2109.6</c:v>
                </c:pt>
                <c:pt idx="484">
                  <c:v>2103.5</c:v>
                </c:pt>
                <c:pt idx="485">
                  <c:v>2103.8000000000002</c:v>
                </c:pt>
                <c:pt idx="486">
                  <c:v>2109.1</c:v>
                </c:pt>
                <c:pt idx="487">
                  <c:v>2052.1</c:v>
                </c:pt>
                <c:pt idx="488">
                  <c:v>2034.1</c:v>
                </c:pt>
                <c:pt idx="489">
                  <c:v>2071.4</c:v>
                </c:pt>
                <c:pt idx="490">
                  <c:v>2091.4</c:v>
                </c:pt>
                <c:pt idx="491">
                  <c:v>2098.1999999999998</c:v>
                </c:pt>
                <c:pt idx="492">
                  <c:v>2099.9</c:v>
                </c:pt>
                <c:pt idx="493">
                  <c:v>2101.3000000000002</c:v>
                </c:pt>
                <c:pt idx="494">
                  <c:v>2068.4</c:v>
                </c:pt>
                <c:pt idx="495">
                  <c:v>2090.1</c:v>
                </c:pt>
                <c:pt idx="496">
                  <c:v>2115.6</c:v>
                </c:pt>
                <c:pt idx="497">
                  <c:v>2107.9</c:v>
                </c:pt>
                <c:pt idx="498">
                  <c:v>2106.6999999999998</c:v>
                </c:pt>
                <c:pt idx="499">
                  <c:v>2090.4</c:v>
                </c:pt>
                <c:pt idx="500">
                  <c:v>2170.6</c:v>
                </c:pt>
                <c:pt idx="501">
                  <c:v>2189.6999999999998</c:v>
                </c:pt>
                <c:pt idx="502">
                  <c:v>2175.1999999999998</c:v>
                </c:pt>
                <c:pt idx="503">
                  <c:v>2135</c:v>
                </c:pt>
                <c:pt idx="504">
                  <c:v>2104.6</c:v>
                </c:pt>
                <c:pt idx="505">
                  <c:v>2057.8000000000002</c:v>
                </c:pt>
                <c:pt idx="506">
                  <c:v>2042.6</c:v>
                </c:pt>
                <c:pt idx="507">
                  <c:v>2039.7</c:v>
                </c:pt>
                <c:pt idx="508">
                  <c:v>2026.9</c:v>
                </c:pt>
                <c:pt idx="509">
                  <c:v>2018.4</c:v>
                </c:pt>
                <c:pt idx="510">
                  <c:v>2036.7</c:v>
                </c:pt>
                <c:pt idx="511">
                  <c:v>2014.7</c:v>
                </c:pt>
                <c:pt idx="512">
                  <c:v>1981.8</c:v>
                </c:pt>
                <c:pt idx="513">
                  <c:v>1992.7</c:v>
                </c:pt>
                <c:pt idx="514">
                  <c:v>1961.5</c:v>
                </c:pt>
                <c:pt idx="515">
                  <c:v>1924.4</c:v>
                </c:pt>
                <c:pt idx="516">
                  <c:v>1933</c:v>
                </c:pt>
                <c:pt idx="517">
                  <c:v>1928</c:v>
                </c:pt>
                <c:pt idx="518">
                  <c:v>1928.8</c:v>
                </c:pt>
                <c:pt idx="519">
                  <c:v>1942.5</c:v>
                </c:pt>
                <c:pt idx="520">
                  <c:v>1965.1</c:v>
                </c:pt>
                <c:pt idx="521">
                  <c:v>1991.5</c:v>
                </c:pt>
                <c:pt idx="522">
                  <c:v>2068.5</c:v>
                </c:pt>
                <c:pt idx="523">
                  <c:v>2041</c:v>
                </c:pt>
                <c:pt idx="524">
                  <c:v>2082</c:v>
                </c:pt>
                <c:pt idx="525">
                  <c:v>2119.4</c:v>
                </c:pt>
                <c:pt idx="526">
                  <c:v>2110.9</c:v>
                </c:pt>
                <c:pt idx="527">
                  <c:v>2064.5</c:v>
                </c:pt>
                <c:pt idx="528">
                  <c:v>2025.5</c:v>
                </c:pt>
                <c:pt idx="529">
                  <c:v>2017.4</c:v>
                </c:pt>
                <c:pt idx="530">
                  <c:v>1984.3</c:v>
                </c:pt>
                <c:pt idx="531">
                  <c:v>2026.5</c:v>
                </c:pt>
                <c:pt idx="532">
                  <c:v>1985.7</c:v>
                </c:pt>
                <c:pt idx="533">
                  <c:v>1981.6</c:v>
                </c:pt>
                <c:pt idx="534">
                  <c:v>1968.5</c:v>
                </c:pt>
                <c:pt idx="535">
                  <c:v>1944.5</c:v>
                </c:pt>
                <c:pt idx="536">
                  <c:v>1890.7</c:v>
                </c:pt>
                <c:pt idx="537">
                  <c:v>1885.3</c:v>
                </c:pt>
                <c:pt idx="538">
                  <c:v>1870.1</c:v>
                </c:pt>
                <c:pt idx="539">
                  <c:v>1878.7</c:v>
                </c:pt>
                <c:pt idx="540">
                  <c:v>1898.9</c:v>
                </c:pt>
                <c:pt idx="541">
                  <c:v>1911</c:v>
                </c:pt>
                <c:pt idx="542">
                  <c:v>1928.4</c:v>
                </c:pt>
                <c:pt idx="543">
                  <c:v>1963.6</c:v>
                </c:pt>
                <c:pt idx="544">
                  <c:v>1986</c:v>
                </c:pt>
                <c:pt idx="545">
                  <c:v>1961.5</c:v>
                </c:pt>
                <c:pt idx="546">
                  <c:v>1965.6</c:v>
                </c:pt>
                <c:pt idx="547">
                  <c:v>2003.8</c:v>
                </c:pt>
                <c:pt idx="548">
                  <c:v>2033.5</c:v>
                </c:pt>
                <c:pt idx="549">
                  <c:v>2065.1</c:v>
                </c:pt>
                <c:pt idx="550">
                  <c:v>2070.3000000000002</c:v>
                </c:pt>
                <c:pt idx="551">
                  <c:v>2054.8000000000002</c:v>
                </c:pt>
                <c:pt idx="552">
                  <c:v>2029.5</c:v>
                </c:pt>
                <c:pt idx="553">
                  <c:v>2000.2</c:v>
                </c:pt>
                <c:pt idx="554">
                  <c:v>1956.2</c:v>
                </c:pt>
                <c:pt idx="555">
                  <c:v>1962.8</c:v>
                </c:pt>
                <c:pt idx="556">
                  <c:v>1976.2</c:v>
                </c:pt>
                <c:pt idx="557">
                  <c:v>1982.8</c:v>
                </c:pt>
                <c:pt idx="558">
                  <c:v>2010.9</c:v>
                </c:pt>
                <c:pt idx="559">
                  <c:v>1989.7</c:v>
                </c:pt>
                <c:pt idx="560">
                  <c:v>1956.4</c:v>
                </c:pt>
                <c:pt idx="561">
                  <c:v>1985.1</c:v>
                </c:pt>
                <c:pt idx="562">
                  <c:v>2014.9</c:v>
                </c:pt>
                <c:pt idx="563">
                  <c:v>2016.9</c:v>
                </c:pt>
                <c:pt idx="564">
                  <c:v>1998.6</c:v>
                </c:pt>
                <c:pt idx="565">
                  <c:v>1976.5</c:v>
                </c:pt>
                <c:pt idx="566">
                  <c:v>1968.8</c:v>
                </c:pt>
                <c:pt idx="567">
                  <c:v>1992.8</c:v>
                </c:pt>
                <c:pt idx="568">
                  <c:v>2000.6</c:v>
                </c:pt>
                <c:pt idx="569">
                  <c:v>1985.3</c:v>
                </c:pt>
                <c:pt idx="570">
                  <c:v>1998</c:v>
                </c:pt>
                <c:pt idx="571">
                  <c:v>2039.1</c:v>
                </c:pt>
                <c:pt idx="572">
                  <c:v>2116.6</c:v>
                </c:pt>
                <c:pt idx="573">
                  <c:v>2136.1</c:v>
                </c:pt>
                <c:pt idx="574">
                  <c:v>2136.6999999999998</c:v>
                </c:pt>
                <c:pt idx="575">
                  <c:v>2135.5</c:v>
                </c:pt>
                <c:pt idx="576">
                  <c:v>2113.3000000000002</c:v>
                </c:pt>
                <c:pt idx="577">
                  <c:v>2076.8000000000002</c:v>
                </c:pt>
                <c:pt idx="578">
                  <c:v>2050.1</c:v>
                </c:pt>
                <c:pt idx="579">
                  <c:v>2032.7</c:v>
                </c:pt>
                <c:pt idx="580">
                  <c:v>2017</c:v>
                </c:pt>
                <c:pt idx="581">
                  <c:v>2018.9</c:v>
                </c:pt>
                <c:pt idx="582">
                  <c:v>2044.5</c:v>
                </c:pt>
                <c:pt idx="583">
                  <c:v>2007.3</c:v>
                </c:pt>
                <c:pt idx="584">
                  <c:v>2015</c:v>
                </c:pt>
                <c:pt idx="585">
                  <c:v>2067.6999999999998</c:v>
                </c:pt>
                <c:pt idx="586">
                  <c:v>2107.3000000000002</c:v>
                </c:pt>
                <c:pt idx="587">
                  <c:v>2069.1</c:v>
                </c:pt>
                <c:pt idx="588">
                  <c:v>2059.6</c:v>
                </c:pt>
                <c:pt idx="589">
                  <c:v>2043.2</c:v>
                </c:pt>
                <c:pt idx="590">
                  <c:v>2053.3000000000002</c:v>
                </c:pt>
                <c:pt idx="591">
                  <c:v>2030.9</c:v>
                </c:pt>
                <c:pt idx="592">
                  <c:v>2062.8000000000002</c:v>
                </c:pt>
                <c:pt idx="593">
                  <c:v>2079.1999999999998</c:v>
                </c:pt>
                <c:pt idx="594">
                  <c:v>2076.5</c:v>
                </c:pt>
                <c:pt idx="595">
                  <c:v>2097.5</c:v>
                </c:pt>
                <c:pt idx="596">
                  <c:v>2103.9</c:v>
                </c:pt>
                <c:pt idx="597">
                  <c:v>2088.6</c:v>
                </c:pt>
                <c:pt idx="598">
                  <c:v>2090.3000000000002</c:v>
                </c:pt>
                <c:pt idx="599">
                  <c:v>2048</c:v>
                </c:pt>
                <c:pt idx="600">
                  <c:v>2025.4</c:v>
                </c:pt>
                <c:pt idx="601">
                  <c:v>2063.1999999999998</c:v>
                </c:pt>
                <c:pt idx="602">
                  <c:v>2040.2</c:v>
                </c:pt>
                <c:pt idx="603">
                  <c:v>2043.9</c:v>
                </c:pt>
                <c:pt idx="604">
                  <c:v>2040.2</c:v>
                </c:pt>
                <c:pt idx="605">
                  <c:v>2025.5</c:v>
                </c:pt>
                <c:pt idx="606">
                  <c:v>2034</c:v>
                </c:pt>
                <c:pt idx="607">
                  <c:v>1999.8</c:v>
                </c:pt>
                <c:pt idx="608">
                  <c:v>1972.2</c:v>
                </c:pt>
                <c:pt idx="609">
                  <c:v>1984.2</c:v>
                </c:pt>
                <c:pt idx="610">
                  <c:v>1987.6</c:v>
                </c:pt>
                <c:pt idx="611">
                  <c:v>1975</c:v>
                </c:pt>
                <c:pt idx="612">
                  <c:v>1994.2</c:v>
                </c:pt>
                <c:pt idx="613">
                  <c:v>1991.3</c:v>
                </c:pt>
                <c:pt idx="614">
                  <c:v>2015.7</c:v>
                </c:pt>
                <c:pt idx="615">
                  <c:v>2049.6999999999998</c:v>
                </c:pt>
                <c:pt idx="616">
                  <c:v>2040.6</c:v>
                </c:pt>
                <c:pt idx="617">
                  <c:v>2034.9</c:v>
                </c:pt>
                <c:pt idx="618">
                  <c:v>2055.1999999999998</c:v>
                </c:pt>
                <c:pt idx="619">
                  <c:v>2066.9</c:v>
                </c:pt>
                <c:pt idx="620">
                  <c:v>2140.6</c:v>
                </c:pt>
                <c:pt idx="621">
                  <c:v>2157.3000000000002</c:v>
                </c:pt>
                <c:pt idx="622">
                  <c:v>2148.5</c:v>
                </c:pt>
                <c:pt idx="623">
                  <c:v>2102.8000000000002</c:v>
                </c:pt>
                <c:pt idx="624">
                  <c:v>2079.5</c:v>
                </c:pt>
                <c:pt idx="625">
                  <c:v>2048</c:v>
                </c:pt>
                <c:pt idx="626">
                  <c:v>2028</c:v>
                </c:pt>
                <c:pt idx="627">
                  <c:v>2020</c:v>
                </c:pt>
                <c:pt idx="628">
                  <c:v>2028.2</c:v>
                </c:pt>
                <c:pt idx="629">
                  <c:v>2012.5</c:v>
                </c:pt>
                <c:pt idx="630">
                  <c:v>2036.5</c:v>
                </c:pt>
                <c:pt idx="631">
                  <c:v>2008.1</c:v>
                </c:pt>
                <c:pt idx="632">
                  <c:v>1957.7</c:v>
                </c:pt>
                <c:pt idx="633">
                  <c:v>1958.6</c:v>
                </c:pt>
                <c:pt idx="634">
                  <c:v>1971.5</c:v>
                </c:pt>
                <c:pt idx="635">
                  <c:v>1988.1</c:v>
                </c:pt>
                <c:pt idx="636">
                  <c:v>2008</c:v>
                </c:pt>
                <c:pt idx="637">
                  <c:v>1976.4</c:v>
                </c:pt>
                <c:pt idx="638">
                  <c:v>1946.9</c:v>
                </c:pt>
                <c:pt idx="639">
                  <c:v>1950.9</c:v>
                </c:pt>
                <c:pt idx="640">
                  <c:v>1933.7</c:v>
                </c:pt>
                <c:pt idx="641">
                  <c:v>1945.5</c:v>
                </c:pt>
                <c:pt idx="642">
                  <c:v>1966.7</c:v>
                </c:pt>
                <c:pt idx="643">
                  <c:v>1976.3</c:v>
                </c:pt>
                <c:pt idx="644">
                  <c:v>2057.6999999999998</c:v>
                </c:pt>
                <c:pt idx="645">
                  <c:v>2029.5</c:v>
                </c:pt>
                <c:pt idx="646">
                  <c:v>2101.1999999999998</c:v>
                </c:pt>
                <c:pt idx="647">
                  <c:v>2072.1999999999998</c:v>
                </c:pt>
                <c:pt idx="648">
                  <c:v>2056.1</c:v>
                </c:pt>
                <c:pt idx="649">
                  <c:v>2028.9</c:v>
                </c:pt>
                <c:pt idx="650">
                  <c:v>1967</c:v>
                </c:pt>
                <c:pt idx="651">
                  <c:v>1966.9</c:v>
                </c:pt>
                <c:pt idx="652">
                  <c:v>2033.5</c:v>
                </c:pt>
                <c:pt idx="653">
                  <c:v>2015.4</c:v>
                </c:pt>
                <c:pt idx="654">
                  <c:v>2045.6</c:v>
                </c:pt>
                <c:pt idx="655">
                  <c:v>2035.7</c:v>
                </c:pt>
                <c:pt idx="656">
                  <c:v>2027.3</c:v>
                </c:pt>
                <c:pt idx="657">
                  <c:v>2071.9</c:v>
                </c:pt>
                <c:pt idx="658">
                  <c:v>2072.1999999999998</c:v>
                </c:pt>
                <c:pt idx="659">
                  <c:v>2044.8</c:v>
                </c:pt>
                <c:pt idx="660">
                  <c:v>2032</c:v>
                </c:pt>
                <c:pt idx="661">
                  <c:v>2043.5</c:v>
                </c:pt>
                <c:pt idx="662">
                  <c:v>2008.4</c:v>
                </c:pt>
                <c:pt idx="663">
                  <c:v>2003.2</c:v>
                </c:pt>
                <c:pt idx="664">
                  <c:v>2023.8</c:v>
                </c:pt>
                <c:pt idx="665">
                  <c:v>2033.7</c:v>
                </c:pt>
                <c:pt idx="666">
                  <c:v>2070</c:v>
                </c:pt>
                <c:pt idx="667">
                  <c:v>2056.6</c:v>
                </c:pt>
                <c:pt idx="668">
                  <c:v>2138.1</c:v>
                </c:pt>
                <c:pt idx="669">
                  <c:v>2159.3000000000002</c:v>
                </c:pt>
                <c:pt idx="670">
                  <c:v>2137.6</c:v>
                </c:pt>
                <c:pt idx="671">
                  <c:v>2094.5</c:v>
                </c:pt>
                <c:pt idx="672">
                  <c:v>2077.9</c:v>
                </c:pt>
                <c:pt idx="673">
                  <c:v>2055.8000000000002</c:v>
                </c:pt>
                <c:pt idx="674">
                  <c:v>2021.4</c:v>
                </c:pt>
                <c:pt idx="675">
                  <c:v>1998.5</c:v>
                </c:pt>
                <c:pt idx="676">
                  <c:v>1997.3</c:v>
                </c:pt>
                <c:pt idx="677">
                  <c:v>2000.2</c:v>
                </c:pt>
                <c:pt idx="678">
                  <c:v>2017.9</c:v>
                </c:pt>
                <c:pt idx="679">
                  <c:v>1995.9</c:v>
                </c:pt>
                <c:pt idx="680">
                  <c:v>1974.3</c:v>
                </c:pt>
                <c:pt idx="681">
                  <c:v>1999</c:v>
                </c:pt>
                <c:pt idx="682">
                  <c:v>1978.4</c:v>
                </c:pt>
                <c:pt idx="683">
                  <c:v>1976.3</c:v>
                </c:pt>
                <c:pt idx="684">
                  <c:v>1969</c:v>
                </c:pt>
                <c:pt idx="685">
                  <c:v>1981.3</c:v>
                </c:pt>
                <c:pt idx="686">
                  <c:v>1954.2</c:v>
                </c:pt>
                <c:pt idx="687">
                  <c:v>1965.5</c:v>
                </c:pt>
                <c:pt idx="688">
                  <c:v>1991.4</c:v>
                </c:pt>
                <c:pt idx="689">
                  <c:v>2028.1</c:v>
                </c:pt>
                <c:pt idx="690">
                  <c:v>1978.5</c:v>
                </c:pt>
                <c:pt idx="691">
                  <c:v>1995.8</c:v>
                </c:pt>
                <c:pt idx="692">
                  <c:v>2048.6</c:v>
                </c:pt>
                <c:pt idx="693">
                  <c:v>2113.1999999999998</c:v>
                </c:pt>
                <c:pt idx="694">
                  <c:v>2099.1999999999998</c:v>
                </c:pt>
                <c:pt idx="695">
                  <c:v>2101.9</c:v>
                </c:pt>
                <c:pt idx="696">
                  <c:v>2065.3000000000002</c:v>
                </c:pt>
                <c:pt idx="697">
                  <c:v>2054.8000000000002</c:v>
                </c:pt>
                <c:pt idx="698">
                  <c:v>2039.7</c:v>
                </c:pt>
                <c:pt idx="699">
                  <c:v>2019.1</c:v>
                </c:pt>
                <c:pt idx="700">
                  <c:v>2018.3</c:v>
                </c:pt>
                <c:pt idx="701">
                  <c:v>2013.6</c:v>
                </c:pt>
                <c:pt idx="702">
                  <c:v>2022</c:v>
                </c:pt>
                <c:pt idx="703">
                  <c:v>2040.3</c:v>
                </c:pt>
                <c:pt idx="704">
                  <c:v>1960.5</c:v>
                </c:pt>
                <c:pt idx="705">
                  <c:v>1925.8</c:v>
                </c:pt>
                <c:pt idx="706">
                  <c:v>1952.1</c:v>
                </c:pt>
                <c:pt idx="707">
                  <c:v>1930</c:v>
                </c:pt>
                <c:pt idx="708">
                  <c:v>1925.2</c:v>
                </c:pt>
                <c:pt idx="709">
                  <c:v>1910.4</c:v>
                </c:pt>
                <c:pt idx="710">
                  <c:v>1934.6</c:v>
                </c:pt>
                <c:pt idx="711">
                  <c:v>1988.8</c:v>
                </c:pt>
                <c:pt idx="712">
                  <c:v>2022.9</c:v>
                </c:pt>
                <c:pt idx="713">
                  <c:v>2025.7</c:v>
                </c:pt>
                <c:pt idx="714">
                  <c:v>2055.5</c:v>
                </c:pt>
                <c:pt idx="715">
                  <c:v>2036.4</c:v>
                </c:pt>
                <c:pt idx="716">
                  <c:v>2059.1999999999998</c:v>
                </c:pt>
                <c:pt idx="717">
                  <c:v>2086</c:v>
                </c:pt>
                <c:pt idx="718">
                  <c:v>2073.6999999999998</c:v>
                </c:pt>
                <c:pt idx="719">
                  <c:v>2057.5</c:v>
                </c:pt>
                <c:pt idx="720">
                  <c:v>2060.9</c:v>
                </c:pt>
                <c:pt idx="721">
                  <c:v>2041.3</c:v>
                </c:pt>
                <c:pt idx="722">
                  <c:v>2005.8</c:v>
                </c:pt>
                <c:pt idx="723">
                  <c:v>2022.7</c:v>
                </c:pt>
                <c:pt idx="724">
                  <c:v>2023.4</c:v>
                </c:pt>
                <c:pt idx="725">
                  <c:v>1987.1</c:v>
                </c:pt>
                <c:pt idx="726">
                  <c:v>1988.3</c:v>
                </c:pt>
                <c:pt idx="727">
                  <c:v>1951.6</c:v>
                </c:pt>
                <c:pt idx="728">
                  <c:v>1946.5</c:v>
                </c:pt>
                <c:pt idx="729">
                  <c:v>1977.8</c:v>
                </c:pt>
                <c:pt idx="730">
                  <c:v>1991.8</c:v>
                </c:pt>
                <c:pt idx="731">
                  <c:v>2014.6</c:v>
                </c:pt>
                <c:pt idx="732">
                  <c:v>2026.8</c:v>
                </c:pt>
                <c:pt idx="733">
                  <c:v>2020.3</c:v>
                </c:pt>
                <c:pt idx="734">
                  <c:v>2001.4</c:v>
                </c:pt>
                <c:pt idx="735">
                  <c:v>2033.2</c:v>
                </c:pt>
                <c:pt idx="736">
                  <c:v>2040.6</c:v>
                </c:pt>
                <c:pt idx="737">
                  <c:v>2036.6</c:v>
                </c:pt>
                <c:pt idx="738">
                  <c:v>2029.9</c:v>
                </c:pt>
                <c:pt idx="739">
                  <c:v>2031.9</c:v>
                </c:pt>
                <c:pt idx="740">
                  <c:v>2056</c:v>
                </c:pt>
                <c:pt idx="741">
                  <c:v>2082.6</c:v>
                </c:pt>
                <c:pt idx="742">
                  <c:v>2059.6</c:v>
                </c:pt>
                <c:pt idx="743">
                  <c:v>2040.3</c:v>
                </c:pt>
                <c:pt idx="744">
                  <c:v>2039.4</c:v>
                </c:pt>
                <c:pt idx="745">
                  <c:v>2032.5</c:v>
                </c:pt>
                <c:pt idx="746">
                  <c:v>2005.5</c:v>
                </c:pt>
                <c:pt idx="747">
                  <c:v>2018.4</c:v>
                </c:pt>
                <c:pt idx="748">
                  <c:v>2002.2</c:v>
                </c:pt>
                <c:pt idx="749">
                  <c:v>2009.5</c:v>
                </c:pt>
                <c:pt idx="750">
                  <c:v>2019.3</c:v>
                </c:pt>
                <c:pt idx="751">
                  <c:v>1962.1</c:v>
                </c:pt>
                <c:pt idx="752">
                  <c:v>1955.4</c:v>
                </c:pt>
                <c:pt idx="753">
                  <c:v>1967.4</c:v>
                </c:pt>
                <c:pt idx="754">
                  <c:v>1964.3</c:v>
                </c:pt>
                <c:pt idx="755">
                  <c:v>1964.5</c:v>
                </c:pt>
                <c:pt idx="756">
                  <c:v>1958.5</c:v>
                </c:pt>
                <c:pt idx="757">
                  <c:v>1950.6</c:v>
                </c:pt>
                <c:pt idx="758">
                  <c:v>1989.3</c:v>
                </c:pt>
                <c:pt idx="759">
                  <c:v>1985.6</c:v>
                </c:pt>
                <c:pt idx="760">
                  <c:v>1979.4</c:v>
                </c:pt>
                <c:pt idx="761">
                  <c:v>1997.6</c:v>
                </c:pt>
                <c:pt idx="762">
                  <c:v>2037.5</c:v>
                </c:pt>
                <c:pt idx="763">
                  <c:v>2063.6999999999998</c:v>
                </c:pt>
                <c:pt idx="764">
                  <c:v>2107.3000000000002</c:v>
                </c:pt>
                <c:pt idx="765">
                  <c:v>2145.6</c:v>
                </c:pt>
                <c:pt idx="766">
                  <c:v>2129.1999999999998</c:v>
                </c:pt>
                <c:pt idx="767">
                  <c:v>2107.6999999999998</c:v>
                </c:pt>
                <c:pt idx="768">
                  <c:v>2083.1999999999998</c:v>
                </c:pt>
                <c:pt idx="769">
                  <c:v>2060.5</c:v>
                </c:pt>
                <c:pt idx="770">
                  <c:v>2011.6</c:v>
                </c:pt>
                <c:pt idx="771">
                  <c:v>2022.6</c:v>
                </c:pt>
                <c:pt idx="772">
                  <c:v>2004.4</c:v>
                </c:pt>
                <c:pt idx="773">
                  <c:v>1951.8</c:v>
                </c:pt>
                <c:pt idx="774">
                  <c:v>1963.4</c:v>
                </c:pt>
                <c:pt idx="775">
                  <c:v>1937.9</c:v>
                </c:pt>
                <c:pt idx="776">
                  <c:v>1920.4</c:v>
                </c:pt>
                <c:pt idx="777">
                  <c:v>1944.5</c:v>
                </c:pt>
                <c:pt idx="778">
                  <c:v>1894.4</c:v>
                </c:pt>
                <c:pt idx="779">
                  <c:v>1841.4</c:v>
                </c:pt>
                <c:pt idx="780">
                  <c:v>1833</c:v>
                </c:pt>
                <c:pt idx="781">
                  <c:v>1816.6</c:v>
                </c:pt>
                <c:pt idx="782">
                  <c:v>1834.2</c:v>
                </c:pt>
                <c:pt idx="783">
                  <c:v>1879.7</c:v>
                </c:pt>
                <c:pt idx="784">
                  <c:v>1938.8</c:v>
                </c:pt>
                <c:pt idx="785">
                  <c:v>1972.4</c:v>
                </c:pt>
                <c:pt idx="786">
                  <c:v>1969.7</c:v>
                </c:pt>
                <c:pt idx="787">
                  <c:v>1989.3</c:v>
                </c:pt>
                <c:pt idx="788">
                  <c:v>2127.1</c:v>
                </c:pt>
                <c:pt idx="789">
                  <c:v>2152.4</c:v>
                </c:pt>
                <c:pt idx="790">
                  <c:v>2145.8000000000002</c:v>
                </c:pt>
                <c:pt idx="791">
                  <c:v>2156.1999999999998</c:v>
                </c:pt>
                <c:pt idx="792">
                  <c:v>2125.8000000000002</c:v>
                </c:pt>
                <c:pt idx="793">
                  <c:v>2116.3000000000002</c:v>
                </c:pt>
                <c:pt idx="794">
                  <c:v>2104.8000000000002</c:v>
                </c:pt>
                <c:pt idx="795">
                  <c:v>2095.5</c:v>
                </c:pt>
                <c:pt idx="796">
                  <c:v>2102.9</c:v>
                </c:pt>
                <c:pt idx="797">
                  <c:v>2095</c:v>
                </c:pt>
                <c:pt idx="798">
                  <c:v>2119.1999999999998</c:v>
                </c:pt>
                <c:pt idx="799">
                  <c:v>2116.5</c:v>
                </c:pt>
                <c:pt idx="800">
                  <c:v>2075.4</c:v>
                </c:pt>
                <c:pt idx="801">
                  <c:v>2102.9</c:v>
                </c:pt>
                <c:pt idx="802">
                  <c:v>2067</c:v>
                </c:pt>
                <c:pt idx="803">
                  <c:v>2048.3000000000002</c:v>
                </c:pt>
                <c:pt idx="804">
                  <c:v>2038.8</c:v>
                </c:pt>
                <c:pt idx="805">
                  <c:v>2022.5</c:v>
                </c:pt>
                <c:pt idx="806">
                  <c:v>2031.1</c:v>
                </c:pt>
                <c:pt idx="807">
                  <c:v>2041.9</c:v>
                </c:pt>
                <c:pt idx="808">
                  <c:v>2060.4</c:v>
                </c:pt>
                <c:pt idx="809">
                  <c:v>2046.4</c:v>
                </c:pt>
                <c:pt idx="810">
                  <c:v>1996.6</c:v>
                </c:pt>
                <c:pt idx="811">
                  <c:v>1986.3</c:v>
                </c:pt>
                <c:pt idx="812">
                  <c:v>2040.3</c:v>
                </c:pt>
                <c:pt idx="813">
                  <c:v>2097.3000000000002</c:v>
                </c:pt>
                <c:pt idx="814">
                  <c:v>2128.9</c:v>
                </c:pt>
                <c:pt idx="815">
                  <c:v>2150.8000000000002</c:v>
                </c:pt>
                <c:pt idx="816">
                  <c:v>2114.5</c:v>
                </c:pt>
                <c:pt idx="817">
                  <c:v>2090.1999999999998</c:v>
                </c:pt>
                <c:pt idx="818">
                  <c:v>2075</c:v>
                </c:pt>
                <c:pt idx="819">
                  <c:v>2067.8000000000002</c:v>
                </c:pt>
                <c:pt idx="820">
                  <c:v>2060.6999999999998</c:v>
                </c:pt>
                <c:pt idx="821">
                  <c:v>2031.3</c:v>
                </c:pt>
                <c:pt idx="822">
                  <c:v>2036.9</c:v>
                </c:pt>
                <c:pt idx="823">
                  <c:v>2041</c:v>
                </c:pt>
                <c:pt idx="824">
                  <c:v>1968</c:v>
                </c:pt>
                <c:pt idx="825">
                  <c:v>1946.6</c:v>
                </c:pt>
                <c:pt idx="826">
                  <c:v>1901.4</c:v>
                </c:pt>
                <c:pt idx="827">
                  <c:v>1877.3</c:v>
                </c:pt>
                <c:pt idx="828">
                  <c:v>1851.4</c:v>
                </c:pt>
                <c:pt idx="829">
                  <c:v>1832.8</c:v>
                </c:pt>
                <c:pt idx="830">
                  <c:v>1834.9</c:v>
                </c:pt>
                <c:pt idx="831">
                  <c:v>1861.4</c:v>
                </c:pt>
                <c:pt idx="832">
                  <c:v>1917.2</c:v>
                </c:pt>
                <c:pt idx="833">
                  <c:v>1913.1</c:v>
                </c:pt>
                <c:pt idx="834">
                  <c:v>1945.2</c:v>
                </c:pt>
                <c:pt idx="835">
                  <c:v>1974.3</c:v>
                </c:pt>
                <c:pt idx="836">
                  <c:v>2039.7</c:v>
                </c:pt>
                <c:pt idx="837">
                  <c:v>2079.1</c:v>
                </c:pt>
                <c:pt idx="838">
                  <c:v>2057.5</c:v>
                </c:pt>
                <c:pt idx="839">
                  <c:v>2042.6</c:v>
                </c:pt>
                <c:pt idx="840">
                  <c:v>2019.9</c:v>
                </c:pt>
                <c:pt idx="841">
                  <c:v>2023.1</c:v>
                </c:pt>
                <c:pt idx="842">
                  <c:v>2040.8</c:v>
                </c:pt>
                <c:pt idx="843">
                  <c:v>2037.2</c:v>
                </c:pt>
                <c:pt idx="844">
                  <c:v>2059.1999999999998</c:v>
                </c:pt>
                <c:pt idx="845">
                  <c:v>2011.6</c:v>
                </c:pt>
                <c:pt idx="846">
                  <c:v>2020.3</c:v>
                </c:pt>
                <c:pt idx="847">
                  <c:v>2032.9</c:v>
                </c:pt>
                <c:pt idx="848">
                  <c:v>1999.2</c:v>
                </c:pt>
                <c:pt idx="849">
                  <c:v>2019</c:v>
                </c:pt>
                <c:pt idx="850">
                  <c:v>2017.1</c:v>
                </c:pt>
                <c:pt idx="851">
                  <c:v>1994.3</c:v>
                </c:pt>
                <c:pt idx="852">
                  <c:v>1984.2</c:v>
                </c:pt>
                <c:pt idx="853">
                  <c:v>2007.3</c:v>
                </c:pt>
                <c:pt idx="854">
                  <c:v>1964.1</c:v>
                </c:pt>
                <c:pt idx="855">
                  <c:v>1968.1</c:v>
                </c:pt>
                <c:pt idx="856">
                  <c:v>2011.2</c:v>
                </c:pt>
                <c:pt idx="857">
                  <c:v>2000.4</c:v>
                </c:pt>
                <c:pt idx="858">
                  <c:v>1992</c:v>
                </c:pt>
                <c:pt idx="859">
                  <c:v>1981.3</c:v>
                </c:pt>
                <c:pt idx="860">
                  <c:v>2012.2</c:v>
                </c:pt>
                <c:pt idx="861">
                  <c:v>2040</c:v>
                </c:pt>
                <c:pt idx="862">
                  <c:v>2064.9</c:v>
                </c:pt>
                <c:pt idx="863">
                  <c:v>2035.6</c:v>
                </c:pt>
                <c:pt idx="864">
                  <c:v>2065.8000000000002</c:v>
                </c:pt>
                <c:pt idx="865">
                  <c:v>2039.1</c:v>
                </c:pt>
                <c:pt idx="866">
                  <c:v>2012</c:v>
                </c:pt>
                <c:pt idx="867">
                  <c:v>2001.3</c:v>
                </c:pt>
                <c:pt idx="868">
                  <c:v>2013.7</c:v>
                </c:pt>
                <c:pt idx="869">
                  <c:v>1989.1</c:v>
                </c:pt>
                <c:pt idx="870">
                  <c:v>2008.2</c:v>
                </c:pt>
                <c:pt idx="871">
                  <c:v>2017.8</c:v>
                </c:pt>
                <c:pt idx="872">
                  <c:v>1976.1</c:v>
                </c:pt>
                <c:pt idx="873">
                  <c:v>2001.7</c:v>
                </c:pt>
                <c:pt idx="874">
                  <c:v>1983.8</c:v>
                </c:pt>
                <c:pt idx="875">
                  <c:v>1968.2</c:v>
                </c:pt>
                <c:pt idx="876">
                  <c:v>1986.9</c:v>
                </c:pt>
                <c:pt idx="877">
                  <c:v>1988.3</c:v>
                </c:pt>
                <c:pt idx="878">
                  <c:v>1967.4</c:v>
                </c:pt>
                <c:pt idx="879">
                  <c:v>1969.5</c:v>
                </c:pt>
                <c:pt idx="880">
                  <c:v>2018.6</c:v>
                </c:pt>
                <c:pt idx="881">
                  <c:v>2025.1</c:v>
                </c:pt>
                <c:pt idx="882">
                  <c:v>2029.6</c:v>
                </c:pt>
                <c:pt idx="883">
                  <c:v>2068.1999999999998</c:v>
                </c:pt>
                <c:pt idx="884">
                  <c:v>2131.4</c:v>
                </c:pt>
                <c:pt idx="885">
                  <c:v>2175.1999999999998</c:v>
                </c:pt>
                <c:pt idx="886">
                  <c:v>2149.5</c:v>
                </c:pt>
                <c:pt idx="887">
                  <c:v>2126.4</c:v>
                </c:pt>
                <c:pt idx="888">
                  <c:v>2127</c:v>
                </c:pt>
                <c:pt idx="889">
                  <c:v>2095.1</c:v>
                </c:pt>
                <c:pt idx="890">
                  <c:v>2094.4</c:v>
                </c:pt>
                <c:pt idx="891">
                  <c:v>2078.5</c:v>
                </c:pt>
                <c:pt idx="892">
                  <c:v>2054.1999999999998</c:v>
                </c:pt>
                <c:pt idx="893">
                  <c:v>2025</c:v>
                </c:pt>
                <c:pt idx="894">
                  <c:v>2074.1999999999998</c:v>
                </c:pt>
                <c:pt idx="895">
                  <c:v>2069.1999999999998</c:v>
                </c:pt>
                <c:pt idx="896">
                  <c:v>2075.1999999999998</c:v>
                </c:pt>
                <c:pt idx="897">
                  <c:v>2083.1999999999998</c:v>
                </c:pt>
                <c:pt idx="898">
                  <c:v>2078.9</c:v>
                </c:pt>
                <c:pt idx="899">
                  <c:v>2053.4</c:v>
                </c:pt>
                <c:pt idx="900">
                  <c:v>2039.1</c:v>
                </c:pt>
                <c:pt idx="901">
                  <c:v>2026.9</c:v>
                </c:pt>
                <c:pt idx="902">
                  <c:v>2059.4</c:v>
                </c:pt>
                <c:pt idx="903">
                  <c:v>2076.1999999999998</c:v>
                </c:pt>
                <c:pt idx="904">
                  <c:v>2100.3000000000002</c:v>
                </c:pt>
                <c:pt idx="905">
                  <c:v>2149.1</c:v>
                </c:pt>
                <c:pt idx="906">
                  <c:v>2116.9</c:v>
                </c:pt>
                <c:pt idx="907">
                  <c:v>2055.1999999999998</c:v>
                </c:pt>
                <c:pt idx="908">
                  <c:v>2096.6</c:v>
                </c:pt>
                <c:pt idx="909">
                  <c:v>2153.6999999999998</c:v>
                </c:pt>
                <c:pt idx="910">
                  <c:v>2183.8000000000002</c:v>
                </c:pt>
                <c:pt idx="911">
                  <c:v>2188.8000000000002</c:v>
                </c:pt>
                <c:pt idx="912">
                  <c:v>2165</c:v>
                </c:pt>
                <c:pt idx="913">
                  <c:v>2150.9</c:v>
                </c:pt>
                <c:pt idx="914">
                  <c:v>2148.6999999999998</c:v>
                </c:pt>
                <c:pt idx="915">
                  <c:v>2147.6999999999998</c:v>
                </c:pt>
                <c:pt idx="916">
                  <c:v>2165.4</c:v>
                </c:pt>
                <c:pt idx="917">
                  <c:v>2139.3000000000002</c:v>
                </c:pt>
                <c:pt idx="918">
                  <c:v>2135.4</c:v>
                </c:pt>
                <c:pt idx="919">
                  <c:v>2077.3000000000002</c:v>
                </c:pt>
                <c:pt idx="920">
                  <c:v>2032</c:v>
                </c:pt>
                <c:pt idx="921">
                  <c:v>2061.5</c:v>
                </c:pt>
                <c:pt idx="922">
                  <c:v>2059.5</c:v>
                </c:pt>
                <c:pt idx="923">
                  <c:v>2036.8</c:v>
                </c:pt>
                <c:pt idx="924">
                  <c:v>2033.1</c:v>
                </c:pt>
                <c:pt idx="925">
                  <c:v>1987.2</c:v>
                </c:pt>
                <c:pt idx="926">
                  <c:v>1969.6</c:v>
                </c:pt>
                <c:pt idx="927">
                  <c:v>1979.4</c:v>
                </c:pt>
                <c:pt idx="928">
                  <c:v>2041.6</c:v>
                </c:pt>
                <c:pt idx="929">
                  <c:v>2091.1</c:v>
                </c:pt>
                <c:pt idx="930">
                  <c:v>2101.9</c:v>
                </c:pt>
                <c:pt idx="931">
                  <c:v>2038.1</c:v>
                </c:pt>
                <c:pt idx="932">
                  <c:v>2075.5</c:v>
                </c:pt>
                <c:pt idx="933">
                  <c:v>2152.4</c:v>
                </c:pt>
                <c:pt idx="934">
                  <c:v>2133</c:v>
                </c:pt>
                <c:pt idx="935">
                  <c:v>2123.9</c:v>
                </c:pt>
                <c:pt idx="936">
                  <c:v>2108.1999999999998</c:v>
                </c:pt>
                <c:pt idx="937">
                  <c:v>2097.6</c:v>
                </c:pt>
                <c:pt idx="938">
                  <c:v>2082.1</c:v>
                </c:pt>
                <c:pt idx="939">
                  <c:v>2097.1999999999998</c:v>
                </c:pt>
                <c:pt idx="940">
                  <c:v>2094.6999999999998</c:v>
                </c:pt>
                <c:pt idx="941">
                  <c:v>2095.5</c:v>
                </c:pt>
                <c:pt idx="942">
                  <c:v>2109</c:v>
                </c:pt>
                <c:pt idx="943">
                  <c:v>2038</c:v>
                </c:pt>
                <c:pt idx="944">
                  <c:v>1985.3</c:v>
                </c:pt>
                <c:pt idx="945">
                  <c:v>1978.3</c:v>
                </c:pt>
                <c:pt idx="946">
                  <c:v>2016.5</c:v>
                </c:pt>
                <c:pt idx="947">
                  <c:v>2033.9</c:v>
                </c:pt>
                <c:pt idx="948">
                  <c:v>2014.2</c:v>
                </c:pt>
                <c:pt idx="949">
                  <c:v>2014</c:v>
                </c:pt>
                <c:pt idx="950">
                  <c:v>2021</c:v>
                </c:pt>
                <c:pt idx="951">
                  <c:v>2055.5</c:v>
                </c:pt>
                <c:pt idx="952">
                  <c:v>2077.3000000000002</c:v>
                </c:pt>
                <c:pt idx="953">
                  <c:v>2064.1</c:v>
                </c:pt>
                <c:pt idx="954">
                  <c:v>2070.9</c:v>
                </c:pt>
                <c:pt idx="955">
                  <c:v>2086.1</c:v>
                </c:pt>
                <c:pt idx="956">
                  <c:v>2146.4</c:v>
                </c:pt>
                <c:pt idx="957">
                  <c:v>2168</c:v>
                </c:pt>
                <c:pt idx="958">
                  <c:v>2170.5</c:v>
                </c:pt>
                <c:pt idx="959">
                  <c:v>2149</c:v>
                </c:pt>
                <c:pt idx="960">
                  <c:v>2135.3000000000002</c:v>
                </c:pt>
                <c:pt idx="961">
                  <c:v>2092.6999999999998</c:v>
                </c:pt>
                <c:pt idx="962">
                  <c:v>2076.8000000000002</c:v>
                </c:pt>
                <c:pt idx="963">
                  <c:v>2086.6999999999998</c:v>
                </c:pt>
                <c:pt idx="964">
                  <c:v>2085.1999999999998</c:v>
                </c:pt>
                <c:pt idx="965">
                  <c:v>2049.1</c:v>
                </c:pt>
                <c:pt idx="966">
                  <c:v>2016.7</c:v>
                </c:pt>
                <c:pt idx="967">
                  <c:v>1999.2</c:v>
                </c:pt>
                <c:pt idx="968">
                  <c:v>1943.9</c:v>
                </c:pt>
                <c:pt idx="969">
                  <c:v>1967.4</c:v>
                </c:pt>
                <c:pt idx="970">
                  <c:v>1962.3</c:v>
                </c:pt>
                <c:pt idx="971">
                  <c:v>1938.9</c:v>
                </c:pt>
                <c:pt idx="972">
                  <c:v>1934.2</c:v>
                </c:pt>
                <c:pt idx="973">
                  <c:v>1936.1</c:v>
                </c:pt>
                <c:pt idx="974">
                  <c:v>1940</c:v>
                </c:pt>
                <c:pt idx="975">
                  <c:v>1939.3</c:v>
                </c:pt>
                <c:pt idx="976">
                  <c:v>1946.2</c:v>
                </c:pt>
                <c:pt idx="977">
                  <c:v>1961.7</c:v>
                </c:pt>
                <c:pt idx="978">
                  <c:v>1974.8</c:v>
                </c:pt>
                <c:pt idx="979">
                  <c:v>1991.8</c:v>
                </c:pt>
                <c:pt idx="980">
                  <c:v>2035.9</c:v>
                </c:pt>
                <c:pt idx="981">
                  <c:v>2093.6999999999998</c:v>
                </c:pt>
                <c:pt idx="982">
                  <c:v>2101.5</c:v>
                </c:pt>
                <c:pt idx="983">
                  <c:v>2073.6999999999998</c:v>
                </c:pt>
                <c:pt idx="984">
                  <c:v>2016.4</c:v>
                </c:pt>
                <c:pt idx="985">
                  <c:v>1970.1</c:v>
                </c:pt>
                <c:pt idx="986">
                  <c:v>1951.9</c:v>
                </c:pt>
                <c:pt idx="987">
                  <c:v>1964.6</c:v>
                </c:pt>
                <c:pt idx="988">
                  <c:v>1975.8</c:v>
                </c:pt>
                <c:pt idx="989">
                  <c:v>1978.4</c:v>
                </c:pt>
                <c:pt idx="990">
                  <c:v>1982.9</c:v>
                </c:pt>
                <c:pt idx="991">
                  <c:v>1946.2</c:v>
                </c:pt>
                <c:pt idx="992">
                  <c:v>1912.7</c:v>
                </c:pt>
                <c:pt idx="993">
                  <c:v>1918.8</c:v>
                </c:pt>
                <c:pt idx="994">
                  <c:v>1915.3</c:v>
                </c:pt>
                <c:pt idx="995">
                  <c:v>1907.1</c:v>
                </c:pt>
                <c:pt idx="996">
                  <c:v>1904.5</c:v>
                </c:pt>
                <c:pt idx="997">
                  <c:v>1891.9</c:v>
                </c:pt>
                <c:pt idx="998">
                  <c:v>1894.9</c:v>
                </c:pt>
                <c:pt idx="999">
                  <c:v>1889.9</c:v>
                </c:pt>
                <c:pt idx="1000">
                  <c:v>1906.8</c:v>
                </c:pt>
                <c:pt idx="1001">
                  <c:v>1938.4</c:v>
                </c:pt>
                <c:pt idx="1002">
                  <c:v>1946.2</c:v>
                </c:pt>
                <c:pt idx="1003">
                  <c:v>1936.2</c:v>
                </c:pt>
                <c:pt idx="1004">
                  <c:v>2006</c:v>
                </c:pt>
                <c:pt idx="1005">
                  <c:v>2074.6999999999998</c:v>
                </c:pt>
                <c:pt idx="1006">
                  <c:v>2072.1999999999998</c:v>
                </c:pt>
                <c:pt idx="1007">
                  <c:v>2071.5</c:v>
                </c:pt>
                <c:pt idx="1008">
                  <c:v>2047.4</c:v>
                </c:pt>
                <c:pt idx="1009">
                  <c:v>2010.9</c:v>
                </c:pt>
                <c:pt idx="1010">
                  <c:v>1982.4</c:v>
                </c:pt>
                <c:pt idx="1011">
                  <c:v>1981.6</c:v>
                </c:pt>
                <c:pt idx="1012">
                  <c:v>1976.6</c:v>
                </c:pt>
                <c:pt idx="1013">
                  <c:v>1970.8</c:v>
                </c:pt>
                <c:pt idx="1014">
                  <c:v>2003.7</c:v>
                </c:pt>
                <c:pt idx="1015">
                  <c:v>1970.8</c:v>
                </c:pt>
                <c:pt idx="1016">
                  <c:v>1962.6</c:v>
                </c:pt>
                <c:pt idx="1017">
                  <c:v>2020.4</c:v>
                </c:pt>
                <c:pt idx="1018">
                  <c:v>2024.6</c:v>
                </c:pt>
                <c:pt idx="1019">
                  <c:v>2016.5</c:v>
                </c:pt>
                <c:pt idx="1020">
                  <c:v>2023.5</c:v>
                </c:pt>
                <c:pt idx="1021">
                  <c:v>2028.1</c:v>
                </c:pt>
                <c:pt idx="1022">
                  <c:v>2007.5</c:v>
                </c:pt>
                <c:pt idx="1023">
                  <c:v>2029.8</c:v>
                </c:pt>
                <c:pt idx="1024">
                  <c:v>2060.6</c:v>
                </c:pt>
                <c:pt idx="1025">
                  <c:v>2072</c:v>
                </c:pt>
                <c:pt idx="1026">
                  <c:v>2061.1999999999998</c:v>
                </c:pt>
                <c:pt idx="1027">
                  <c:v>2062.1999999999998</c:v>
                </c:pt>
                <c:pt idx="1028">
                  <c:v>2133.1999999999998</c:v>
                </c:pt>
                <c:pt idx="1029">
                  <c:v>2165.6</c:v>
                </c:pt>
                <c:pt idx="1030">
                  <c:v>2151.8000000000002</c:v>
                </c:pt>
                <c:pt idx="1031">
                  <c:v>2122.9</c:v>
                </c:pt>
                <c:pt idx="1032">
                  <c:v>2111.9</c:v>
                </c:pt>
                <c:pt idx="1033">
                  <c:v>2085.4</c:v>
                </c:pt>
                <c:pt idx="1034">
                  <c:v>2080.6999999999998</c:v>
                </c:pt>
                <c:pt idx="1035">
                  <c:v>2085</c:v>
                </c:pt>
                <c:pt idx="1036">
                  <c:v>2102.6</c:v>
                </c:pt>
                <c:pt idx="1037">
                  <c:v>2088.5</c:v>
                </c:pt>
                <c:pt idx="1038">
                  <c:v>2120.6</c:v>
                </c:pt>
                <c:pt idx="1039">
                  <c:v>2065.9</c:v>
                </c:pt>
                <c:pt idx="1040">
                  <c:v>2053.6999999999998</c:v>
                </c:pt>
                <c:pt idx="1041">
                  <c:v>2067.1</c:v>
                </c:pt>
                <c:pt idx="1042">
                  <c:v>2064.4</c:v>
                </c:pt>
                <c:pt idx="1043">
                  <c:v>2046.9</c:v>
                </c:pt>
                <c:pt idx="1044">
                  <c:v>2075.4</c:v>
                </c:pt>
                <c:pt idx="1045">
                  <c:v>2085.5</c:v>
                </c:pt>
                <c:pt idx="1046">
                  <c:v>2067</c:v>
                </c:pt>
                <c:pt idx="1047">
                  <c:v>2063.6999999999998</c:v>
                </c:pt>
                <c:pt idx="1048">
                  <c:v>2088</c:v>
                </c:pt>
                <c:pt idx="1049">
                  <c:v>2079.8000000000002</c:v>
                </c:pt>
                <c:pt idx="1050">
                  <c:v>2066.9</c:v>
                </c:pt>
                <c:pt idx="1051">
                  <c:v>2054.6</c:v>
                </c:pt>
                <c:pt idx="1052">
                  <c:v>2072.1999999999998</c:v>
                </c:pt>
                <c:pt idx="1053">
                  <c:v>2097.8000000000002</c:v>
                </c:pt>
                <c:pt idx="1054">
                  <c:v>2086.6999999999998</c:v>
                </c:pt>
                <c:pt idx="1055">
                  <c:v>2055.6999999999998</c:v>
                </c:pt>
                <c:pt idx="1056">
                  <c:v>2042</c:v>
                </c:pt>
                <c:pt idx="1057">
                  <c:v>2004.8</c:v>
                </c:pt>
                <c:pt idx="1058">
                  <c:v>2019.1</c:v>
                </c:pt>
                <c:pt idx="1059">
                  <c:v>2047.5</c:v>
                </c:pt>
                <c:pt idx="1060">
                  <c:v>2048.6</c:v>
                </c:pt>
                <c:pt idx="1061">
                  <c:v>2039.2</c:v>
                </c:pt>
                <c:pt idx="1062">
                  <c:v>2084.6999999999998</c:v>
                </c:pt>
                <c:pt idx="1063">
                  <c:v>2054.8000000000002</c:v>
                </c:pt>
                <c:pt idx="1064">
                  <c:v>2032.1</c:v>
                </c:pt>
                <c:pt idx="1065">
                  <c:v>2071.5</c:v>
                </c:pt>
                <c:pt idx="1066">
                  <c:v>2107.5</c:v>
                </c:pt>
                <c:pt idx="1067">
                  <c:v>2034.7</c:v>
                </c:pt>
                <c:pt idx="1068">
                  <c:v>2030.9</c:v>
                </c:pt>
                <c:pt idx="1069">
                  <c:v>2016.8</c:v>
                </c:pt>
                <c:pt idx="1070">
                  <c:v>2032.3</c:v>
                </c:pt>
                <c:pt idx="1071">
                  <c:v>2080.4</c:v>
                </c:pt>
                <c:pt idx="1072">
                  <c:v>2092.1</c:v>
                </c:pt>
                <c:pt idx="1073">
                  <c:v>2088.3000000000002</c:v>
                </c:pt>
                <c:pt idx="1074">
                  <c:v>2072.5</c:v>
                </c:pt>
                <c:pt idx="1075">
                  <c:v>2048.5</c:v>
                </c:pt>
                <c:pt idx="1076">
                  <c:v>2142.5</c:v>
                </c:pt>
                <c:pt idx="1077">
                  <c:v>2237.9</c:v>
                </c:pt>
                <c:pt idx="1078">
                  <c:v>2248.4</c:v>
                </c:pt>
                <c:pt idx="1079">
                  <c:v>2220.3000000000002</c:v>
                </c:pt>
                <c:pt idx="1080">
                  <c:v>2217.9</c:v>
                </c:pt>
                <c:pt idx="1081">
                  <c:v>2183.6</c:v>
                </c:pt>
                <c:pt idx="1082">
                  <c:v>2178.1</c:v>
                </c:pt>
                <c:pt idx="1083">
                  <c:v>2175</c:v>
                </c:pt>
                <c:pt idx="1084">
                  <c:v>2172.4</c:v>
                </c:pt>
                <c:pt idx="1085">
                  <c:v>2129.6999999999998</c:v>
                </c:pt>
                <c:pt idx="1086">
                  <c:v>2141.9</c:v>
                </c:pt>
                <c:pt idx="1087">
                  <c:v>2101</c:v>
                </c:pt>
                <c:pt idx="1088">
                  <c:v>2101.5</c:v>
                </c:pt>
                <c:pt idx="1089">
                  <c:v>2144.9</c:v>
                </c:pt>
                <c:pt idx="1090">
                  <c:v>2152.8000000000002</c:v>
                </c:pt>
                <c:pt idx="1091">
                  <c:v>2128.1</c:v>
                </c:pt>
                <c:pt idx="1092">
                  <c:v>2113.5</c:v>
                </c:pt>
                <c:pt idx="1093">
                  <c:v>2121.3000000000002</c:v>
                </c:pt>
                <c:pt idx="1094">
                  <c:v>2126</c:v>
                </c:pt>
                <c:pt idx="1095">
                  <c:v>2121</c:v>
                </c:pt>
                <c:pt idx="1096">
                  <c:v>2131.3000000000002</c:v>
                </c:pt>
                <c:pt idx="1097">
                  <c:v>2106.1</c:v>
                </c:pt>
                <c:pt idx="1098">
                  <c:v>2104.1</c:v>
                </c:pt>
                <c:pt idx="1099">
                  <c:v>2068.4</c:v>
                </c:pt>
                <c:pt idx="1100">
                  <c:v>2156.6999999999998</c:v>
                </c:pt>
                <c:pt idx="1101">
                  <c:v>2233.5</c:v>
                </c:pt>
                <c:pt idx="1102">
                  <c:v>2201</c:v>
                </c:pt>
                <c:pt idx="1103">
                  <c:v>2179.5</c:v>
                </c:pt>
                <c:pt idx="1104">
                  <c:v>2160.6</c:v>
                </c:pt>
                <c:pt idx="1105">
                  <c:v>2146.5</c:v>
                </c:pt>
                <c:pt idx="1106">
                  <c:v>2141.8000000000002</c:v>
                </c:pt>
                <c:pt idx="1107">
                  <c:v>2130.8000000000002</c:v>
                </c:pt>
                <c:pt idx="1108">
                  <c:v>2122.4</c:v>
                </c:pt>
                <c:pt idx="1109">
                  <c:v>2069.4</c:v>
                </c:pt>
                <c:pt idx="1110">
                  <c:v>2071.5</c:v>
                </c:pt>
                <c:pt idx="1111">
                  <c:v>2010.3</c:v>
                </c:pt>
                <c:pt idx="1112">
                  <c:v>1989.1</c:v>
                </c:pt>
                <c:pt idx="1113">
                  <c:v>2046.4</c:v>
                </c:pt>
                <c:pt idx="1114">
                  <c:v>2055.9</c:v>
                </c:pt>
                <c:pt idx="1115">
                  <c:v>2042.1</c:v>
                </c:pt>
                <c:pt idx="1116">
                  <c:v>2050.6999999999998</c:v>
                </c:pt>
                <c:pt idx="1117">
                  <c:v>2059.6</c:v>
                </c:pt>
                <c:pt idx="1118">
                  <c:v>2075.4</c:v>
                </c:pt>
                <c:pt idx="1119">
                  <c:v>2096.6999999999998</c:v>
                </c:pt>
                <c:pt idx="1120">
                  <c:v>2132.6999999999998</c:v>
                </c:pt>
                <c:pt idx="1121">
                  <c:v>2117.4</c:v>
                </c:pt>
                <c:pt idx="1122">
                  <c:v>2137.6999999999998</c:v>
                </c:pt>
                <c:pt idx="1123">
                  <c:v>2159</c:v>
                </c:pt>
                <c:pt idx="1124">
                  <c:v>2186.3000000000002</c:v>
                </c:pt>
                <c:pt idx="1125">
                  <c:v>2227.5</c:v>
                </c:pt>
                <c:pt idx="1126">
                  <c:v>2242.1999999999998</c:v>
                </c:pt>
                <c:pt idx="1127">
                  <c:v>2240.1</c:v>
                </c:pt>
                <c:pt idx="1128">
                  <c:v>2212</c:v>
                </c:pt>
                <c:pt idx="1129">
                  <c:v>2147.6</c:v>
                </c:pt>
                <c:pt idx="1130">
                  <c:v>2153.1</c:v>
                </c:pt>
                <c:pt idx="1131">
                  <c:v>2142.6</c:v>
                </c:pt>
                <c:pt idx="1132">
                  <c:v>2135.6999999999998</c:v>
                </c:pt>
                <c:pt idx="1133">
                  <c:v>2148.3000000000002</c:v>
                </c:pt>
                <c:pt idx="1134">
                  <c:v>2162.3000000000002</c:v>
                </c:pt>
                <c:pt idx="1135">
                  <c:v>2152.6999999999998</c:v>
                </c:pt>
                <c:pt idx="1136">
                  <c:v>2057.3000000000002</c:v>
                </c:pt>
                <c:pt idx="1137">
                  <c:v>2074.4</c:v>
                </c:pt>
                <c:pt idx="1138">
                  <c:v>2125</c:v>
                </c:pt>
                <c:pt idx="1139">
                  <c:v>2138.4</c:v>
                </c:pt>
                <c:pt idx="1140">
                  <c:v>2121.4</c:v>
                </c:pt>
                <c:pt idx="1141">
                  <c:v>2111.1</c:v>
                </c:pt>
                <c:pt idx="1142">
                  <c:v>2084.8000000000002</c:v>
                </c:pt>
                <c:pt idx="1143">
                  <c:v>2045.7</c:v>
                </c:pt>
                <c:pt idx="1144">
                  <c:v>2081.9</c:v>
                </c:pt>
                <c:pt idx="1145">
                  <c:v>2087.4</c:v>
                </c:pt>
                <c:pt idx="1146">
                  <c:v>2076.3000000000002</c:v>
                </c:pt>
                <c:pt idx="1147">
                  <c:v>2070</c:v>
                </c:pt>
                <c:pt idx="1148">
                  <c:v>2121.3000000000002</c:v>
                </c:pt>
                <c:pt idx="1149">
                  <c:v>2181.4</c:v>
                </c:pt>
                <c:pt idx="1150">
                  <c:v>2147.1999999999998</c:v>
                </c:pt>
                <c:pt idx="1151">
                  <c:v>2127.4</c:v>
                </c:pt>
                <c:pt idx="1152">
                  <c:v>2096.3000000000002</c:v>
                </c:pt>
                <c:pt idx="1153">
                  <c:v>2039.4</c:v>
                </c:pt>
                <c:pt idx="1154">
                  <c:v>2043</c:v>
                </c:pt>
                <c:pt idx="1155">
                  <c:v>2065.6999999999998</c:v>
                </c:pt>
                <c:pt idx="1156">
                  <c:v>2068.3000000000002</c:v>
                </c:pt>
                <c:pt idx="1157">
                  <c:v>2065.8000000000002</c:v>
                </c:pt>
                <c:pt idx="1158">
                  <c:v>2077.8000000000002</c:v>
                </c:pt>
                <c:pt idx="1159">
                  <c:v>2051.1</c:v>
                </c:pt>
                <c:pt idx="1160">
                  <c:v>2019.8</c:v>
                </c:pt>
                <c:pt idx="1161">
                  <c:v>2057.6</c:v>
                </c:pt>
                <c:pt idx="1162">
                  <c:v>2047.4</c:v>
                </c:pt>
                <c:pt idx="1163">
                  <c:v>2042.7</c:v>
                </c:pt>
                <c:pt idx="1164">
                  <c:v>2067.8000000000002</c:v>
                </c:pt>
                <c:pt idx="1165">
                  <c:v>2025.7</c:v>
                </c:pt>
                <c:pt idx="1166">
                  <c:v>2043.1</c:v>
                </c:pt>
                <c:pt idx="1167">
                  <c:v>2045.3</c:v>
                </c:pt>
                <c:pt idx="1168">
                  <c:v>2049.6999999999998</c:v>
                </c:pt>
                <c:pt idx="1169">
                  <c:v>2021.7</c:v>
                </c:pt>
                <c:pt idx="1170">
                  <c:v>2046.1</c:v>
                </c:pt>
                <c:pt idx="1171">
                  <c:v>2058.8000000000002</c:v>
                </c:pt>
                <c:pt idx="1172">
                  <c:v>2102.4</c:v>
                </c:pt>
                <c:pt idx="1173">
                  <c:v>2134.9</c:v>
                </c:pt>
                <c:pt idx="1174">
                  <c:v>2136.8000000000002</c:v>
                </c:pt>
                <c:pt idx="1175">
                  <c:v>2103.8000000000002</c:v>
                </c:pt>
                <c:pt idx="1176">
                  <c:v>2049.6</c:v>
                </c:pt>
                <c:pt idx="1177">
                  <c:v>2056.9</c:v>
                </c:pt>
                <c:pt idx="1178">
                  <c:v>2044.7</c:v>
                </c:pt>
                <c:pt idx="1179">
                  <c:v>2063.6</c:v>
                </c:pt>
                <c:pt idx="1180">
                  <c:v>2092.1</c:v>
                </c:pt>
                <c:pt idx="1181">
                  <c:v>2088.6999999999998</c:v>
                </c:pt>
                <c:pt idx="1182">
                  <c:v>2111</c:v>
                </c:pt>
                <c:pt idx="1183">
                  <c:v>2104.6999999999998</c:v>
                </c:pt>
                <c:pt idx="1184">
                  <c:v>2089.1999999999998</c:v>
                </c:pt>
                <c:pt idx="1185">
                  <c:v>2104.5</c:v>
                </c:pt>
                <c:pt idx="1186">
                  <c:v>2098.5</c:v>
                </c:pt>
                <c:pt idx="1187">
                  <c:v>2117.8000000000002</c:v>
                </c:pt>
                <c:pt idx="1188">
                  <c:v>2120</c:v>
                </c:pt>
                <c:pt idx="1189">
                  <c:v>2087.6</c:v>
                </c:pt>
                <c:pt idx="1190">
                  <c:v>2043.5</c:v>
                </c:pt>
                <c:pt idx="1191">
                  <c:v>2100.6</c:v>
                </c:pt>
                <c:pt idx="1192">
                  <c:v>2139.1</c:v>
                </c:pt>
                <c:pt idx="1193">
                  <c:v>2134.6</c:v>
                </c:pt>
                <c:pt idx="1194">
                  <c:v>2120</c:v>
                </c:pt>
                <c:pt idx="1195">
                  <c:v>2104.6999999999998</c:v>
                </c:pt>
                <c:pt idx="1196">
                  <c:v>2135.6</c:v>
                </c:pt>
                <c:pt idx="1197">
                  <c:v>2179.3000000000002</c:v>
                </c:pt>
                <c:pt idx="1198">
                  <c:v>2221</c:v>
                </c:pt>
                <c:pt idx="1199">
                  <c:v>2195.1999999999998</c:v>
                </c:pt>
                <c:pt idx="1200">
                  <c:v>2169.9</c:v>
                </c:pt>
                <c:pt idx="1201">
                  <c:v>2148.4</c:v>
                </c:pt>
                <c:pt idx="1202">
                  <c:v>2125.4</c:v>
                </c:pt>
                <c:pt idx="1203">
                  <c:v>2117.6</c:v>
                </c:pt>
                <c:pt idx="1204">
                  <c:v>2112.9</c:v>
                </c:pt>
                <c:pt idx="1205">
                  <c:v>2078.8000000000002</c:v>
                </c:pt>
                <c:pt idx="1206">
                  <c:v>2125.5</c:v>
                </c:pt>
                <c:pt idx="1207">
                  <c:v>2080.1</c:v>
                </c:pt>
                <c:pt idx="1208">
                  <c:v>2044.4</c:v>
                </c:pt>
                <c:pt idx="1209">
                  <c:v>2080.4</c:v>
                </c:pt>
                <c:pt idx="1210">
                  <c:v>2073.6999999999998</c:v>
                </c:pt>
                <c:pt idx="1211">
                  <c:v>2059.9</c:v>
                </c:pt>
                <c:pt idx="1212">
                  <c:v>2025.1</c:v>
                </c:pt>
                <c:pt idx="1213">
                  <c:v>2037.1</c:v>
                </c:pt>
                <c:pt idx="1214">
                  <c:v>2061.5</c:v>
                </c:pt>
                <c:pt idx="1215">
                  <c:v>2073</c:v>
                </c:pt>
                <c:pt idx="1216">
                  <c:v>2087.5</c:v>
                </c:pt>
                <c:pt idx="1217">
                  <c:v>2108.6999999999998</c:v>
                </c:pt>
                <c:pt idx="1218">
                  <c:v>2082.6999999999998</c:v>
                </c:pt>
                <c:pt idx="1219">
                  <c:v>2076</c:v>
                </c:pt>
                <c:pt idx="1220">
                  <c:v>2098.9</c:v>
                </c:pt>
                <c:pt idx="1221">
                  <c:v>2159.8000000000002</c:v>
                </c:pt>
                <c:pt idx="1222">
                  <c:v>2170.6999999999998</c:v>
                </c:pt>
                <c:pt idx="1223">
                  <c:v>2147.3000000000002</c:v>
                </c:pt>
                <c:pt idx="1224">
                  <c:v>2143.1</c:v>
                </c:pt>
                <c:pt idx="1225">
                  <c:v>2137</c:v>
                </c:pt>
                <c:pt idx="1226">
                  <c:v>2171.9</c:v>
                </c:pt>
                <c:pt idx="1227">
                  <c:v>2181.8000000000002</c:v>
                </c:pt>
                <c:pt idx="1228">
                  <c:v>2176</c:v>
                </c:pt>
                <c:pt idx="1229">
                  <c:v>2164.3000000000002</c:v>
                </c:pt>
                <c:pt idx="1230">
                  <c:v>2171.6999999999998</c:v>
                </c:pt>
                <c:pt idx="1231">
                  <c:v>2142.5</c:v>
                </c:pt>
                <c:pt idx="1232">
                  <c:v>2112.1</c:v>
                </c:pt>
                <c:pt idx="1233">
                  <c:v>2148.6</c:v>
                </c:pt>
                <c:pt idx="1234">
                  <c:v>2148.4</c:v>
                </c:pt>
                <c:pt idx="1235">
                  <c:v>2127.6</c:v>
                </c:pt>
                <c:pt idx="1236">
                  <c:v>2125.1999999999998</c:v>
                </c:pt>
                <c:pt idx="1237">
                  <c:v>2138.4</c:v>
                </c:pt>
                <c:pt idx="1238">
                  <c:v>2153</c:v>
                </c:pt>
                <c:pt idx="1239">
                  <c:v>2194.1</c:v>
                </c:pt>
                <c:pt idx="1240">
                  <c:v>2217</c:v>
                </c:pt>
                <c:pt idx="1241">
                  <c:v>2213.4</c:v>
                </c:pt>
                <c:pt idx="1242">
                  <c:v>2201.6</c:v>
                </c:pt>
                <c:pt idx="1243">
                  <c:v>2196</c:v>
                </c:pt>
                <c:pt idx="1244">
                  <c:v>2243.5</c:v>
                </c:pt>
                <c:pt idx="1245">
                  <c:v>2284.6</c:v>
                </c:pt>
                <c:pt idx="1246">
                  <c:v>2293.6</c:v>
                </c:pt>
                <c:pt idx="1247">
                  <c:v>2272.1999999999998</c:v>
                </c:pt>
                <c:pt idx="1248">
                  <c:v>2246.1999999999998</c:v>
                </c:pt>
                <c:pt idx="1249">
                  <c:v>2218.1999999999998</c:v>
                </c:pt>
                <c:pt idx="1250">
                  <c:v>2194</c:v>
                </c:pt>
                <c:pt idx="1251">
                  <c:v>2190.5</c:v>
                </c:pt>
                <c:pt idx="1252">
                  <c:v>2182.5</c:v>
                </c:pt>
                <c:pt idx="1253">
                  <c:v>2171.4</c:v>
                </c:pt>
                <c:pt idx="1254">
                  <c:v>2192.6999999999998</c:v>
                </c:pt>
                <c:pt idx="1255">
                  <c:v>2102.6</c:v>
                </c:pt>
                <c:pt idx="1256">
                  <c:v>2069.9</c:v>
                </c:pt>
                <c:pt idx="1257">
                  <c:v>2136.5</c:v>
                </c:pt>
                <c:pt idx="1258">
                  <c:v>2215.9</c:v>
                </c:pt>
                <c:pt idx="1259">
                  <c:v>2256.6</c:v>
                </c:pt>
                <c:pt idx="1260">
                  <c:v>2293</c:v>
                </c:pt>
                <c:pt idx="1261">
                  <c:v>2310.3000000000002</c:v>
                </c:pt>
                <c:pt idx="1262">
                  <c:v>2329.4</c:v>
                </c:pt>
                <c:pt idx="1263">
                  <c:v>2221.8000000000002</c:v>
                </c:pt>
                <c:pt idx="1264">
                  <c:v>2041.9</c:v>
                </c:pt>
                <c:pt idx="1265">
                  <c:v>2021.4</c:v>
                </c:pt>
                <c:pt idx="1266">
                  <c:v>2023.2</c:v>
                </c:pt>
                <c:pt idx="1267">
                  <c:v>2132.3000000000002</c:v>
                </c:pt>
                <c:pt idx="1268">
                  <c:v>2176.4</c:v>
                </c:pt>
                <c:pt idx="1269">
                  <c:v>2250.1999999999998</c:v>
                </c:pt>
                <c:pt idx="1270">
                  <c:v>2223</c:v>
                </c:pt>
                <c:pt idx="1271">
                  <c:v>2195.8000000000002</c:v>
                </c:pt>
                <c:pt idx="1272">
                  <c:v>2186.1999999999998</c:v>
                </c:pt>
                <c:pt idx="1273">
                  <c:v>2142.3000000000002</c:v>
                </c:pt>
                <c:pt idx="1274">
                  <c:v>2123.6</c:v>
                </c:pt>
                <c:pt idx="1275">
                  <c:v>2112.4</c:v>
                </c:pt>
                <c:pt idx="1276">
                  <c:v>2113.6</c:v>
                </c:pt>
                <c:pt idx="1277">
                  <c:v>2093</c:v>
                </c:pt>
                <c:pt idx="1278">
                  <c:v>2092.4</c:v>
                </c:pt>
                <c:pt idx="1279">
                  <c:v>2043.1</c:v>
                </c:pt>
                <c:pt idx="1280">
                  <c:v>2025.4</c:v>
                </c:pt>
                <c:pt idx="1281">
                  <c:v>2067.4</c:v>
                </c:pt>
                <c:pt idx="1282">
                  <c:v>2077.9</c:v>
                </c:pt>
                <c:pt idx="1283">
                  <c:v>2071.1999999999998</c:v>
                </c:pt>
                <c:pt idx="1284">
                  <c:v>2079.6</c:v>
                </c:pt>
                <c:pt idx="1285">
                  <c:v>2074.1999999999998</c:v>
                </c:pt>
                <c:pt idx="1286">
                  <c:v>2060.8000000000002</c:v>
                </c:pt>
                <c:pt idx="1287">
                  <c:v>2076.1</c:v>
                </c:pt>
                <c:pt idx="1288">
                  <c:v>2086.1999999999998</c:v>
                </c:pt>
                <c:pt idx="1289">
                  <c:v>2125.3000000000002</c:v>
                </c:pt>
                <c:pt idx="1290">
                  <c:v>2124.1</c:v>
                </c:pt>
                <c:pt idx="1291">
                  <c:v>2111.5</c:v>
                </c:pt>
                <c:pt idx="1292">
                  <c:v>2171.1</c:v>
                </c:pt>
                <c:pt idx="1293">
                  <c:v>2211.1999999999998</c:v>
                </c:pt>
                <c:pt idx="1294">
                  <c:v>2216.5</c:v>
                </c:pt>
                <c:pt idx="1295">
                  <c:v>2191.8000000000002</c:v>
                </c:pt>
                <c:pt idx="1296">
                  <c:v>2153.4</c:v>
                </c:pt>
                <c:pt idx="1297">
                  <c:v>2126.6</c:v>
                </c:pt>
                <c:pt idx="1298">
                  <c:v>2124.6</c:v>
                </c:pt>
                <c:pt idx="1299">
                  <c:v>2130</c:v>
                </c:pt>
                <c:pt idx="1300">
                  <c:v>2119.3000000000002</c:v>
                </c:pt>
                <c:pt idx="1301">
                  <c:v>2111.6</c:v>
                </c:pt>
                <c:pt idx="1302">
                  <c:v>2122</c:v>
                </c:pt>
                <c:pt idx="1303">
                  <c:v>2086.5</c:v>
                </c:pt>
                <c:pt idx="1304">
                  <c:v>2040.3</c:v>
                </c:pt>
                <c:pt idx="1305">
                  <c:v>2051.6</c:v>
                </c:pt>
                <c:pt idx="1306">
                  <c:v>2063.6</c:v>
                </c:pt>
                <c:pt idx="1307">
                  <c:v>2073</c:v>
                </c:pt>
                <c:pt idx="1308">
                  <c:v>2066.6</c:v>
                </c:pt>
                <c:pt idx="1309">
                  <c:v>2064.1</c:v>
                </c:pt>
                <c:pt idx="1310">
                  <c:v>2029.1</c:v>
                </c:pt>
                <c:pt idx="1311">
                  <c:v>2039.1</c:v>
                </c:pt>
                <c:pt idx="1312">
                  <c:v>2049.4</c:v>
                </c:pt>
                <c:pt idx="1313">
                  <c:v>2047.5</c:v>
                </c:pt>
                <c:pt idx="1314">
                  <c:v>2031.7</c:v>
                </c:pt>
                <c:pt idx="1315">
                  <c:v>2036.4</c:v>
                </c:pt>
                <c:pt idx="1316">
                  <c:v>2087.8000000000002</c:v>
                </c:pt>
                <c:pt idx="1317">
                  <c:v>2153.3000000000002</c:v>
                </c:pt>
                <c:pt idx="1318">
                  <c:v>2178.1</c:v>
                </c:pt>
                <c:pt idx="1319">
                  <c:v>2154.4</c:v>
                </c:pt>
                <c:pt idx="1320">
                  <c:v>2130.4</c:v>
                </c:pt>
                <c:pt idx="1321">
                  <c:v>2124.6999999999998</c:v>
                </c:pt>
                <c:pt idx="1322">
                  <c:v>2103.5</c:v>
                </c:pt>
                <c:pt idx="1323">
                  <c:v>2120.3000000000002</c:v>
                </c:pt>
                <c:pt idx="1324">
                  <c:v>2124.4</c:v>
                </c:pt>
                <c:pt idx="1325">
                  <c:v>2096.8000000000002</c:v>
                </c:pt>
                <c:pt idx="1326">
                  <c:v>2124.8000000000002</c:v>
                </c:pt>
                <c:pt idx="1327">
                  <c:v>2088</c:v>
                </c:pt>
                <c:pt idx="1328">
                  <c:v>2064.9</c:v>
                </c:pt>
                <c:pt idx="1329">
                  <c:v>2103.5</c:v>
                </c:pt>
                <c:pt idx="1330">
                  <c:v>2080.1</c:v>
                </c:pt>
                <c:pt idx="1331">
                  <c:v>2043.9</c:v>
                </c:pt>
                <c:pt idx="1332">
                  <c:v>2088.1</c:v>
                </c:pt>
                <c:pt idx="1333">
                  <c:v>2176.3000000000002</c:v>
                </c:pt>
                <c:pt idx="1334">
                  <c:v>2169.6999999999998</c:v>
                </c:pt>
                <c:pt idx="1335">
                  <c:v>2145.1999999999998</c:v>
                </c:pt>
                <c:pt idx="1336">
                  <c:v>2173.1</c:v>
                </c:pt>
                <c:pt idx="1337">
                  <c:v>2198.3000000000002</c:v>
                </c:pt>
                <c:pt idx="1338">
                  <c:v>2221.6999999999998</c:v>
                </c:pt>
                <c:pt idx="1339">
                  <c:v>2178.8000000000002</c:v>
                </c:pt>
                <c:pt idx="1340">
                  <c:v>2208.1</c:v>
                </c:pt>
                <c:pt idx="1341">
                  <c:v>2290.3000000000002</c:v>
                </c:pt>
                <c:pt idx="1342">
                  <c:v>2286.6</c:v>
                </c:pt>
                <c:pt idx="1343">
                  <c:v>2289.1999999999998</c:v>
                </c:pt>
                <c:pt idx="1344">
                  <c:v>2277.1</c:v>
                </c:pt>
                <c:pt idx="1345">
                  <c:v>2240.1999999999998</c:v>
                </c:pt>
                <c:pt idx="1346">
                  <c:v>2233</c:v>
                </c:pt>
                <c:pt idx="1347">
                  <c:v>2250.5</c:v>
                </c:pt>
                <c:pt idx="1348">
                  <c:v>2271.9</c:v>
                </c:pt>
                <c:pt idx="1349">
                  <c:v>2264.9</c:v>
                </c:pt>
                <c:pt idx="1350">
                  <c:v>2268.3000000000002</c:v>
                </c:pt>
                <c:pt idx="1351">
                  <c:v>2240.5</c:v>
                </c:pt>
                <c:pt idx="1352">
                  <c:v>2264.9</c:v>
                </c:pt>
                <c:pt idx="1353">
                  <c:v>2285.9</c:v>
                </c:pt>
                <c:pt idx="1354">
                  <c:v>2327</c:v>
                </c:pt>
                <c:pt idx="1355">
                  <c:v>2313.5</c:v>
                </c:pt>
                <c:pt idx="1356">
                  <c:v>2307.3000000000002</c:v>
                </c:pt>
                <c:pt idx="1357">
                  <c:v>2268.1</c:v>
                </c:pt>
                <c:pt idx="1358">
                  <c:v>2229.6</c:v>
                </c:pt>
                <c:pt idx="1359">
                  <c:v>2195.6999999999998</c:v>
                </c:pt>
                <c:pt idx="1360">
                  <c:v>2173.9</c:v>
                </c:pt>
                <c:pt idx="1361">
                  <c:v>2130.8000000000002</c:v>
                </c:pt>
                <c:pt idx="1362">
                  <c:v>2159.8000000000002</c:v>
                </c:pt>
                <c:pt idx="1363">
                  <c:v>2151.1999999999998</c:v>
                </c:pt>
                <c:pt idx="1364">
                  <c:v>2218</c:v>
                </c:pt>
                <c:pt idx="1365">
                  <c:v>2251.9</c:v>
                </c:pt>
                <c:pt idx="1366">
                  <c:v>2213.5</c:v>
                </c:pt>
                <c:pt idx="1367">
                  <c:v>2199.3000000000002</c:v>
                </c:pt>
                <c:pt idx="1368">
                  <c:v>2161.4</c:v>
                </c:pt>
                <c:pt idx="1369">
                  <c:v>2150.6999999999998</c:v>
                </c:pt>
                <c:pt idx="1370">
                  <c:v>2156.6999999999998</c:v>
                </c:pt>
                <c:pt idx="1371">
                  <c:v>2158.8000000000002</c:v>
                </c:pt>
                <c:pt idx="1372">
                  <c:v>2177.4</c:v>
                </c:pt>
                <c:pt idx="1373">
                  <c:v>2167.5</c:v>
                </c:pt>
                <c:pt idx="1374">
                  <c:v>2192.6999999999998</c:v>
                </c:pt>
                <c:pt idx="1375">
                  <c:v>2182.1999999999998</c:v>
                </c:pt>
                <c:pt idx="1376">
                  <c:v>2151.6</c:v>
                </c:pt>
                <c:pt idx="1377">
                  <c:v>2163.4</c:v>
                </c:pt>
                <c:pt idx="1378">
                  <c:v>2105.6</c:v>
                </c:pt>
                <c:pt idx="1379">
                  <c:v>2101.5</c:v>
                </c:pt>
                <c:pt idx="1380">
                  <c:v>2089</c:v>
                </c:pt>
                <c:pt idx="1381">
                  <c:v>2107.1999999999998</c:v>
                </c:pt>
                <c:pt idx="1382">
                  <c:v>2111.8000000000002</c:v>
                </c:pt>
                <c:pt idx="1383">
                  <c:v>2130.6</c:v>
                </c:pt>
                <c:pt idx="1384">
                  <c:v>2133.6</c:v>
                </c:pt>
                <c:pt idx="1385">
                  <c:v>2126.3000000000002</c:v>
                </c:pt>
                <c:pt idx="1386">
                  <c:v>2122.1999999999998</c:v>
                </c:pt>
                <c:pt idx="1387">
                  <c:v>2098.6</c:v>
                </c:pt>
                <c:pt idx="1388">
                  <c:v>2147.1999999999998</c:v>
                </c:pt>
                <c:pt idx="1389">
                  <c:v>2206.8000000000002</c:v>
                </c:pt>
                <c:pt idx="1390">
                  <c:v>2246</c:v>
                </c:pt>
                <c:pt idx="1391">
                  <c:v>2265.6999999999998</c:v>
                </c:pt>
                <c:pt idx="1392">
                  <c:v>2266</c:v>
                </c:pt>
                <c:pt idx="1393">
                  <c:v>2241.1999999999998</c:v>
                </c:pt>
                <c:pt idx="1394">
                  <c:v>2226.1</c:v>
                </c:pt>
                <c:pt idx="1395">
                  <c:v>2218.1</c:v>
                </c:pt>
                <c:pt idx="1396">
                  <c:v>2206.3000000000002</c:v>
                </c:pt>
                <c:pt idx="1397">
                  <c:v>2206.8000000000002</c:v>
                </c:pt>
                <c:pt idx="1398">
                  <c:v>2246.5</c:v>
                </c:pt>
                <c:pt idx="1399">
                  <c:v>2219.8000000000002</c:v>
                </c:pt>
                <c:pt idx="1400">
                  <c:v>2207.3000000000002</c:v>
                </c:pt>
                <c:pt idx="1401">
                  <c:v>2228</c:v>
                </c:pt>
                <c:pt idx="1402">
                  <c:v>2226.8000000000002</c:v>
                </c:pt>
                <c:pt idx="1403">
                  <c:v>2203.8000000000002</c:v>
                </c:pt>
                <c:pt idx="1404">
                  <c:v>2197</c:v>
                </c:pt>
                <c:pt idx="1405">
                  <c:v>2193.6999999999998</c:v>
                </c:pt>
                <c:pt idx="1406">
                  <c:v>2185</c:v>
                </c:pt>
                <c:pt idx="1407">
                  <c:v>2175.1999999999998</c:v>
                </c:pt>
                <c:pt idx="1408">
                  <c:v>2197.3000000000002</c:v>
                </c:pt>
                <c:pt idx="1409">
                  <c:v>2143</c:v>
                </c:pt>
                <c:pt idx="1410">
                  <c:v>2155.8000000000002</c:v>
                </c:pt>
                <c:pt idx="1411">
                  <c:v>2127.9</c:v>
                </c:pt>
                <c:pt idx="1412">
                  <c:v>2202.1999999999998</c:v>
                </c:pt>
                <c:pt idx="1413">
                  <c:v>2265.5</c:v>
                </c:pt>
                <c:pt idx="1414">
                  <c:v>2234.6999999999998</c:v>
                </c:pt>
                <c:pt idx="1415">
                  <c:v>2204</c:v>
                </c:pt>
                <c:pt idx="1416">
                  <c:v>2204.6</c:v>
                </c:pt>
                <c:pt idx="1417">
                  <c:v>2200.6999999999998</c:v>
                </c:pt>
                <c:pt idx="1418">
                  <c:v>2188.1</c:v>
                </c:pt>
                <c:pt idx="1419">
                  <c:v>2192.5</c:v>
                </c:pt>
                <c:pt idx="1420">
                  <c:v>2199.9</c:v>
                </c:pt>
                <c:pt idx="1421">
                  <c:v>2186.3000000000002</c:v>
                </c:pt>
                <c:pt idx="1422">
                  <c:v>2199.4</c:v>
                </c:pt>
                <c:pt idx="1423">
                  <c:v>2146.9</c:v>
                </c:pt>
                <c:pt idx="1424">
                  <c:v>2142.5</c:v>
                </c:pt>
                <c:pt idx="1425">
                  <c:v>2172.5</c:v>
                </c:pt>
                <c:pt idx="1426">
                  <c:v>2187.8000000000002</c:v>
                </c:pt>
                <c:pt idx="1427">
                  <c:v>2192.4</c:v>
                </c:pt>
                <c:pt idx="1428">
                  <c:v>2191.1999999999998</c:v>
                </c:pt>
                <c:pt idx="1429">
                  <c:v>2179.1</c:v>
                </c:pt>
                <c:pt idx="1430">
                  <c:v>2179.8000000000002</c:v>
                </c:pt>
                <c:pt idx="1431">
                  <c:v>2166.6999999999998</c:v>
                </c:pt>
                <c:pt idx="1432">
                  <c:v>2162.6</c:v>
                </c:pt>
                <c:pt idx="1433">
                  <c:v>2137.9</c:v>
                </c:pt>
                <c:pt idx="1434">
                  <c:v>2131.6</c:v>
                </c:pt>
                <c:pt idx="1435">
                  <c:v>2143.9</c:v>
                </c:pt>
                <c:pt idx="1436">
                  <c:v>2177.8000000000002</c:v>
                </c:pt>
                <c:pt idx="1437">
                  <c:v>2081.8000000000002</c:v>
                </c:pt>
                <c:pt idx="1438">
                  <c:v>2080.1999999999998</c:v>
                </c:pt>
                <c:pt idx="1439">
                  <c:v>2057.9</c:v>
                </c:pt>
                <c:pt idx="1440">
                  <c:v>2129.5</c:v>
                </c:pt>
                <c:pt idx="1441">
                  <c:v>2155.6</c:v>
                </c:pt>
                <c:pt idx="1442">
                  <c:v>2153.4</c:v>
                </c:pt>
                <c:pt idx="1443">
                  <c:v>2142.6</c:v>
                </c:pt>
                <c:pt idx="1444">
                  <c:v>2122</c:v>
                </c:pt>
                <c:pt idx="1445">
                  <c:v>2104.3000000000002</c:v>
                </c:pt>
                <c:pt idx="1446">
                  <c:v>2140.4</c:v>
                </c:pt>
                <c:pt idx="1447">
                  <c:v>2097.1999999999998</c:v>
                </c:pt>
                <c:pt idx="1448">
                  <c:v>2077.1</c:v>
                </c:pt>
                <c:pt idx="1449">
                  <c:v>2089.6999999999998</c:v>
                </c:pt>
                <c:pt idx="1450">
                  <c:v>2095.3000000000002</c:v>
                </c:pt>
                <c:pt idx="1451">
                  <c:v>2115.3000000000002</c:v>
                </c:pt>
                <c:pt idx="1452">
                  <c:v>2135.8000000000002</c:v>
                </c:pt>
                <c:pt idx="1453">
                  <c:v>2101.1</c:v>
                </c:pt>
                <c:pt idx="1454">
                  <c:v>2106.1</c:v>
                </c:pt>
                <c:pt idx="1455">
                  <c:v>2146.6999999999998</c:v>
                </c:pt>
                <c:pt idx="1456">
                  <c:v>2127.3000000000002</c:v>
                </c:pt>
                <c:pt idx="1457">
                  <c:v>2109.6</c:v>
                </c:pt>
                <c:pt idx="1458">
                  <c:v>2126.3000000000002</c:v>
                </c:pt>
                <c:pt idx="1459">
                  <c:v>2095.5</c:v>
                </c:pt>
                <c:pt idx="1460">
                  <c:v>2164.6999999999998</c:v>
                </c:pt>
                <c:pt idx="1461">
                  <c:v>2215.5</c:v>
                </c:pt>
                <c:pt idx="1462">
                  <c:v>2199.6</c:v>
                </c:pt>
                <c:pt idx="1463">
                  <c:v>2159.8000000000002</c:v>
                </c:pt>
                <c:pt idx="1464">
                  <c:v>2132</c:v>
                </c:pt>
                <c:pt idx="1465">
                  <c:v>2094</c:v>
                </c:pt>
                <c:pt idx="1466">
                  <c:v>2057.6999999999998</c:v>
                </c:pt>
                <c:pt idx="1467">
                  <c:v>2046</c:v>
                </c:pt>
                <c:pt idx="1468">
                  <c:v>2048.9</c:v>
                </c:pt>
                <c:pt idx="1469">
                  <c:v>2024</c:v>
                </c:pt>
                <c:pt idx="1470">
                  <c:v>2058.5</c:v>
                </c:pt>
                <c:pt idx="1471">
                  <c:v>2049.6999999999998</c:v>
                </c:pt>
                <c:pt idx="1472">
                  <c:v>2009.4</c:v>
                </c:pt>
                <c:pt idx="1473">
                  <c:v>2020.1</c:v>
                </c:pt>
                <c:pt idx="1474">
                  <c:v>2011.5</c:v>
                </c:pt>
                <c:pt idx="1475">
                  <c:v>2006.9</c:v>
                </c:pt>
                <c:pt idx="1476">
                  <c:v>2009.3</c:v>
                </c:pt>
                <c:pt idx="1477">
                  <c:v>1978.5</c:v>
                </c:pt>
                <c:pt idx="1478">
                  <c:v>1959.2</c:v>
                </c:pt>
                <c:pt idx="1479">
                  <c:v>1989.9</c:v>
                </c:pt>
                <c:pt idx="1480">
                  <c:v>1999.8</c:v>
                </c:pt>
                <c:pt idx="1481">
                  <c:v>2005.6</c:v>
                </c:pt>
                <c:pt idx="1482">
                  <c:v>2006.1</c:v>
                </c:pt>
                <c:pt idx="1483">
                  <c:v>2005.6</c:v>
                </c:pt>
                <c:pt idx="1484">
                  <c:v>2062.8000000000002</c:v>
                </c:pt>
                <c:pt idx="1485">
                  <c:v>2091.6999999999998</c:v>
                </c:pt>
                <c:pt idx="1486">
                  <c:v>2085.3000000000002</c:v>
                </c:pt>
                <c:pt idx="1487">
                  <c:v>2074.1</c:v>
                </c:pt>
                <c:pt idx="1488">
                  <c:v>2088.3000000000002</c:v>
                </c:pt>
                <c:pt idx="1489">
                  <c:v>2070.8000000000002</c:v>
                </c:pt>
                <c:pt idx="1490">
                  <c:v>2046.5</c:v>
                </c:pt>
                <c:pt idx="1491">
                  <c:v>2042.5</c:v>
                </c:pt>
                <c:pt idx="1492">
                  <c:v>2069</c:v>
                </c:pt>
                <c:pt idx="1493">
                  <c:v>2072.4</c:v>
                </c:pt>
                <c:pt idx="1494">
                  <c:v>2103.8000000000002</c:v>
                </c:pt>
                <c:pt idx="1495">
                  <c:v>2061.3000000000002</c:v>
                </c:pt>
                <c:pt idx="1496">
                  <c:v>2031.2</c:v>
                </c:pt>
                <c:pt idx="1497">
                  <c:v>2045.8</c:v>
                </c:pt>
                <c:pt idx="1498">
                  <c:v>2028.4</c:v>
                </c:pt>
                <c:pt idx="1499">
                  <c:v>1954</c:v>
                </c:pt>
                <c:pt idx="1500">
                  <c:v>1945.7</c:v>
                </c:pt>
                <c:pt idx="1501">
                  <c:v>1985.6</c:v>
                </c:pt>
                <c:pt idx="1502">
                  <c:v>1993.8</c:v>
                </c:pt>
                <c:pt idx="1503">
                  <c:v>1993.6</c:v>
                </c:pt>
                <c:pt idx="1504">
                  <c:v>1990.8</c:v>
                </c:pt>
                <c:pt idx="1505">
                  <c:v>2016.1</c:v>
                </c:pt>
                <c:pt idx="1506">
                  <c:v>2020.9</c:v>
                </c:pt>
                <c:pt idx="1507">
                  <c:v>2018.9</c:v>
                </c:pt>
                <c:pt idx="1508">
                  <c:v>2103.1999999999998</c:v>
                </c:pt>
                <c:pt idx="1509">
                  <c:v>2131.8000000000002</c:v>
                </c:pt>
                <c:pt idx="1510">
                  <c:v>2097.3000000000002</c:v>
                </c:pt>
                <c:pt idx="1511">
                  <c:v>2032.8</c:v>
                </c:pt>
                <c:pt idx="1512">
                  <c:v>2009.5</c:v>
                </c:pt>
                <c:pt idx="1513">
                  <c:v>1978.2</c:v>
                </c:pt>
                <c:pt idx="1514">
                  <c:v>1966.8</c:v>
                </c:pt>
                <c:pt idx="1515">
                  <c:v>1971.5</c:v>
                </c:pt>
                <c:pt idx="1516">
                  <c:v>1988.8</c:v>
                </c:pt>
                <c:pt idx="1517">
                  <c:v>1979.4</c:v>
                </c:pt>
                <c:pt idx="1518">
                  <c:v>1974.2</c:v>
                </c:pt>
                <c:pt idx="1519">
                  <c:v>1940.3</c:v>
                </c:pt>
                <c:pt idx="1520">
                  <c:v>1883.4</c:v>
                </c:pt>
                <c:pt idx="1521">
                  <c:v>1861.3</c:v>
                </c:pt>
                <c:pt idx="1522">
                  <c:v>1851.9</c:v>
                </c:pt>
                <c:pt idx="1523">
                  <c:v>1844.2</c:v>
                </c:pt>
                <c:pt idx="1524">
                  <c:v>1898</c:v>
                </c:pt>
                <c:pt idx="1525">
                  <c:v>1870.8</c:v>
                </c:pt>
                <c:pt idx="1526">
                  <c:v>1846.3</c:v>
                </c:pt>
                <c:pt idx="1527">
                  <c:v>1878.8</c:v>
                </c:pt>
                <c:pt idx="1528">
                  <c:v>1887.3</c:v>
                </c:pt>
                <c:pt idx="1529">
                  <c:v>1942.7</c:v>
                </c:pt>
                <c:pt idx="1530">
                  <c:v>1924.2</c:v>
                </c:pt>
                <c:pt idx="1531">
                  <c:v>1899.4</c:v>
                </c:pt>
                <c:pt idx="1532">
                  <c:v>1959</c:v>
                </c:pt>
                <c:pt idx="1533">
                  <c:v>2049.4</c:v>
                </c:pt>
                <c:pt idx="1534">
                  <c:v>2035.2</c:v>
                </c:pt>
                <c:pt idx="1535">
                  <c:v>2008.5</c:v>
                </c:pt>
                <c:pt idx="1536">
                  <c:v>1993.4</c:v>
                </c:pt>
                <c:pt idx="1537">
                  <c:v>1968.3</c:v>
                </c:pt>
                <c:pt idx="1538">
                  <c:v>1916.1</c:v>
                </c:pt>
                <c:pt idx="1539">
                  <c:v>1919.9</c:v>
                </c:pt>
                <c:pt idx="1540">
                  <c:v>1930.9</c:v>
                </c:pt>
                <c:pt idx="1541">
                  <c:v>1948</c:v>
                </c:pt>
                <c:pt idx="1542">
                  <c:v>1978.5</c:v>
                </c:pt>
                <c:pt idx="1543">
                  <c:v>1948.6</c:v>
                </c:pt>
                <c:pt idx="1544">
                  <c:v>1954.3</c:v>
                </c:pt>
                <c:pt idx="1545">
                  <c:v>1950.6</c:v>
                </c:pt>
                <c:pt idx="1546">
                  <c:v>1922.2</c:v>
                </c:pt>
                <c:pt idx="1547">
                  <c:v>1900.4</c:v>
                </c:pt>
                <c:pt idx="1548">
                  <c:v>1867.7</c:v>
                </c:pt>
                <c:pt idx="1549">
                  <c:v>1838.7</c:v>
                </c:pt>
                <c:pt idx="1550">
                  <c:v>1812.9</c:v>
                </c:pt>
                <c:pt idx="1551">
                  <c:v>1834</c:v>
                </c:pt>
                <c:pt idx="1552">
                  <c:v>1862.9</c:v>
                </c:pt>
                <c:pt idx="1553">
                  <c:v>1871</c:v>
                </c:pt>
                <c:pt idx="1554">
                  <c:v>1917.3</c:v>
                </c:pt>
                <c:pt idx="1555">
                  <c:v>1948.2</c:v>
                </c:pt>
                <c:pt idx="1556">
                  <c:v>2033.5</c:v>
                </c:pt>
                <c:pt idx="1557">
                  <c:v>2040.6</c:v>
                </c:pt>
                <c:pt idx="1558">
                  <c:v>2042.4</c:v>
                </c:pt>
                <c:pt idx="1559">
                  <c:v>2009.5</c:v>
                </c:pt>
                <c:pt idx="1560">
                  <c:v>1961.1</c:v>
                </c:pt>
                <c:pt idx="1561">
                  <c:v>1929.8</c:v>
                </c:pt>
                <c:pt idx="1562">
                  <c:v>1922.1</c:v>
                </c:pt>
                <c:pt idx="1563">
                  <c:v>1928.5</c:v>
                </c:pt>
                <c:pt idx="1564">
                  <c:v>1923.4</c:v>
                </c:pt>
                <c:pt idx="1565">
                  <c:v>1934.6</c:v>
                </c:pt>
                <c:pt idx="1566">
                  <c:v>1959</c:v>
                </c:pt>
                <c:pt idx="1567">
                  <c:v>1930.1</c:v>
                </c:pt>
                <c:pt idx="1568">
                  <c:v>1915.7</c:v>
                </c:pt>
                <c:pt idx="1569">
                  <c:v>1920.3</c:v>
                </c:pt>
                <c:pt idx="1570">
                  <c:v>1933.7</c:v>
                </c:pt>
                <c:pt idx="1571">
                  <c:v>1946.9</c:v>
                </c:pt>
                <c:pt idx="1572">
                  <c:v>1946.9</c:v>
                </c:pt>
                <c:pt idx="1573">
                  <c:v>1902.9</c:v>
                </c:pt>
                <c:pt idx="1574">
                  <c:v>1899</c:v>
                </c:pt>
                <c:pt idx="1575">
                  <c:v>1916.6</c:v>
                </c:pt>
                <c:pt idx="1576">
                  <c:v>1956.1</c:v>
                </c:pt>
                <c:pt idx="1577">
                  <c:v>1967.6</c:v>
                </c:pt>
                <c:pt idx="1578">
                  <c:v>1968.3</c:v>
                </c:pt>
                <c:pt idx="1579">
                  <c:v>1952.1</c:v>
                </c:pt>
                <c:pt idx="1580">
                  <c:v>2012</c:v>
                </c:pt>
                <c:pt idx="1581">
                  <c:v>2045.3</c:v>
                </c:pt>
                <c:pt idx="1582">
                  <c:v>2067.5</c:v>
                </c:pt>
                <c:pt idx="1583">
                  <c:v>2055.9</c:v>
                </c:pt>
                <c:pt idx="1584">
                  <c:v>2056.3000000000002</c:v>
                </c:pt>
                <c:pt idx="1585">
                  <c:v>2024.5</c:v>
                </c:pt>
                <c:pt idx="1586">
                  <c:v>1985.3</c:v>
                </c:pt>
                <c:pt idx="1587">
                  <c:v>1976.4</c:v>
                </c:pt>
                <c:pt idx="1588">
                  <c:v>1937.8</c:v>
                </c:pt>
                <c:pt idx="1589">
                  <c:v>1918.4</c:v>
                </c:pt>
                <c:pt idx="1590">
                  <c:v>1915.5</c:v>
                </c:pt>
                <c:pt idx="1591">
                  <c:v>1913.6</c:v>
                </c:pt>
                <c:pt idx="1592">
                  <c:v>1905.1</c:v>
                </c:pt>
                <c:pt idx="1593">
                  <c:v>1934.8</c:v>
                </c:pt>
                <c:pt idx="1594">
                  <c:v>1943.8</c:v>
                </c:pt>
                <c:pt idx="1595">
                  <c:v>1929.5</c:v>
                </c:pt>
                <c:pt idx="1596">
                  <c:v>1931.3</c:v>
                </c:pt>
                <c:pt idx="1597">
                  <c:v>1918.6</c:v>
                </c:pt>
                <c:pt idx="1598">
                  <c:v>1900.4</c:v>
                </c:pt>
                <c:pt idx="1599">
                  <c:v>1913.6</c:v>
                </c:pt>
                <c:pt idx="1600">
                  <c:v>1903.8</c:v>
                </c:pt>
                <c:pt idx="1601">
                  <c:v>1911.2</c:v>
                </c:pt>
                <c:pt idx="1602">
                  <c:v>1903.7</c:v>
                </c:pt>
                <c:pt idx="1603">
                  <c:v>1889.7</c:v>
                </c:pt>
                <c:pt idx="1604">
                  <c:v>1950.8</c:v>
                </c:pt>
                <c:pt idx="1605">
                  <c:v>1995.2</c:v>
                </c:pt>
                <c:pt idx="1606">
                  <c:v>2012.5</c:v>
                </c:pt>
                <c:pt idx="1607">
                  <c:v>1880.6</c:v>
                </c:pt>
                <c:pt idx="1608">
                  <c:v>1993.6</c:v>
                </c:pt>
                <c:pt idx="1609">
                  <c:v>1962.8</c:v>
                </c:pt>
                <c:pt idx="1610">
                  <c:v>1968.1</c:v>
                </c:pt>
                <c:pt idx="1611">
                  <c:v>1969.5</c:v>
                </c:pt>
                <c:pt idx="1612">
                  <c:v>1949.6</c:v>
                </c:pt>
                <c:pt idx="1613">
                  <c:v>1962.7</c:v>
                </c:pt>
                <c:pt idx="1614">
                  <c:v>1974.1</c:v>
                </c:pt>
                <c:pt idx="1615">
                  <c:v>1930.7</c:v>
                </c:pt>
                <c:pt idx="1616">
                  <c:v>1910.6</c:v>
                </c:pt>
                <c:pt idx="1617">
                  <c:v>1961.7</c:v>
                </c:pt>
                <c:pt idx="1618">
                  <c:v>2007.2</c:v>
                </c:pt>
                <c:pt idx="1619">
                  <c:v>2008.1</c:v>
                </c:pt>
                <c:pt idx="1620">
                  <c:v>1991</c:v>
                </c:pt>
                <c:pt idx="1621">
                  <c:v>1968.9</c:v>
                </c:pt>
                <c:pt idx="1622">
                  <c:v>2008</c:v>
                </c:pt>
                <c:pt idx="1623">
                  <c:v>2016.8</c:v>
                </c:pt>
                <c:pt idx="1624">
                  <c:v>2015.3</c:v>
                </c:pt>
                <c:pt idx="1625">
                  <c:v>1987.1</c:v>
                </c:pt>
                <c:pt idx="1626">
                  <c:v>2009.5</c:v>
                </c:pt>
                <c:pt idx="1627">
                  <c:v>1999.4</c:v>
                </c:pt>
                <c:pt idx="1628">
                  <c:v>2029.9</c:v>
                </c:pt>
                <c:pt idx="1629">
                  <c:v>2089.4</c:v>
                </c:pt>
                <c:pt idx="1630">
                  <c:v>2110.5</c:v>
                </c:pt>
                <c:pt idx="1631">
                  <c:v>2134.5</c:v>
                </c:pt>
                <c:pt idx="1632">
                  <c:v>2133.6999999999998</c:v>
                </c:pt>
                <c:pt idx="1633">
                  <c:v>2102.6</c:v>
                </c:pt>
                <c:pt idx="1634">
                  <c:v>2098.5</c:v>
                </c:pt>
                <c:pt idx="1635">
                  <c:v>2101.1999999999998</c:v>
                </c:pt>
                <c:pt idx="1636">
                  <c:v>2055.9</c:v>
                </c:pt>
                <c:pt idx="1637">
                  <c:v>2066.4</c:v>
                </c:pt>
                <c:pt idx="1638">
                  <c:v>2103.6999999999998</c:v>
                </c:pt>
                <c:pt idx="1639">
                  <c:v>2047.4</c:v>
                </c:pt>
                <c:pt idx="1640">
                  <c:v>2038.6</c:v>
                </c:pt>
                <c:pt idx="1641">
                  <c:v>2069.6</c:v>
                </c:pt>
                <c:pt idx="1642">
                  <c:v>2150.6999999999998</c:v>
                </c:pt>
                <c:pt idx="1643">
                  <c:v>2198.1</c:v>
                </c:pt>
                <c:pt idx="1644">
                  <c:v>2174.5</c:v>
                </c:pt>
                <c:pt idx="1645">
                  <c:v>2187.4</c:v>
                </c:pt>
                <c:pt idx="1646">
                  <c:v>2192.6999999999998</c:v>
                </c:pt>
                <c:pt idx="1647">
                  <c:v>2219.5</c:v>
                </c:pt>
                <c:pt idx="1648">
                  <c:v>2198.4</c:v>
                </c:pt>
                <c:pt idx="1649">
                  <c:v>2207.1999999999998</c:v>
                </c:pt>
                <c:pt idx="1650">
                  <c:v>2196.4</c:v>
                </c:pt>
                <c:pt idx="1651">
                  <c:v>2164.6999999999998</c:v>
                </c:pt>
                <c:pt idx="1652">
                  <c:v>2192</c:v>
                </c:pt>
                <c:pt idx="1653">
                  <c:v>2240</c:v>
                </c:pt>
                <c:pt idx="1654">
                  <c:v>2234</c:v>
                </c:pt>
                <c:pt idx="1655">
                  <c:v>2212.4</c:v>
                </c:pt>
                <c:pt idx="1656">
                  <c:v>2232.9</c:v>
                </c:pt>
                <c:pt idx="1657">
                  <c:v>2185.4</c:v>
                </c:pt>
                <c:pt idx="1658">
                  <c:v>2178.1999999999998</c:v>
                </c:pt>
                <c:pt idx="1659">
                  <c:v>2201.5</c:v>
                </c:pt>
                <c:pt idx="1660">
                  <c:v>2198.1999999999998</c:v>
                </c:pt>
                <c:pt idx="1661">
                  <c:v>2214.8000000000002</c:v>
                </c:pt>
                <c:pt idx="1662">
                  <c:v>2233.1999999999998</c:v>
                </c:pt>
                <c:pt idx="1663">
                  <c:v>2181.9</c:v>
                </c:pt>
                <c:pt idx="1664">
                  <c:v>2172.6999999999998</c:v>
                </c:pt>
                <c:pt idx="1665">
                  <c:v>2191.1999999999998</c:v>
                </c:pt>
                <c:pt idx="1666">
                  <c:v>2212.5</c:v>
                </c:pt>
                <c:pt idx="1667">
                  <c:v>2212.1999999999998</c:v>
                </c:pt>
                <c:pt idx="1668">
                  <c:v>2226.4</c:v>
                </c:pt>
                <c:pt idx="1669">
                  <c:v>2221.1</c:v>
                </c:pt>
                <c:pt idx="1670">
                  <c:v>2224</c:v>
                </c:pt>
                <c:pt idx="1671">
                  <c:v>2184</c:v>
                </c:pt>
                <c:pt idx="1672">
                  <c:v>2178.8000000000002</c:v>
                </c:pt>
                <c:pt idx="1673">
                  <c:v>2226.5</c:v>
                </c:pt>
                <c:pt idx="1674">
                  <c:v>2232.9</c:v>
                </c:pt>
                <c:pt idx="1675">
                  <c:v>2164.9</c:v>
                </c:pt>
                <c:pt idx="1676">
                  <c:v>2205.3000000000002</c:v>
                </c:pt>
                <c:pt idx="1677">
                  <c:v>2294.9</c:v>
                </c:pt>
                <c:pt idx="1678">
                  <c:v>2303.4</c:v>
                </c:pt>
                <c:pt idx="1679">
                  <c:v>2275.1999999999998</c:v>
                </c:pt>
                <c:pt idx="1680">
                  <c:v>2256</c:v>
                </c:pt>
                <c:pt idx="1681">
                  <c:v>2208.8000000000002</c:v>
                </c:pt>
                <c:pt idx="1682">
                  <c:v>2150.5</c:v>
                </c:pt>
                <c:pt idx="1683">
                  <c:v>2144.6</c:v>
                </c:pt>
                <c:pt idx="1684">
                  <c:v>2146.6</c:v>
                </c:pt>
                <c:pt idx="1685">
                  <c:v>2142.1999999999998</c:v>
                </c:pt>
                <c:pt idx="1686">
                  <c:v>2136.9</c:v>
                </c:pt>
                <c:pt idx="1687">
                  <c:v>2062.4</c:v>
                </c:pt>
                <c:pt idx="1688">
                  <c:v>2071.9</c:v>
                </c:pt>
                <c:pt idx="1689">
                  <c:v>2098.6</c:v>
                </c:pt>
                <c:pt idx="1690">
                  <c:v>2106.6</c:v>
                </c:pt>
                <c:pt idx="1691">
                  <c:v>2103.5</c:v>
                </c:pt>
                <c:pt idx="1692">
                  <c:v>2077.6999999999998</c:v>
                </c:pt>
                <c:pt idx="1693">
                  <c:v>2069.5</c:v>
                </c:pt>
                <c:pt idx="1694">
                  <c:v>2062</c:v>
                </c:pt>
                <c:pt idx="1695">
                  <c:v>2058.8000000000002</c:v>
                </c:pt>
                <c:pt idx="1696">
                  <c:v>2065.5</c:v>
                </c:pt>
                <c:pt idx="1697">
                  <c:v>2095.8000000000002</c:v>
                </c:pt>
                <c:pt idx="1698">
                  <c:v>2147.1999999999998</c:v>
                </c:pt>
                <c:pt idx="1699">
                  <c:v>2147.9</c:v>
                </c:pt>
                <c:pt idx="1700">
                  <c:v>2182.4</c:v>
                </c:pt>
                <c:pt idx="1701">
                  <c:v>2247</c:v>
                </c:pt>
                <c:pt idx="1702">
                  <c:v>2249.9</c:v>
                </c:pt>
                <c:pt idx="1703">
                  <c:v>2234.5</c:v>
                </c:pt>
                <c:pt idx="1704">
                  <c:v>2234.9</c:v>
                </c:pt>
                <c:pt idx="1705">
                  <c:v>2181</c:v>
                </c:pt>
                <c:pt idx="1706">
                  <c:v>2144.6999999999998</c:v>
                </c:pt>
                <c:pt idx="1707">
                  <c:v>2143.3000000000002</c:v>
                </c:pt>
                <c:pt idx="1708">
                  <c:v>2157.4</c:v>
                </c:pt>
                <c:pt idx="1709">
                  <c:v>2137.8000000000002</c:v>
                </c:pt>
                <c:pt idx="1710">
                  <c:v>2135.4</c:v>
                </c:pt>
                <c:pt idx="1711">
                  <c:v>2107.4</c:v>
                </c:pt>
                <c:pt idx="1712">
                  <c:v>2057.9</c:v>
                </c:pt>
                <c:pt idx="1713">
                  <c:v>2059.8000000000002</c:v>
                </c:pt>
                <c:pt idx="1714">
                  <c:v>2073.6</c:v>
                </c:pt>
                <c:pt idx="1715">
                  <c:v>2074</c:v>
                </c:pt>
                <c:pt idx="1716">
                  <c:v>2066.4</c:v>
                </c:pt>
                <c:pt idx="1717">
                  <c:v>2051.6</c:v>
                </c:pt>
                <c:pt idx="1718">
                  <c:v>2051.6999999999998</c:v>
                </c:pt>
                <c:pt idx="1719">
                  <c:v>2062.3000000000002</c:v>
                </c:pt>
                <c:pt idx="1720">
                  <c:v>2093.1</c:v>
                </c:pt>
                <c:pt idx="1721">
                  <c:v>2080</c:v>
                </c:pt>
                <c:pt idx="1722">
                  <c:v>2052.8000000000002</c:v>
                </c:pt>
                <c:pt idx="1723">
                  <c:v>2100.5</c:v>
                </c:pt>
                <c:pt idx="1724">
                  <c:v>2171.1</c:v>
                </c:pt>
                <c:pt idx="1725">
                  <c:v>2252.6</c:v>
                </c:pt>
                <c:pt idx="1726">
                  <c:v>2277.8000000000002</c:v>
                </c:pt>
                <c:pt idx="1727">
                  <c:v>2265.6999999999998</c:v>
                </c:pt>
                <c:pt idx="1728">
                  <c:v>2245.1999999999998</c:v>
                </c:pt>
                <c:pt idx="1729">
                  <c:v>2194.6</c:v>
                </c:pt>
                <c:pt idx="1730">
                  <c:v>2194.6999999999998</c:v>
                </c:pt>
                <c:pt idx="1731">
                  <c:v>2190.5</c:v>
                </c:pt>
                <c:pt idx="1732">
                  <c:v>2177.1999999999998</c:v>
                </c:pt>
                <c:pt idx="1733">
                  <c:v>2185.6999999999998</c:v>
                </c:pt>
                <c:pt idx="1734">
                  <c:v>2208.3000000000002</c:v>
                </c:pt>
                <c:pt idx="1735">
                  <c:v>2169.4</c:v>
                </c:pt>
                <c:pt idx="1736">
                  <c:v>2165.9</c:v>
                </c:pt>
                <c:pt idx="1737">
                  <c:v>2187.5</c:v>
                </c:pt>
                <c:pt idx="1738">
                  <c:v>2154.8000000000002</c:v>
                </c:pt>
                <c:pt idx="1739">
                  <c:v>2141.5</c:v>
                </c:pt>
                <c:pt idx="1740">
                  <c:v>2191</c:v>
                </c:pt>
                <c:pt idx="1741">
                  <c:v>2188.1999999999998</c:v>
                </c:pt>
                <c:pt idx="1742">
                  <c:v>2180.1999999999998</c:v>
                </c:pt>
                <c:pt idx="1743">
                  <c:v>2214.1999999999998</c:v>
                </c:pt>
                <c:pt idx="1744">
                  <c:v>2198.8000000000002</c:v>
                </c:pt>
                <c:pt idx="1745">
                  <c:v>2178.3000000000002</c:v>
                </c:pt>
                <c:pt idx="1746">
                  <c:v>2186.3000000000002</c:v>
                </c:pt>
                <c:pt idx="1747">
                  <c:v>2182.1</c:v>
                </c:pt>
                <c:pt idx="1748">
                  <c:v>2249.4</c:v>
                </c:pt>
                <c:pt idx="1749">
                  <c:v>2304.3000000000002</c:v>
                </c:pt>
                <c:pt idx="1750">
                  <c:v>2308.1</c:v>
                </c:pt>
                <c:pt idx="1751">
                  <c:v>2285.5</c:v>
                </c:pt>
                <c:pt idx="1752">
                  <c:v>2279.6</c:v>
                </c:pt>
                <c:pt idx="1753">
                  <c:v>2271.1999999999998</c:v>
                </c:pt>
                <c:pt idx="1754">
                  <c:v>2267.1</c:v>
                </c:pt>
                <c:pt idx="1755">
                  <c:v>2250.8000000000002</c:v>
                </c:pt>
                <c:pt idx="1756">
                  <c:v>2225.9</c:v>
                </c:pt>
                <c:pt idx="1757">
                  <c:v>2237.3000000000002</c:v>
                </c:pt>
                <c:pt idx="1758">
                  <c:v>2240.6999999999998</c:v>
                </c:pt>
                <c:pt idx="1759">
                  <c:v>2173.5</c:v>
                </c:pt>
                <c:pt idx="1760">
                  <c:v>2161.1999999999998</c:v>
                </c:pt>
                <c:pt idx="1761">
                  <c:v>2201.3000000000002</c:v>
                </c:pt>
                <c:pt idx="1762">
                  <c:v>2232.6999999999998</c:v>
                </c:pt>
                <c:pt idx="1763">
                  <c:v>2208</c:v>
                </c:pt>
                <c:pt idx="1764">
                  <c:v>2192.4</c:v>
                </c:pt>
                <c:pt idx="1765">
                  <c:v>2196.8000000000002</c:v>
                </c:pt>
                <c:pt idx="1766">
                  <c:v>2189.6</c:v>
                </c:pt>
                <c:pt idx="1767">
                  <c:v>2178.1</c:v>
                </c:pt>
                <c:pt idx="1768">
                  <c:v>2183.5</c:v>
                </c:pt>
                <c:pt idx="1769">
                  <c:v>2170</c:v>
                </c:pt>
                <c:pt idx="1770">
                  <c:v>2163.6999999999998</c:v>
                </c:pt>
                <c:pt idx="1771">
                  <c:v>2161.4</c:v>
                </c:pt>
                <c:pt idx="1772">
                  <c:v>2235.8000000000002</c:v>
                </c:pt>
                <c:pt idx="1773">
                  <c:v>2299.1999999999998</c:v>
                </c:pt>
                <c:pt idx="1774">
                  <c:v>2303.5</c:v>
                </c:pt>
                <c:pt idx="1775">
                  <c:v>2273.3000000000002</c:v>
                </c:pt>
                <c:pt idx="1776">
                  <c:v>2271.4</c:v>
                </c:pt>
                <c:pt idx="1777">
                  <c:v>2201.4</c:v>
                </c:pt>
                <c:pt idx="1778">
                  <c:v>2177.9</c:v>
                </c:pt>
                <c:pt idx="1779">
                  <c:v>2183.6</c:v>
                </c:pt>
                <c:pt idx="1780">
                  <c:v>2157.1999999999998</c:v>
                </c:pt>
                <c:pt idx="1781">
                  <c:v>2147.4</c:v>
                </c:pt>
                <c:pt idx="1782">
                  <c:v>2167.5</c:v>
                </c:pt>
                <c:pt idx="1783">
                  <c:v>2093.6</c:v>
                </c:pt>
                <c:pt idx="1784">
                  <c:v>2102.6</c:v>
                </c:pt>
                <c:pt idx="1785">
                  <c:v>2130.1999999999998</c:v>
                </c:pt>
                <c:pt idx="1786">
                  <c:v>2154.5</c:v>
                </c:pt>
                <c:pt idx="1787">
                  <c:v>2147.9</c:v>
                </c:pt>
                <c:pt idx="1788">
                  <c:v>2166.5</c:v>
                </c:pt>
                <c:pt idx="1789">
                  <c:v>2159.1999999999998</c:v>
                </c:pt>
                <c:pt idx="1790">
                  <c:v>2166.6999999999998</c:v>
                </c:pt>
                <c:pt idx="1791">
                  <c:v>2187.9</c:v>
                </c:pt>
                <c:pt idx="1792">
                  <c:v>2194.9</c:v>
                </c:pt>
                <c:pt idx="1793">
                  <c:v>2180</c:v>
                </c:pt>
                <c:pt idx="1794">
                  <c:v>2202</c:v>
                </c:pt>
                <c:pt idx="1795">
                  <c:v>2144.6999999999998</c:v>
                </c:pt>
                <c:pt idx="1796">
                  <c:v>2200.3000000000002</c:v>
                </c:pt>
                <c:pt idx="1797">
                  <c:v>2271.6999999999998</c:v>
                </c:pt>
                <c:pt idx="1798">
                  <c:v>2306.9</c:v>
                </c:pt>
                <c:pt idx="1799">
                  <c:v>2263.6</c:v>
                </c:pt>
                <c:pt idx="1800">
                  <c:v>2198.3000000000002</c:v>
                </c:pt>
                <c:pt idx="1801">
                  <c:v>2164.4</c:v>
                </c:pt>
                <c:pt idx="1802">
                  <c:v>2173.1999999999998</c:v>
                </c:pt>
                <c:pt idx="1803">
                  <c:v>2185.1</c:v>
                </c:pt>
                <c:pt idx="1804">
                  <c:v>2182.3000000000002</c:v>
                </c:pt>
                <c:pt idx="1805">
                  <c:v>2165.4</c:v>
                </c:pt>
                <c:pt idx="1806">
                  <c:v>2191.3000000000002</c:v>
                </c:pt>
                <c:pt idx="1807">
                  <c:v>2157.1</c:v>
                </c:pt>
                <c:pt idx="1808">
                  <c:v>2126.6</c:v>
                </c:pt>
                <c:pt idx="1809">
                  <c:v>2110.6</c:v>
                </c:pt>
                <c:pt idx="1810">
                  <c:v>2127.3000000000002</c:v>
                </c:pt>
                <c:pt idx="1811">
                  <c:v>2119.1999999999998</c:v>
                </c:pt>
                <c:pt idx="1812">
                  <c:v>2083.6</c:v>
                </c:pt>
                <c:pt idx="1813">
                  <c:v>2068.9</c:v>
                </c:pt>
                <c:pt idx="1814">
                  <c:v>2071.1999999999998</c:v>
                </c:pt>
                <c:pt idx="1815">
                  <c:v>2133.6999999999998</c:v>
                </c:pt>
                <c:pt idx="1816">
                  <c:v>2146.1</c:v>
                </c:pt>
                <c:pt idx="1817">
                  <c:v>2142.8000000000002</c:v>
                </c:pt>
                <c:pt idx="1818">
                  <c:v>2142</c:v>
                </c:pt>
                <c:pt idx="1819">
                  <c:v>2142.1</c:v>
                </c:pt>
                <c:pt idx="1820">
                  <c:v>2180.1999999999998</c:v>
                </c:pt>
                <c:pt idx="1821">
                  <c:v>2254.1999999999998</c:v>
                </c:pt>
                <c:pt idx="1822">
                  <c:v>2271.6</c:v>
                </c:pt>
                <c:pt idx="1823">
                  <c:v>2228.4</c:v>
                </c:pt>
                <c:pt idx="1824">
                  <c:v>2210.4</c:v>
                </c:pt>
                <c:pt idx="1825">
                  <c:v>2167.6</c:v>
                </c:pt>
                <c:pt idx="1826">
                  <c:v>2124.4</c:v>
                </c:pt>
                <c:pt idx="1827">
                  <c:v>2118</c:v>
                </c:pt>
                <c:pt idx="1828">
                  <c:v>2116.9</c:v>
                </c:pt>
                <c:pt idx="1829">
                  <c:v>2106.6999999999998</c:v>
                </c:pt>
                <c:pt idx="1830">
                  <c:v>2117.1</c:v>
                </c:pt>
                <c:pt idx="1831">
                  <c:v>2059</c:v>
                </c:pt>
                <c:pt idx="1832">
                  <c:v>2011</c:v>
                </c:pt>
                <c:pt idx="1833">
                  <c:v>2024.2</c:v>
                </c:pt>
                <c:pt idx="1834">
                  <c:v>2032.6</c:v>
                </c:pt>
                <c:pt idx="1835">
                  <c:v>1972</c:v>
                </c:pt>
                <c:pt idx="1836">
                  <c:v>1930.4</c:v>
                </c:pt>
                <c:pt idx="1837">
                  <c:v>1973.1</c:v>
                </c:pt>
                <c:pt idx="1838">
                  <c:v>1951.2</c:v>
                </c:pt>
                <c:pt idx="1839">
                  <c:v>1966.9</c:v>
                </c:pt>
                <c:pt idx="1840">
                  <c:v>1993</c:v>
                </c:pt>
                <c:pt idx="1841">
                  <c:v>1988.8</c:v>
                </c:pt>
                <c:pt idx="1842">
                  <c:v>2001.9</c:v>
                </c:pt>
                <c:pt idx="1843">
                  <c:v>1989.3</c:v>
                </c:pt>
                <c:pt idx="1844">
                  <c:v>2030.8</c:v>
                </c:pt>
                <c:pt idx="1845">
                  <c:v>2113</c:v>
                </c:pt>
                <c:pt idx="1846">
                  <c:v>2124.8000000000002</c:v>
                </c:pt>
                <c:pt idx="1847">
                  <c:v>2134.4</c:v>
                </c:pt>
                <c:pt idx="1848">
                  <c:v>2135.4</c:v>
                </c:pt>
                <c:pt idx="1849">
                  <c:v>2101.3000000000002</c:v>
                </c:pt>
                <c:pt idx="1850">
                  <c:v>2092</c:v>
                </c:pt>
                <c:pt idx="1851">
                  <c:v>2088.1999999999998</c:v>
                </c:pt>
                <c:pt idx="1852">
                  <c:v>2090.6</c:v>
                </c:pt>
                <c:pt idx="1853">
                  <c:v>2067.1999999999998</c:v>
                </c:pt>
                <c:pt idx="1854">
                  <c:v>2057.6</c:v>
                </c:pt>
                <c:pt idx="1855">
                  <c:v>2035.9</c:v>
                </c:pt>
                <c:pt idx="1856">
                  <c:v>2004.2</c:v>
                </c:pt>
                <c:pt idx="1857">
                  <c:v>2024.9</c:v>
                </c:pt>
                <c:pt idx="1858">
                  <c:v>2098.3000000000002</c:v>
                </c:pt>
                <c:pt idx="1859">
                  <c:v>2044.4</c:v>
                </c:pt>
                <c:pt idx="1860">
                  <c:v>2011.5</c:v>
                </c:pt>
                <c:pt idx="1861">
                  <c:v>2054.6999999999998</c:v>
                </c:pt>
                <c:pt idx="1862">
                  <c:v>2051.6</c:v>
                </c:pt>
                <c:pt idx="1863">
                  <c:v>2034.7</c:v>
                </c:pt>
                <c:pt idx="1864">
                  <c:v>2029.3</c:v>
                </c:pt>
                <c:pt idx="1865">
                  <c:v>2058.6</c:v>
                </c:pt>
                <c:pt idx="1866">
                  <c:v>2043</c:v>
                </c:pt>
                <c:pt idx="1867">
                  <c:v>2049.8000000000002</c:v>
                </c:pt>
                <c:pt idx="1868">
                  <c:v>2076.9</c:v>
                </c:pt>
                <c:pt idx="1869">
                  <c:v>2175.1999999999998</c:v>
                </c:pt>
                <c:pt idx="1870">
                  <c:v>2179.4</c:v>
                </c:pt>
                <c:pt idx="1871">
                  <c:v>2125.4</c:v>
                </c:pt>
                <c:pt idx="1872">
                  <c:v>2098.3000000000002</c:v>
                </c:pt>
                <c:pt idx="1873">
                  <c:v>2034.8</c:v>
                </c:pt>
                <c:pt idx="1874">
                  <c:v>2000.1</c:v>
                </c:pt>
                <c:pt idx="1875">
                  <c:v>1983.6</c:v>
                </c:pt>
                <c:pt idx="1876">
                  <c:v>1974.9</c:v>
                </c:pt>
                <c:pt idx="1877">
                  <c:v>1972.8</c:v>
                </c:pt>
                <c:pt idx="1878">
                  <c:v>2036.1</c:v>
                </c:pt>
                <c:pt idx="1879">
                  <c:v>2024.9</c:v>
                </c:pt>
                <c:pt idx="1880">
                  <c:v>2010.5</c:v>
                </c:pt>
                <c:pt idx="1881">
                  <c:v>2024.6</c:v>
                </c:pt>
                <c:pt idx="1882">
                  <c:v>2026.4</c:v>
                </c:pt>
                <c:pt idx="1883">
                  <c:v>2027.9</c:v>
                </c:pt>
                <c:pt idx="1884">
                  <c:v>2019.9</c:v>
                </c:pt>
                <c:pt idx="1885">
                  <c:v>2015.6</c:v>
                </c:pt>
                <c:pt idx="1886">
                  <c:v>1974.7</c:v>
                </c:pt>
                <c:pt idx="1887">
                  <c:v>1984.8</c:v>
                </c:pt>
                <c:pt idx="1888">
                  <c:v>1975.2</c:v>
                </c:pt>
                <c:pt idx="1889">
                  <c:v>2021.8</c:v>
                </c:pt>
                <c:pt idx="1890">
                  <c:v>2059.1</c:v>
                </c:pt>
                <c:pt idx="1891">
                  <c:v>2055.1</c:v>
                </c:pt>
                <c:pt idx="1892">
                  <c:v>2091.9</c:v>
                </c:pt>
                <c:pt idx="1893">
                  <c:v>2192.1999999999998</c:v>
                </c:pt>
                <c:pt idx="1894">
                  <c:v>2198.1</c:v>
                </c:pt>
                <c:pt idx="1895">
                  <c:v>2174</c:v>
                </c:pt>
                <c:pt idx="1896">
                  <c:v>2157.6999999999998</c:v>
                </c:pt>
                <c:pt idx="1897">
                  <c:v>2110</c:v>
                </c:pt>
                <c:pt idx="1898">
                  <c:v>2071.6</c:v>
                </c:pt>
                <c:pt idx="1899">
                  <c:v>2063.1999999999998</c:v>
                </c:pt>
                <c:pt idx="1900">
                  <c:v>2069.6999999999998</c:v>
                </c:pt>
                <c:pt idx="1901">
                  <c:v>2079.1</c:v>
                </c:pt>
                <c:pt idx="1902">
                  <c:v>2111.6999999999998</c:v>
                </c:pt>
                <c:pt idx="1903">
                  <c:v>2066.6999999999998</c:v>
                </c:pt>
                <c:pt idx="1904">
                  <c:v>2067.6</c:v>
                </c:pt>
                <c:pt idx="1905">
                  <c:v>2097.4</c:v>
                </c:pt>
                <c:pt idx="1906">
                  <c:v>2103.6</c:v>
                </c:pt>
                <c:pt idx="1907">
                  <c:v>2093.3000000000002</c:v>
                </c:pt>
                <c:pt idx="1908">
                  <c:v>2103.9</c:v>
                </c:pt>
                <c:pt idx="1909">
                  <c:v>2114.9</c:v>
                </c:pt>
                <c:pt idx="1910">
                  <c:v>2120.6</c:v>
                </c:pt>
                <c:pt idx="1911">
                  <c:v>2144.4</c:v>
                </c:pt>
                <c:pt idx="1912">
                  <c:v>2123.3000000000002</c:v>
                </c:pt>
                <c:pt idx="1913">
                  <c:v>2153.6</c:v>
                </c:pt>
                <c:pt idx="1914">
                  <c:v>2163.1999999999998</c:v>
                </c:pt>
                <c:pt idx="1915">
                  <c:v>2128.1999999999998</c:v>
                </c:pt>
                <c:pt idx="1916">
                  <c:v>2171.1</c:v>
                </c:pt>
                <c:pt idx="1917">
                  <c:v>2251</c:v>
                </c:pt>
                <c:pt idx="1918">
                  <c:v>2246.9</c:v>
                </c:pt>
                <c:pt idx="1919">
                  <c:v>2234.5</c:v>
                </c:pt>
                <c:pt idx="1920">
                  <c:v>2212.5</c:v>
                </c:pt>
                <c:pt idx="1921">
                  <c:v>2177</c:v>
                </c:pt>
                <c:pt idx="1922">
                  <c:v>2170.1</c:v>
                </c:pt>
                <c:pt idx="1923">
                  <c:v>2185</c:v>
                </c:pt>
                <c:pt idx="1924">
                  <c:v>2160.1</c:v>
                </c:pt>
                <c:pt idx="1925">
                  <c:v>2159.6999999999998</c:v>
                </c:pt>
                <c:pt idx="1926">
                  <c:v>2163.9</c:v>
                </c:pt>
                <c:pt idx="1927">
                  <c:v>2125.5</c:v>
                </c:pt>
                <c:pt idx="1928">
                  <c:v>2123.5</c:v>
                </c:pt>
                <c:pt idx="1929">
                  <c:v>2151.4</c:v>
                </c:pt>
                <c:pt idx="1930">
                  <c:v>2182.1999999999998</c:v>
                </c:pt>
                <c:pt idx="1931">
                  <c:v>2159.1</c:v>
                </c:pt>
                <c:pt idx="1932">
                  <c:v>2120.4</c:v>
                </c:pt>
                <c:pt idx="1933">
                  <c:v>2091.6999999999998</c:v>
                </c:pt>
                <c:pt idx="1934">
                  <c:v>2117.9</c:v>
                </c:pt>
                <c:pt idx="1935">
                  <c:v>2140.3000000000002</c:v>
                </c:pt>
                <c:pt idx="1936">
                  <c:v>2156.4</c:v>
                </c:pt>
                <c:pt idx="1937">
                  <c:v>2153.8000000000002</c:v>
                </c:pt>
                <c:pt idx="1938">
                  <c:v>2139.6999999999998</c:v>
                </c:pt>
                <c:pt idx="1939">
                  <c:v>2126.1999999999998</c:v>
                </c:pt>
                <c:pt idx="1940">
                  <c:v>2183.6</c:v>
                </c:pt>
                <c:pt idx="1941">
                  <c:v>2269.1999999999998</c:v>
                </c:pt>
                <c:pt idx="1942">
                  <c:v>2245.9</c:v>
                </c:pt>
                <c:pt idx="1943">
                  <c:v>2228.1</c:v>
                </c:pt>
                <c:pt idx="1944">
                  <c:v>2209.1</c:v>
                </c:pt>
                <c:pt idx="1945">
                  <c:v>2163.6999999999998</c:v>
                </c:pt>
                <c:pt idx="1946">
                  <c:v>2150.8000000000002</c:v>
                </c:pt>
                <c:pt idx="1947">
                  <c:v>2182.4</c:v>
                </c:pt>
                <c:pt idx="1948">
                  <c:v>2181</c:v>
                </c:pt>
                <c:pt idx="1949">
                  <c:v>2193.9</c:v>
                </c:pt>
                <c:pt idx="1950">
                  <c:v>2228.5</c:v>
                </c:pt>
                <c:pt idx="1951">
                  <c:v>2170.1999999999998</c:v>
                </c:pt>
                <c:pt idx="1952">
                  <c:v>2158.5</c:v>
                </c:pt>
                <c:pt idx="1953">
                  <c:v>2180.1999999999998</c:v>
                </c:pt>
                <c:pt idx="1954">
                  <c:v>2185.3000000000002</c:v>
                </c:pt>
                <c:pt idx="1955">
                  <c:v>2169.1999999999998</c:v>
                </c:pt>
                <c:pt idx="1956">
                  <c:v>2145.1</c:v>
                </c:pt>
                <c:pt idx="1957">
                  <c:v>2127.9</c:v>
                </c:pt>
                <c:pt idx="1958">
                  <c:v>2126.3000000000002</c:v>
                </c:pt>
                <c:pt idx="1959">
                  <c:v>2155</c:v>
                </c:pt>
                <c:pt idx="1960">
                  <c:v>2184.1</c:v>
                </c:pt>
                <c:pt idx="1961">
                  <c:v>2199.9</c:v>
                </c:pt>
                <c:pt idx="1962">
                  <c:v>2204.1</c:v>
                </c:pt>
                <c:pt idx="1963">
                  <c:v>2182.6</c:v>
                </c:pt>
                <c:pt idx="1964">
                  <c:v>2237.5</c:v>
                </c:pt>
                <c:pt idx="1965">
                  <c:v>2278.1999999999998</c:v>
                </c:pt>
                <c:pt idx="1966">
                  <c:v>2290.5</c:v>
                </c:pt>
                <c:pt idx="1967">
                  <c:v>2260.6999999999998</c:v>
                </c:pt>
                <c:pt idx="1968">
                  <c:v>2234.4</c:v>
                </c:pt>
                <c:pt idx="1969">
                  <c:v>2224.3000000000002</c:v>
                </c:pt>
                <c:pt idx="1970">
                  <c:v>2207.1999999999998</c:v>
                </c:pt>
                <c:pt idx="1971">
                  <c:v>2212.1</c:v>
                </c:pt>
                <c:pt idx="1972">
                  <c:v>2212.4</c:v>
                </c:pt>
                <c:pt idx="1973">
                  <c:v>2189.6</c:v>
                </c:pt>
                <c:pt idx="1974">
                  <c:v>2186.8000000000002</c:v>
                </c:pt>
                <c:pt idx="1975">
                  <c:v>2120.8000000000002</c:v>
                </c:pt>
                <c:pt idx="1976">
                  <c:v>2096.6999999999998</c:v>
                </c:pt>
                <c:pt idx="1977">
                  <c:v>2088.5</c:v>
                </c:pt>
                <c:pt idx="1978">
                  <c:v>2089.1</c:v>
                </c:pt>
                <c:pt idx="1979">
                  <c:v>2071.1</c:v>
                </c:pt>
                <c:pt idx="1980">
                  <c:v>2072.1</c:v>
                </c:pt>
                <c:pt idx="1981">
                  <c:v>2083.8000000000002</c:v>
                </c:pt>
                <c:pt idx="1982">
                  <c:v>2085.9</c:v>
                </c:pt>
                <c:pt idx="1983">
                  <c:v>2095.8000000000002</c:v>
                </c:pt>
                <c:pt idx="1984">
                  <c:v>2084</c:v>
                </c:pt>
                <c:pt idx="1985">
                  <c:v>2084.6999999999998</c:v>
                </c:pt>
                <c:pt idx="1986">
                  <c:v>2111.1999999999998</c:v>
                </c:pt>
                <c:pt idx="1987">
                  <c:v>2095.3000000000002</c:v>
                </c:pt>
                <c:pt idx="1988">
                  <c:v>2135.5</c:v>
                </c:pt>
                <c:pt idx="1989">
                  <c:v>2208.9</c:v>
                </c:pt>
                <c:pt idx="1990">
                  <c:v>2209</c:v>
                </c:pt>
                <c:pt idx="1991">
                  <c:v>2178</c:v>
                </c:pt>
                <c:pt idx="1992">
                  <c:v>2149.6999999999998</c:v>
                </c:pt>
                <c:pt idx="1993">
                  <c:v>2123.6</c:v>
                </c:pt>
                <c:pt idx="1994">
                  <c:v>2109.8000000000002</c:v>
                </c:pt>
                <c:pt idx="1995">
                  <c:v>2083.5</c:v>
                </c:pt>
                <c:pt idx="1996">
                  <c:v>2104</c:v>
                </c:pt>
                <c:pt idx="1997">
                  <c:v>2133.1</c:v>
                </c:pt>
                <c:pt idx="1998">
                  <c:v>2104.1</c:v>
                </c:pt>
                <c:pt idx="1999">
                  <c:v>2040.1</c:v>
                </c:pt>
                <c:pt idx="2000">
                  <c:v>2009.1</c:v>
                </c:pt>
                <c:pt idx="2001">
                  <c:v>2021.5</c:v>
                </c:pt>
                <c:pt idx="2002">
                  <c:v>1997.7</c:v>
                </c:pt>
                <c:pt idx="2003">
                  <c:v>1985.6</c:v>
                </c:pt>
                <c:pt idx="2004">
                  <c:v>2009.9</c:v>
                </c:pt>
                <c:pt idx="2005">
                  <c:v>2037.5</c:v>
                </c:pt>
                <c:pt idx="2006">
                  <c:v>2051.5</c:v>
                </c:pt>
                <c:pt idx="2007">
                  <c:v>2058</c:v>
                </c:pt>
                <c:pt idx="2008">
                  <c:v>2083.4</c:v>
                </c:pt>
                <c:pt idx="2009">
                  <c:v>2101.6999999999998</c:v>
                </c:pt>
                <c:pt idx="2010">
                  <c:v>2101.3000000000002</c:v>
                </c:pt>
                <c:pt idx="2011">
                  <c:v>2097.1</c:v>
                </c:pt>
                <c:pt idx="2012">
                  <c:v>2167.6</c:v>
                </c:pt>
                <c:pt idx="2013">
                  <c:v>2240.3000000000002</c:v>
                </c:pt>
                <c:pt idx="2014">
                  <c:v>2262.9</c:v>
                </c:pt>
                <c:pt idx="2015">
                  <c:v>2272.6</c:v>
                </c:pt>
                <c:pt idx="2016">
                  <c:v>2257.3000000000002</c:v>
                </c:pt>
                <c:pt idx="2017">
                  <c:v>2209.3000000000002</c:v>
                </c:pt>
                <c:pt idx="2018">
                  <c:v>2157.5</c:v>
                </c:pt>
                <c:pt idx="2019">
                  <c:v>2138.6</c:v>
                </c:pt>
                <c:pt idx="2020">
                  <c:v>2177.3000000000002</c:v>
                </c:pt>
                <c:pt idx="2021">
                  <c:v>2167.4</c:v>
                </c:pt>
                <c:pt idx="2022">
                  <c:v>2168</c:v>
                </c:pt>
                <c:pt idx="2023">
                  <c:v>2126.9</c:v>
                </c:pt>
                <c:pt idx="2024">
                  <c:v>2105.8000000000002</c:v>
                </c:pt>
                <c:pt idx="2025">
                  <c:v>2141</c:v>
                </c:pt>
                <c:pt idx="2026">
                  <c:v>2159</c:v>
                </c:pt>
                <c:pt idx="2027">
                  <c:v>2154.6</c:v>
                </c:pt>
                <c:pt idx="2028">
                  <c:v>2144.3000000000002</c:v>
                </c:pt>
                <c:pt idx="2029">
                  <c:v>2153.9</c:v>
                </c:pt>
                <c:pt idx="2030">
                  <c:v>2150.3000000000002</c:v>
                </c:pt>
                <c:pt idx="2031">
                  <c:v>2141.3000000000002</c:v>
                </c:pt>
                <c:pt idx="2032">
                  <c:v>2154.3000000000002</c:v>
                </c:pt>
                <c:pt idx="2033">
                  <c:v>2198.6</c:v>
                </c:pt>
                <c:pt idx="2034">
                  <c:v>2210.9</c:v>
                </c:pt>
                <c:pt idx="2035">
                  <c:v>2218.6999999999998</c:v>
                </c:pt>
                <c:pt idx="2036">
                  <c:v>2244.9</c:v>
                </c:pt>
                <c:pt idx="2037">
                  <c:v>2311.5</c:v>
                </c:pt>
                <c:pt idx="2038">
                  <c:v>2300</c:v>
                </c:pt>
                <c:pt idx="2039">
                  <c:v>2260.8000000000002</c:v>
                </c:pt>
                <c:pt idx="2040">
                  <c:v>2184.1</c:v>
                </c:pt>
                <c:pt idx="2041">
                  <c:v>2202.8000000000002</c:v>
                </c:pt>
                <c:pt idx="2042">
                  <c:v>2219.5</c:v>
                </c:pt>
                <c:pt idx="2043">
                  <c:v>2202.8000000000002</c:v>
                </c:pt>
                <c:pt idx="2044">
                  <c:v>2179.6</c:v>
                </c:pt>
                <c:pt idx="2045">
                  <c:v>2155.3000000000002</c:v>
                </c:pt>
                <c:pt idx="2046">
                  <c:v>2168</c:v>
                </c:pt>
                <c:pt idx="2047">
                  <c:v>2131.6999999999998</c:v>
                </c:pt>
                <c:pt idx="2048">
                  <c:v>2077.4</c:v>
                </c:pt>
                <c:pt idx="2049">
                  <c:v>2099.8000000000002</c:v>
                </c:pt>
                <c:pt idx="2050">
                  <c:v>2105.1</c:v>
                </c:pt>
                <c:pt idx="2051">
                  <c:v>2116.3000000000002</c:v>
                </c:pt>
                <c:pt idx="2052">
                  <c:v>2137.1</c:v>
                </c:pt>
                <c:pt idx="2053">
                  <c:v>2147.1</c:v>
                </c:pt>
                <c:pt idx="2054">
                  <c:v>2152.8000000000002</c:v>
                </c:pt>
                <c:pt idx="2055">
                  <c:v>2160.8000000000002</c:v>
                </c:pt>
                <c:pt idx="2056">
                  <c:v>2170.1999999999998</c:v>
                </c:pt>
                <c:pt idx="2057">
                  <c:v>2150.8000000000002</c:v>
                </c:pt>
                <c:pt idx="2058">
                  <c:v>2186.9</c:v>
                </c:pt>
                <c:pt idx="2059">
                  <c:v>2170.5</c:v>
                </c:pt>
                <c:pt idx="2060">
                  <c:v>2228.1999999999998</c:v>
                </c:pt>
                <c:pt idx="2061">
                  <c:v>2285.5</c:v>
                </c:pt>
                <c:pt idx="2062">
                  <c:v>2292.6</c:v>
                </c:pt>
                <c:pt idx="2063">
                  <c:v>2244.4</c:v>
                </c:pt>
                <c:pt idx="2064">
                  <c:v>2189.1</c:v>
                </c:pt>
                <c:pt idx="2065">
                  <c:v>2155.5</c:v>
                </c:pt>
                <c:pt idx="2066">
                  <c:v>2163</c:v>
                </c:pt>
                <c:pt idx="2067">
                  <c:v>2172.4</c:v>
                </c:pt>
                <c:pt idx="2068">
                  <c:v>2166.8000000000002</c:v>
                </c:pt>
                <c:pt idx="2069">
                  <c:v>2183.3000000000002</c:v>
                </c:pt>
                <c:pt idx="2070">
                  <c:v>2187.3000000000002</c:v>
                </c:pt>
                <c:pt idx="2071">
                  <c:v>2147.8000000000002</c:v>
                </c:pt>
                <c:pt idx="2072">
                  <c:v>2163.4</c:v>
                </c:pt>
                <c:pt idx="2073">
                  <c:v>2190.1</c:v>
                </c:pt>
                <c:pt idx="2074">
                  <c:v>2211.9</c:v>
                </c:pt>
                <c:pt idx="2075">
                  <c:v>2233.3000000000002</c:v>
                </c:pt>
                <c:pt idx="2076">
                  <c:v>2226.8000000000002</c:v>
                </c:pt>
                <c:pt idx="2077">
                  <c:v>2193.9</c:v>
                </c:pt>
                <c:pt idx="2078">
                  <c:v>2220.1999999999998</c:v>
                </c:pt>
                <c:pt idx="2079">
                  <c:v>2221.1</c:v>
                </c:pt>
                <c:pt idx="2080">
                  <c:v>2230.1</c:v>
                </c:pt>
                <c:pt idx="2081">
                  <c:v>2241.3000000000002</c:v>
                </c:pt>
                <c:pt idx="2082">
                  <c:v>2248.6999999999998</c:v>
                </c:pt>
                <c:pt idx="2083">
                  <c:v>2218.8000000000002</c:v>
                </c:pt>
                <c:pt idx="2084">
                  <c:v>2281.3000000000002</c:v>
                </c:pt>
                <c:pt idx="2085">
                  <c:v>2354.8000000000002</c:v>
                </c:pt>
                <c:pt idx="2086">
                  <c:v>2361.9</c:v>
                </c:pt>
                <c:pt idx="2087">
                  <c:v>2338.3000000000002</c:v>
                </c:pt>
                <c:pt idx="2088">
                  <c:v>2315.3000000000002</c:v>
                </c:pt>
                <c:pt idx="2089">
                  <c:v>2273.1999999999998</c:v>
                </c:pt>
                <c:pt idx="2090">
                  <c:v>2268</c:v>
                </c:pt>
                <c:pt idx="2091">
                  <c:v>2270.3000000000002</c:v>
                </c:pt>
                <c:pt idx="2092">
                  <c:v>2260.8000000000002</c:v>
                </c:pt>
                <c:pt idx="2093">
                  <c:v>2242.8000000000002</c:v>
                </c:pt>
                <c:pt idx="2094">
                  <c:v>2238.3000000000002</c:v>
                </c:pt>
                <c:pt idx="2095">
                  <c:v>2180.5</c:v>
                </c:pt>
                <c:pt idx="2096">
                  <c:v>2152.6</c:v>
                </c:pt>
                <c:pt idx="2097">
                  <c:v>2194.6999999999998</c:v>
                </c:pt>
                <c:pt idx="2098">
                  <c:v>2222.9</c:v>
                </c:pt>
                <c:pt idx="2099">
                  <c:v>2236.5</c:v>
                </c:pt>
                <c:pt idx="2100">
                  <c:v>2208.5</c:v>
                </c:pt>
                <c:pt idx="2101">
                  <c:v>2182.3000000000002</c:v>
                </c:pt>
                <c:pt idx="2102">
                  <c:v>2210.4</c:v>
                </c:pt>
                <c:pt idx="2103">
                  <c:v>2237.6</c:v>
                </c:pt>
                <c:pt idx="2104">
                  <c:v>2257.8000000000002</c:v>
                </c:pt>
                <c:pt idx="2105">
                  <c:v>2232.1999999999998</c:v>
                </c:pt>
                <c:pt idx="2106">
                  <c:v>2223.9</c:v>
                </c:pt>
                <c:pt idx="2107">
                  <c:v>2215.5</c:v>
                </c:pt>
                <c:pt idx="2108">
                  <c:v>2285.1</c:v>
                </c:pt>
                <c:pt idx="2109">
                  <c:v>2348.1</c:v>
                </c:pt>
                <c:pt idx="2110">
                  <c:v>2345.1999999999998</c:v>
                </c:pt>
                <c:pt idx="2111">
                  <c:v>2329.3000000000002</c:v>
                </c:pt>
                <c:pt idx="2112">
                  <c:v>2313.9</c:v>
                </c:pt>
                <c:pt idx="2113">
                  <c:v>2296.3000000000002</c:v>
                </c:pt>
                <c:pt idx="2114">
                  <c:v>2272.1</c:v>
                </c:pt>
                <c:pt idx="2115">
                  <c:v>2261.5</c:v>
                </c:pt>
                <c:pt idx="2116">
                  <c:v>2250.6</c:v>
                </c:pt>
                <c:pt idx="2117">
                  <c:v>2236.4</c:v>
                </c:pt>
                <c:pt idx="2118">
                  <c:v>2242.9</c:v>
                </c:pt>
                <c:pt idx="2119">
                  <c:v>2196.1999999999998</c:v>
                </c:pt>
                <c:pt idx="2120">
                  <c:v>2181.3000000000002</c:v>
                </c:pt>
                <c:pt idx="2121">
                  <c:v>2207.6</c:v>
                </c:pt>
                <c:pt idx="2122">
                  <c:v>2203.6</c:v>
                </c:pt>
                <c:pt idx="2123">
                  <c:v>2213.9</c:v>
                </c:pt>
                <c:pt idx="2124">
                  <c:v>2203.1</c:v>
                </c:pt>
                <c:pt idx="2125">
                  <c:v>2194.8000000000002</c:v>
                </c:pt>
                <c:pt idx="2126">
                  <c:v>2196.3000000000002</c:v>
                </c:pt>
                <c:pt idx="2127">
                  <c:v>2191.5</c:v>
                </c:pt>
                <c:pt idx="2128">
                  <c:v>2219.1</c:v>
                </c:pt>
                <c:pt idx="2129">
                  <c:v>2218.6</c:v>
                </c:pt>
                <c:pt idx="2130">
                  <c:v>2222.9</c:v>
                </c:pt>
                <c:pt idx="2131">
                  <c:v>2206.6</c:v>
                </c:pt>
                <c:pt idx="2132">
                  <c:v>2276.8000000000002</c:v>
                </c:pt>
                <c:pt idx="2133">
                  <c:v>2343.6</c:v>
                </c:pt>
                <c:pt idx="2134">
                  <c:v>2320.1999999999998</c:v>
                </c:pt>
                <c:pt idx="2135">
                  <c:v>2308.3000000000002</c:v>
                </c:pt>
                <c:pt idx="2136">
                  <c:v>2320.1999999999998</c:v>
                </c:pt>
                <c:pt idx="2137">
                  <c:v>2287.6</c:v>
                </c:pt>
                <c:pt idx="2138">
                  <c:v>2249.1</c:v>
                </c:pt>
                <c:pt idx="2139">
                  <c:v>2237.8000000000002</c:v>
                </c:pt>
                <c:pt idx="2140">
                  <c:v>2259.1999999999998</c:v>
                </c:pt>
                <c:pt idx="2141">
                  <c:v>2241.4</c:v>
                </c:pt>
                <c:pt idx="2142">
                  <c:v>2262.3000000000002</c:v>
                </c:pt>
                <c:pt idx="2143">
                  <c:v>2227.6999999999998</c:v>
                </c:pt>
                <c:pt idx="2144">
                  <c:v>2207.3000000000002</c:v>
                </c:pt>
                <c:pt idx="2145">
                  <c:v>2242.6999999999998</c:v>
                </c:pt>
                <c:pt idx="2146">
                  <c:v>2221.5</c:v>
                </c:pt>
                <c:pt idx="2147">
                  <c:v>2220.5</c:v>
                </c:pt>
                <c:pt idx="2148">
                  <c:v>2224.5</c:v>
                </c:pt>
                <c:pt idx="2149">
                  <c:v>2213</c:v>
                </c:pt>
                <c:pt idx="2150">
                  <c:v>2231.1999999999998</c:v>
                </c:pt>
                <c:pt idx="2151">
                  <c:v>2237.4</c:v>
                </c:pt>
                <c:pt idx="2152">
                  <c:v>2258.6</c:v>
                </c:pt>
                <c:pt idx="2153">
                  <c:v>2238.1</c:v>
                </c:pt>
                <c:pt idx="2154">
                  <c:v>2256.6999999999998</c:v>
                </c:pt>
                <c:pt idx="2155">
                  <c:v>2263.1</c:v>
                </c:pt>
                <c:pt idx="2156">
                  <c:v>2299.1</c:v>
                </c:pt>
                <c:pt idx="2157">
                  <c:v>2353.1</c:v>
                </c:pt>
                <c:pt idx="2158">
                  <c:v>2356.6</c:v>
                </c:pt>
                <c:pt idx="2159">
                  <c:v>2330.5</c:v>
                </c:pt>
                <c:pt idx="2160">
                  <c:v>2317.1999999999998</c:v>
                </c:pt>
                <c:pt idx="2161">
                  <c:v>2259.1</c:v>
                </c:pt>
                <c:pt idx="2162">
                  <c:v>2242.4</c:v>
                </c:pt>
                <c:pt idx="2163">
                  <c:v>2259.1</c:v>
                </c:pt>
                <c:pt idx="2164">
                  <c:v>2243.1999999999998</c:v>
                </c:pt>
                <c:pt idx="2165">
                  <c:v>2232.3000000000002</c:v>
                </c:pt>
                <c:pt idx="2166">
                  <c:v>2249.6</c:v>
                </c:pt>
                <c:pt idx="2167">
                  <c:v>2188.9</c:v>
                </c:pt>
                <c:pt idx="2168">
                  <c:v>2173</c:v>
                </c:pt>
                <c:pt idx="2169">
                  <c:v>2211.1</c:v>
                </c:pt>
                <c:pt idx="2170">
                  <c:v>2202.1999999999998</c:v>
                </c:pt>
                <c:pt idx="2171">
                  <c:v>2209</c:v>
                </c:pt>
                <c:pt idx="2172">
                  <c:v>2189.3000000000002</c:v>
                </c:pt>
                <c:pt idx="2173">
                  <c:v>2136.6999999999998</c:v>
                </c:pt>
                <c:pt idx="2174">
                  <c:v>2113.4</c:v>
                </c:pt>
                <c:pt idx="2175">
                  <c:v>2128.1</c:v>
                </c:pt>
                <c:pt idx="2176">
                  <c:v>2174.9</c:v>
                </c:pt>
                <c:pt idx="2177">
                  <c:v>2155.4</c:v>
                </c:pt>
                <c:pt idx="2178">
                  <c:v>2146.1999999999998</c:v>
                </c:pt>
                <c:pt idx="2179">
                  <c:v>2122.1</c:v>
                </c:pt>
                <c:pt idx="2180">
                  <c:v>2178.8000000000002</c:v>
                </c:pt>
                <c:pt idx="2181">
                  <c:v>2290.4</c:v>
                </c:pt>
                <c:pt idx="2182">
                  <c:v>2278.6999999999998</c:v>
                </c:pt>
                <c:pt idx="2183">
                  <c:v>2294.6999999999998</c:v>
                </c:pt>
                <c:pt idx="2184">
                  <c:v>2265.6</c:v>
                </c:pt>
                <c:pt idx="2185">
                  <c:v>2243.5</c:v>
                </c:pt>
                <c:pt idx="2186">
                  <c:v>2216.4</c:v>
                </c:pt>
                <c:pt idx="2187">
                  <c:v>2219.6999999999998</c:v>
                </c:pt>
                <c:pt idx="2188">
                  <c:v>2199.4</c:v>
                </c:pt>
                <c:pt idx="2189">
                  <c:v>2201.1</c:v>
                </c:pt>
                <c:pt idx="2190">
                  <c:v>2214.9</c:v>
                </c:pt>
                <c:pt idx="2191">
                  <c:v>2150.5</c:v>
                </c:pt>
                <c:pt idx="2192">
                  <c:v>2156.3000000000002</c:v>
                </c:pt>
                <c:pt idx="2193">
                  <c:v>2206.9</c:v>
                </c:pt>
                <c:pt idx="2194">
                  <c:v>2203.4</c:v>
                </c:pt>
                <c:pt idx="2195">
                  <c:v>2206.3000000000002</c:v>
                </c:pt>
                <c:pt idx="2196">
                  <c:v>2202.6999999999998</c:v>
                </c:pt>
                <c:pt idx="2197">
                  <c:v>2210.1999999999998</c:v>
                </c:pt>
                <c:pt idx="2198">
                  <c:v>2197.6999999999998</c:v>
                </c:pt>
                <c:pt idx="2199">
                  <c:v>2186.1999999999998</c:v>
                </c:pt>
                <c:pt idx="2200">
                  <c:v>2175.6999999999998</c:v>
                </c:pt>
                <c:pt idx="2201">
                  <c:v>2154.8000000000002</c:v>
                </c:pt>
                <c:pt idx="2202">
                  <c:v>2148.9</c:v>
                </c:pt>
                <c:pt idx="2203">
                  <c:v>2158</c:v>
                </c:pt>
                <c:pt idx="2204">
                  <c:v>2135.6</c:v>
                </c:pt>
                <c:pt idx="2205">
                  <c:v>2225.1</c:v>
                </c:pt>
                <c:pt idx="2206">
                  <c:v>2232.4</c:v>
                </c:pt>
                <c:pt idx="2207">
                  <c:v>2152.6999999999998</c:v>
                </c:pt>
              </c:numCache>
            </c:numRef>
          </c:val>
        </c:ser>
        <c:marker val="1"/>
        <c:axId val="93938432"/>
        <c:axId val="93939968"/>
      </c:lineChart>
      <c:catAx>
        <c:axId val="93938432"/>
        <c:scaling>
          <c:orientation val="minMax"/>
        </c:scaling>
        <c:axPos val="b"/>
        <c:numFmt formatCode="General" sourceLinked="1"/>
        <c:majorTickMark val="none"/>
        <c:tickLblPos val="none"/>
        <c:spPr>
          <a:ln>
            <a:solidFill>
              <a:schemeClr val="bg1">
                <a:lumMod val="85000"/>
              </a:schemeClr>
            </a:solidFill>
          </a:ln>
        </c:spPr>
        <c:txPr>
          <a:bodyPr rot="-60000"/>
          <a:lstStyle/>
          <a:p>
            <a:pPr>
              <a:defRPr>
                <a:latin typeface="Arial" pitchFamily="34" charset="0"/>
                <a:cs typeface="Arial" pitchFamily="34" charset="0"/>
              </a:defRPr>
            </a:pPr>
            <a:endParaRPr lang="es-CL"/>
          </a:p>
        </c:txPr>
        <c:crossAx val="93939968"/>
        <c:crosses val="autoZero"/>
        <c:auto val="1"/>
        <c:lblAlgn val="ctr"/>
        <c:lblOffset val="100"/>
      </c:catAx>
      <c:valAx>
        <c:axId val="93939968"/>
        <c:scaling>
          <c:orientation val="minMax"/>
          <c:max val="2500"/>
          <c:min val="100"/>
        </c:scaling>
        <c:axPos val="l"/>
        <c:majorGridlines>
          <c:spPr>
            <a:ln>
              <a:solidFill>
                <a:schemeClr val="bg1">
                  <a:lumMod val="85000"/>
                </a:schemeClr>
              </a:solidFill>
              <a:prstDash val="solid"/>
            </a:ln>
          </c:spPr>
        </c:majorGridlines>
        <c:title>
          <c:tx>
            <c:rich>
              <a:bodyPr rot="0" vert="horz"/>
              <a:lstStyle/>
              <a:p>
                <a:pPr>
                  <a:defRPr>
                    <a:latin typeface="Arial" pitchFamily="34" charset="0"/>
                    <a:cs typeface="Arial" pitchFamily="34" charset="0"/>
                  </a:defRPr>
                </a:pPr>
                <a:r>
                  <a:rPr lang="en-US">
                    <a:latin typeface="Arial" pitchFamily="34" charset="0"/>
                    <a:cs typeface="Arial" pitchFamily="34" charset="0"/>
                  </a:rPr>
                  <a:t>MW</a:t>
                </a:r>
              </a:p>
            </c:rich>
          </c:tx>
          <c:layout>
            <c:manualLayout>
              <c:xMode val="edge"/>
              <c:yMode val="edge"/>
              <c:x val="3.2542293906810051E-2"/>
              <c:y val="1.7189363143631436E-2"/>
            </c:manualLayout>
          </c:layout>
        </c:title>
        <c:numFmt formatCode="#,##0" sourceLinked="0"/>
        <c:tickLblPos val="nextTo"/>
        <c:spPr>
          <a:ln>
            <a:solidFill>
              <a:schemeClr val="bg1">
                <a:lumMod val="85000"/>
              </a:schemeClr>
            </a:solidFill>
          </a:ln>
        </c:spPr>
        <c:txPr>
          <a:bodyPr/>
          <a:lstStyle/>
          <a:p>
            <a:pPr>
              <a:defRPr sz="800">
                <a:latin typeface="Arial" pitchFamily="34" charset="0"/>
                <a:cs typeface="Arial" pitchFamily="34" charset="0"/>
              </a:defRPr>
            </a:pPr>
            <a:endParaRPr lang="es-CL"/>
          </a:p>
        </c:txPr>
        <c:crossAx val="93938432"/>
        <c:crosses val="autoZero"/>
        <c:crossBetween val="midCat"/>
        <c:majorUnit val="400"/>
      </c:valAx>
    </c:plotArea>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9683615981192033E-2"/>
          <c:y val="0.11036856368563686"/>
          <c:w val="0.91528305403041987"/>
          <c:h val="0.71435704607046069"/>
        </c:manualLayout>
      </c:layout>
      <c:lineChart>
        <c:grouping val="standard"/>
        <c:ser>
          <c:idx val="0"/>
          <c:order val="0"/>
          <c:tx>
            <c:strRef>
              <c:f>'Figura 8 y Tabla 8'!$C$2</c:f>
              <c:strCache>
                <c:ptCount val="1"/>
                <c:pt idx="0">
                  <c:v>2014</c:v>
                </c:pt>
              </c:strCache>
            </c:strRef>
          </c:tx>
          <c:spPr>
            <a:ln w="28575">
              <a:solidFill>
                <a:schemeClr val="accent1">
                  <a:lumMod val="75000"/>
                </a:schemeClr>
              </a:solidFill>
            </a:ln>
          </c:spPr>
          <c:marker>
            <c:symbol val="none"/>
          </c:marker>
          <c:cat>
            <c:strRef>
              <c:f>'Figura 8 y Tabla 8'!$B$3:$B$94</c:f>
              <c:strCache>
                <c:ptCount val="76"/>
                <c:pt idx="14">
                  <c:v>Octubre</c:v>
                </c:pt>
                <c:pt idx="45">
                  <c:v>Noviembre</c:v>
                </c:pt>
                <c:pt idx="75">
                  <c:v>Diciembre</c:v>
                </c:pt>
              </c:strCache>
            </c:strRef>
          </c:cat>
          <c:val>
            <c:numRef>
              <c:f>'Figura 8 y Tabla 8'!$C$3:$C$94</c:f>
              <c:numCache>
                <c:formatCode>0.00</c:formatCode>
                <c:ptCount val="92"/>
                <c:pt idx="0">
                  <c:v>48.965249999999997</c:v>
                </c:pt>
                <c:pt idx="1">
                  <c:v>48.36054</c:v>
                </c:pt>
                <c:pt idx="2">
                  <c:v>50.614469999999997</c:v>
                </c:pt>
                <c:pt idx="3">
                  <c:v>48.923920000000003</c:v>
                </c:pt>
                <c:pt idx="4">
                  <c:v>49.237650000000002</c:v>
                </c:pt>
                <c:pt idx="5">
                  <c:v>50.531970000000001</c:v>
                </c:pt>
                <c:pt idx="6">
                  <c:v>50.634450000000001</c:v>
                </c:pt>
                <c:pt idx="7">
                  <c:v>47.560769999999998</c:v>
                </c:pt>
                <c:pt idx="8">
                  <c:v>47.041460000000001</c:v>
                </c:pt>
                <c:pt idx="9">
                  <c:v>47.738289999999999</c:v>
                </c:pt>
                <c:pt idx="10">
                  <c:v>49.558500000000002</c:v>
                </c:pt>
                <c:pt idx="11">
                  <c:v>51.402329999999999</c:v>
                </c:pt>
                <c:pt idx="12">
                  <c:v>51.927280000000003</c:v>
                </c:pt>
                <c:pt idx="13">
                  <c:v>50.51473</c:v>
                </c:pt>
                <c:pt idx="14">
                  <c:v>49.61206</c:v>
                </c:pt>
                <c:pt idx="15">
                  <c:v>49.236409999999999</c:v>
                </c:pt>
                <c:pt idx="16">
                  <c:v>48.375079999999997</c:v>
                </c:pt>
                <c:pt idx="17">
                  <c:v>48.856969999999997</c:v>
                </c:pt>
                <c:pt idx="18">
                  <c:v>50.3431</c:v>
                </c:pt>
                <c:pt idx="19">
                  <c:v>50.528590000000001</c:v>
                </c:pt>
                <c:pt idx="20">
                  <c:v>50.584130000000002</c:v>
                </c:pt>
                <c:pt idx="21">
                  <c:v>48.368749999999999</c:v>
                </c:pt>
                <c:pt idx="22">
                  <c:v>47.29645</c:v>
                </c:pt>
                <c:pt idx="23">
                  <c:v>48.363779999999998</c:v>
                </c:pt>
                <c:pt idx="24">
                  <c:v>49.445839999999997</c:v>
                </c:pt>
                <c:pt idx="25">
                  <c:v>48.981630000000003</c:v>
                </c:pt>
                <c:pt idx="26">
                  <c:v>48.092469999999999</c:v>
                </c:pt>
                <c:pt idx="27">
                  <c:v>49.162640000000003</c:v>
                </c:pt>
                <c:pt idx="28">
                  <c:v>48.315710000000003</c:v>
                </c:pt>
                <c:pt idx="29">
                  <c:v>48.211410000000001</c:v>
                </c:pt>
                <c:pt idx="30">
                  <c:v>48.46134</c:v>
                </c:pt>
                <c:pt idx="31">
                  <c:v>48.379469999999998</c:v>
                </c:pt>
                <c:pt idx="32">
                  <c:v>47.440289999999997</c:v>
                </c:pt>
                <c:pt idx="33">
                  <c:v>49.800559999999997</c:v>
                </c:pt>
                <c:pt idx="34">
                  <c:v>47.547629999999998</c:v>
                </c:pt>
                <c:pt idx="35">
                  <c:v>48.316600000000001</c:v>
                </c:pt>
                <c:pt idx="36">
                  <c:v>48.69406</c:v>
                </c:pt>
                <c:pt idx="37">
                  <c:v>50.137439999999998</c:v>
                </c:pt>
                <c:pt idx="38">
                  <c:v>50.026870000000002</c:v>
                </c:pt>
                <c:pt idx="39">
                  <c:v>49.755360000000003</c:v>
                </c:pt>
                <c:pt idx="40">
                  <c:v>48.271810000000002</c:v>
                </c:pt>
                <c:pt idx="41">
                  <c:v>46.963799999999999</c:v>
                </c:pt>
                <c:pt idx="42">
                  <c:v>48.875630000000001</c:v>
                </c:pt>
                <c:pt idx="43">
                  <c:v>49.86148</c:v>
                </c:pt>
                <c:pt idx="44">
                  <c:v>49.882019999999997</c:v>
                </c:pt>
                <c:pt idx="45">
                  <c:v>51.475070000000002</c:v>
                </c:pt>
                <c:pt idx="46">
                  <c:v>50.698900000000002</c:v>
                </c:pt>
                <c:pt idx="47">
                  <c:v>50.893230000000003</c:v>
                </c:pt>
                <c:pt idx="48">
                  <c:v>49.494669999999999</c:v>
                </c:pt>
                <c:pt idx="49">
                  <c:v>50.594859999999997</c:v>
                </c:pt>
                <c:pt idx="50">
                  <c:v>50.338529999999999</c:v>
                </c:pt>
                <c:pt idx="51">
                  <c:v>52.347529999999999</c:v>
                </c:pt>
                <c:pt idx="52">
                  <c:v>52.393830000000001</c:v>
                </c:pt>
                <c:pt idx="53">
                  <c:v>50.592170000000003</c:v>
                </c:pt>
                <c:pt idx="54">
                  <c:v>50.135959999999997</c:v>
                </c:pt>
                <c:pt idx="55">
                  <c:v>51.6295</c:v>
                </c:pt>
                <c:pt idx="56">
                  <c:v>53.733960000000003</c:v>
                </c:pt>
                <c:pt idx="57">
                  <c:v>51.646430000000002</c:v>
                </c:pt>
                <c:pt idx="58">
                  <c:v>52.973579999999998</c:v>
                </c:pt>
                <c:pt idx="59">
                  <c:v>51.896210000000004</c:v>
                </c:pt>
                <c:pt idx="60">
                  <c:v>51.106870000000001</c:v>
                </c:pt>
                <c:pt idx="61">
                  <c:v>48.820839999999997</c:v>
                </c:pt>
                <c:pt idx="62">
                  <c:v>48.939010000000003</c:v>
                </c:pt>
                <c:pt idx="63">
                  <c:v>46.443339999999999</c:v>
                </c:pt>
                <c:pt idx="64">
                  <c:v>46.401530000000001</c:v>
                </c:pt>
                <c:pt idx="65">
                  <c:v>46.88702</c:v>
                </c:pt>
                <c:pt idx="66">
                  <c:v>46.546509999999998</c:v>
                </c:pt>
                <c:pt idx="67">
                  <c:v>47.947319999999998</c:v>
                </c:pt>
                <c:pt idx="68">
                  <c:v>51.584400000000002</c:v>
                </c:pt>
                <c:pt idx="69">
                  <c:v>53.14725</c:v>
                </c:pt>
                <c:pt idx="70">
                  <c:v>51.259569999999997</c:v>
                </c:pt>
                <c:pt idx="71">
                  <c:v>51.025709999999997</c:v>
                </c:pt>
                <c:pt idx="72">
                  <c:v>52.87867</c:v>
                </c:pt>
                <c:pt idx="73">
                  <c:v>53.293529999999997</c:v>
                </c:pt>
                <c:pt idx="74">
                  <c:v>52.37426</c:v>
                </c:pt>
                <c:pt idx="75">
                  <c:v>51.759320000000002</c:v>
                </c:pt>
                <c:pt idx="76">
                  <c:v>49.25224</c:v>
                </c:pt>
                <c:pt idx="77">
                  <c:v>49.719889999999999</c:v>
                </c:pt>
                <c:pt idx="78">
                  <c:v>48.969810000000003</c:v>
                </c:pt>
                <c:pt idx="79">
                  <c:v>51.044069999999998</c:v>
                </c:pt>
                <c:pt idx="80">
                  <c:v>51.935479999999998</c:v>
                </c:pt>
                <c:pt idx="81">
                  <c:v>52.560400000000001</c:v>
                </c:pt>
                <c:pt idx="82">
                  <c:v>51.375309999999999</c:v>
                </c:pt>
                <c:pt idx="83">
                  <c:v>50.340119999999999</c:v>
                </c:pt>
                <c:pt idx="84">
                  <c:v>52.44903</c:v>
                </c:pt>
                <c:pt idx="85">
                  <c:v>52.165669999999999</c:v>
                </c:pt>
                <c:pt idx="86">
                  <c:v>53.299379999999999</c:v>
                </c:pt>
                <c:pt idx="87">
                  <c:v>53.926870000000001</c:v>
                </c:pt>
                <c:pt idx="88">
                  <c:v>53.774389999999997</c:v>
                </c:pt>
                <c:pt idx="89">
                  <c:v>54.235779999999998</c:v>
                </c:pt>
                <c:pt idx="90">
                  <c:v>52.993250000000003</c:v>
                </c:pt>
                <c:pt idx="91">
                  <c:v>52.659370000000003</c:v>
                </c:pt>
              </c:numCache>
            </c:numRef>
          </c:val>
        </c:ser>
        <c:ser>
          <c:idx val="1"/>
          <c:order val="1"/>
          <c:tx>
            <c:strRef>
              <c:f>'Figura 8 y Tabla 8'!$D$2</c:f>
              <c:strCache>
                <c:ptCount val="1"/>
                <c:pt idx="0">
                  <c:v>2013</c:v>
                </c:pt>
              </c:strCache>
            </c:strRef>
          </c:tx>
          <c:spPr>
            <a:ln w="28575">
              <a:solidFill>
                <a:schemeClr val="bg1">
                  <a:lumMod val="65000"/>
                </a:schemeClr>
              </a:solidFill>
            </a:ln>
          </c:spPr>
          <c:marker>
            <c:symbol val="none"/>
          </c:marker>
          <c:cat>
            <c:strRef>
              <c:f>'Figura 8 y Tabla 8'!$B$3:$B$94</c:f>
              <c:strCache>
                <c:ptCount val="76"/>
                <c:pt idx="14">
                  <c:v>Octubre</c:v>
                </c:pt>
                <c:pt idx="45">
                  <c:v>Noviembre</c:v>
                </c:pt>
                <c:pt idx="75">
                  <c:v>Diciembre</c:v>
                </c:pt>
              </c:strCache>
            </c:strRef>
          </c:cat>
          <c:val>
            <c:numRef>
              <c:f>'Figura 8 y Tabla 8'!$D$3:$D$94</c:f>
              <c:numCache>
                <c:formatCode>0.00</c:formatCode>
                <c:ptCount val="92"/>
                <c:pt idx="0">
                  <c:v>46.874630000000003</c:v>
                </c:pt>
                <c:pt idx="1">
                  <c:v>47.672800000000002</c:v>
                </c:pt>
                <c:pt idx="2">
                  <c:v>47.032240000000002</c:v>
                </c:pt>
                <c:pt idx="3">
                  <c:v>47.357520000000001</c:v>
                </c:pt>
                <c:pt idx="4">
                  <c:v>47.27308</c:v>
                </c:pt>
                <c:pt idx="5">
                  <c:v>48.451799999999999</c:v>
                </c:pt>
                <c:pt idx="6">
                  <c:v>48.615299999999998</c:v>
                </c:pt>
                <c:pt idx="7">
                  <c:v>45.940689999999996</c:v>
                </c:pt>
                <c:pt idx="8">
                  <c:v>45.223210000000002</c:v>
                </c:pt>
                <c:pt idx="9">
                  <c:v>45.867959999999997</c:v>
                </c:pt>
                <c:pt idx="10">
                  <c:v>48.94135</c:v>
                </c:pt>
                <c:pt idx="11">
                  <c:v>48.967300000000002</c:v>
                </c:pt>
                <c:pt idx="12">
                  <c:v>48.711280000000002</c:v>
                </c:pt>
                <c:pt idx="13">
                  <c:v>49.192320000000002</c:v>
                </c:pt>
                <c:pt idx="14">
                  <c:v>45.383560000000003</c:v>
                </c:pt>
                <c:pt idx="15">
                  <c:v>45.012050000000002</c:v>
                </c:pt>
                <c:pt idx="16">
                  <c:v>46.469479999999997</c:v>
                </c:pt>
                <c:pt idx="17">
                  <c:v>48.237180000000002</c:v>
                </c:pt>
                <c:pt idx="18">
                  <c:v>46.398209999999999</c:v>
                </c:pt>
                <c:pt idx="19">
                  <c:v>48.35754</c:v>
                </c:pt>
                <c:pt idx="20">
                  <c:v>49.08379</c:v>
                </c:pt>
                <c:pt idx="21">
                  <c:v>48.591119999999997</c:v>
                </c:pt>
                <c:pt idx="22">
                  <c:v>50.32179</c:v>
                </c:pt>
                <c:pt idx="23">
                  <c:v>49.916849999999997</c:v>
                </c:pt>
                <c:pt idx="24">
                  <c:v>49.486469999999997</c:v>
                </c:pt>
                <c:pt idx="25">
                  <c:v>49.964950000000002</c:v>
                </c:pt>
                <c:pt idx="26">
                  <c:v>49.751980000000003</c:v>
                </c:pt>
                <c:pt idx="27">
                  <c:v>48.697850000000003</c:v>
                </c:pt>
                <c:pt idx="28">
                  <c:v>48.056350000000002</c:v>
                </c:pt>
                <c:pt idx="29">
                  <c:v>49.382109999999997</c:v>
                </c:pt>
                <c:pt idx="30">
                  <c:v>50.208320000000001</c:v>
                </c:pt>
                <c:pt idx="31">
                  <c:v>49.589970000000001</c:v>
                </c:pt>
                <c:pt idx="32">
                  <c:v>49.921970000000002</c:v>
                </c:pt>
                <c:pt idx="33">
                  <c:v>49.162770000000002</c:v>
                </c:pt>
                <c:pt idx="34">
                  <c:v>48.142760000000003</c:v>
                </c:pt>
                <c:pt idx="35">
                  <c:v>45.664879999999997</c:v>
                </c:pt>
                <c:pt idx="36">
                  <c:v>46.819699999999997</c:v>
                </c:pt>
                <c:pt idx="37">
                  <c:v>46.138039999999997</c:v>
                </c:pt>
                <c:pt idx="38">
                  <c:v>48.048070000000003</c:v>
                </c:pt>
                <c:pt idx="39">
                  <c:v>47.940629999999999</c:v>
                </c:pt>
                <c:pt idx="40">
                  <c:v>47.808579999999999</c:v>
                </c:pt>
                <c:pt idx="41">
                  <c:v>48.974469999999997</c:v>
                </c:pt>
                <c:pt idx="42">
                  <c:v>47.915370000000003</c:v>
                </c:pt>
                <c:pt idx="43">
                  <c:v>48.027729999999998</c:v>
                </c:pt>
                <c:pt idx="44">
                  <c:v>47.86063</c:v>
                </c:pt>
                <c:pt idx="45">
                  <c:v>49.84572</c:v>
                </c:pt>
                <c:pt idx="46">
                  <c:v>49.886749999999999</c:v>
                </c:pt>
                <c:pt idx="47">
                  <c:v>49.205159999999999</c:v>
                </c:pt>
                <c:pt idx="48">
                  <c:v>48.979860000000002</c:v>
                </c:pt>
                <c:pt idx="49">
                  <c:v>48.614910000000002</c:v>
                </c:pt>
                <c:pt idx="50">
                  <c:v>49.014830000000003</c:v>
                </c:pt>
                <c:pt idx="51">
                  <c:v>49.064790000000002</c:v>
                </c:pt>
                <c:pt idx="52">
                  <c:v>49.17201</c:v>
                </c:pt>
                <c:pt idx="53">
                  <c:v>49.165669999999999</c:v>
                </c:pt>
                <c:pt idx="54">
                  <c:v>49.18432</c:v>
                </c:pt>
                <c:pt idx="55">
                  <c:v>49.209980000000002</c:v>
                </c:pt>
                <c:pt idx="56">
                  <c:v>46.90587</c:v>
                </c:pt>
                <c:pt idx="57">
                  <c:v>46.006799999999998</c:v>
                </c:pt>
                <c:pt idx="58">
                  <c:v>47.716239999999999</c:v>
                </c:pt>
                <c:pt idx="59">
                  <c:v>49.234000000000002</c:v>
                </c:pt>
                <c:pt idx="60">
                  <c:v>49.569380000000002</c:v>
                </c:pt>
                <c:pt idx="61">
                  <c:v>49.865589999999997</c:v>
                </c:pt>
                <c:pt idx="62">
                  <c:v>49.451430000000002</c:v>
                </c:pt>
                <c:pt idx="63">
                  <c:v>48.915489999999998</c:v>
                </c:pt>
                <c:pt idx="64">
                  <c:v>47.428980000000003</c:v>
                </c:pt>
                <c:pt idx="65">
                  <c:v>47.149360000000001</c:v>
                </c:pt>
                <c:pt idx="66">
                  <c:v>46.220269999999999</c:v>
                </c:pt>
                <c:pt idx="67">
                  <c:v>45.741289999999999</c:v>
                </c:pt>
                <c:pt idx="68">
                  <c:v>48.516300000000001</c:v>
                </c:pt>
                <c:pt idx="69">
                  <c:v>48.396099999999997</c:v>
                </c:pt>
                <c:pt idx="70">
                  <c:v>48.131959999999999</c:v>
                </c:pt>
                <c:pt idx="71">
                  <c:v>46.4938</c:v>
                </c:pt>
                <c:pt idx="72">
                  <c:v>47.93768</c:v>
                </c:pt>
                <c:pt idx="73">
                  <c:v>48.912489999999998</c:v>
                </c:pt>
                <c:pt idx="74">
                  <c:v>49.557070000000003</c:v>
                </c:pt>
                <c:pt idx="75">
                  <c:v>48.194719999999997</c:v>
                </c:pt>
                <c:pt idx="76">
                  <c:v>48.089489999999998</c:v>
                </c:pt>
                <c:pt idx="77">
                  <c:v>46.085729999999998</c:v>
                </c:pt>
                <c:pt idx="78">
                  <c:v>45.265470000000001</c:v>
                </c:pt>
                <c:pt idx="79">
                  <c:v>45.526510000000002</c:v>
                </c:pt>
                <c:pt idx="80">
                  <c:v>48.176670000000001</c:v>
                </c:pt>
                <c:pt idx="81">
                  <c:v>49.054600000000001</c:v>
                </c:pt>
                <c:pt idx="82">
                  <c:v>48.825040000000001</c:v>
                </c:pt>
                <c:pt idx="83">
                  <c:v>49.913490000000003</c:v>
                </c:pt>
                <c:pt idx="84">
                  <c:v>49.729790000000001</c:v>
                </c:pt>
                <c:pt idx="85">
                  <c:v>48.986690000000003</c:v>
                </c:pt>
                <c:pt idx="86">
                  <c:v>49.372419999999998</c:v>
                </c:pt>
                <c:pt idx="87">
                  <c:v>49.453380000000003</c:v>
                </c:pt>
                <c:pt idx="88">
                  <c:v>48.39828</c:v>
                </c:pt>
                <c:pt idx="89">
                  <c:v>49.314250000000001</c:v>
                </c:pt>
                <c:pt idx="90">
                  <c:v>49.635039999999996</c:v>
                </c:pt>
                <c:pt idx="91">
                  <c:v>49.696069999999999</c:v>
                </c:pt>
              </c:numCache>
            </c:numRef>
          </c:val>
        </c:ser>
        <c:marker val="1"/>
        <c:axId val="93969792"/>
        <c:axId val="93987968"/>
      </c:lineChart>
      <c:catAx>
        <c:axId val="93969792"/>
        <c:scaling>
          <c:orientation val="minMax"/>
        </c:scaling>
        <c:axPos val="b"/>
        <c:majorTickMark val="none"/>
        <c:tickLblPos val="none"/>
        <c:spPr>
          <a:ln>
            <a:solidFill>
              <a:schemeClr val="bg1">
                <a:lumMod val="85000"/>
              </a:schemeClr>
            </a:solidFill>
          </a:ln>
        </c:spPr>
        <c:txPr>
          <a:bodyPr rot="-60000"/>
          <a:lstStyle/>
          <a:p>
            <a:pPr>
              <a:defRPr>
                <a:latin typeface="Arial" pitchFamily="34" charset="0"/>
                <a:cs typeface="Arial" pitchFamily="34" charset="0"/>
              </a:defRPr>
            </a:pPr>
            <a:endParaRPr lang="es-CL"/>
          </a:p>
        </c:txPr>
        <c:crossAx val="93987968"/>
        <c:crosses val="autoZero"/>
        <c:auto val="1"/>
        <c:lblAlgn val="ctr"/>
        <c:lblOffset val="100"/>
      </c:catAx>
      <c:valAx>
        <c:axId val="93987968"/>
        <c:scaling>
          <c:orientation val="minMax"/>
          <c:max val="56"/>
          <c:min val="42"/>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93969792"/>
        <c:crosses val="autoZero"/>
        <c:crossBetween val="between"/>
      </c:valAx>
    </c:plotArea>
    <c:legend>
      <c:legendPos val="b"/>
      <c:layout/>
      <c:txPr>
        <a:bodyPr/>
        <a:lstStyle/>
        <a:p>
          <a:pPr>
            <a:defRPr>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8.4998566308245274E-2"/>
          <c:y val="0.10755420054200562"/>
          <c:w val="0.88996559139784948"/>
          <c:h val="0.57947120596205959"/>
        </c:manualLayout>
      </c:layout>
      <c:barChart>
        <c:barDir val="col"/>
        <c:grouping val="clustered"/>
        <c:ser>
          <c:idx val="0"/>
          <c:order val="0"/>
          <c:tx>
            <c:strRef>
              <c:f>'Figura 9 '!$O$3</c:f>
              <c:strCache>
                <c:ptCount val="1"/>
                <c:pt idx="0">
                  <c:v>Generación</c:v>
                </c:pt>
              </c:strCache>
            </c:strRef>
          </c:tx>
          <c:spPr>
            <a:gradFill flip="none" rotWithShape="1">
              <a:gsLst>
                <a:gs pos="0">
                  <a:srgbClr val="4F81BD">
                    <a:lumMod val="75000"/>
                    <a:shade val="30000"/>
                    <a:satMod val="115000"/>
                  </a:srgbClr>
                </a:gs>
                <a:gs pos="50000">
                  <a:srgbClr val="4F81BD">
                    <a:lumMod val="75000"/>
                    <a:shade val="67500"/>
                    <a:satMod val="115000"/>
                  </a:srgbClr>
                </a:gs>
                <a:gs pos="100000">
                  <a:srgbClr val="4F81BD">
                    <a:lumMod val="75000"/>
                    <a:shade val="100000"/>
                    <a:satMod val="115000"/>
                  </a:srgbClr>
                </a:gs>
              </a:gsLst>
              <a:lin ang="16200000" scaled="1"/>
              <a:tileRect/>
            </a:gradFill>
          </c:spPr>
          <c:cat>
            <c:strRef>
              <c:f>'Figura 9 '!$H$4:$H$21</c:f>
              <c:strCache>
                <c:ptCount val="18"/>
                <c:pt idx="0">
                  <c:v>AES GENER</c:v>
                </c:pt>
                <c:pt idx="1">
                  <c:v>ANDINA</c:v>
                </c:pt>
                <c:pt idx="2">
                  <c:v>ANGAMOS</c:v>
                </c:pt>
                <c:pt idx="3">
                  <c:v>CELTA</c:v>
                </c:pt>
                <c:pt idx="4">
                  <c:v>E-CL</c:v>
                </c:pt>
                <c:pt idx="5">
                  <c:v>ENERNUEVAS</c:v>
                </c:pt>
                <c:pt idx="6">
                  <c:v>ENORCHILE</c:v>
                </c:pt>
                <c:pt idx="7">
                  <c:v>E. DE GENERACION</c:v>
                </c:pt>
                <c:pt idx="8">
                  <c:v>GASATACAMA</c:v>
                </c:pt>
                <c:pt idx="9">
                  <c:v>HORNITOS</c:v>
                </c:pt>
                <c:pt idx="10">
                  <c:v>NORACID</c:v>
                </c:pt>
                <c:pt idx="11">
                  <c:v>ON GROUP</c:v>
                </c:pt>
                <c:pt idx="12">
                  <c:v>PAS2</c:v>
                </c:pt>
                <c:pt idx="13">
                  <c:v>PAS3</c:v>
                </c:pt>
                <c:pt idx="14">
                  <c:v>SPS LA HUAYCA</c:v>
                </c:pt>
                <c:pt idx="15">
                  <c:v>GENERACIÓN SOLAR</c:v>
                </c:pt>
                <c:pt idx="16">
                  <c:v>TECNET</c:v>
                </c:pt>
                <c:pt idx="17">
                  <c:v>VALLE DE LOS VIENTOS</c:v>
                </c:pt>
              </c:strCache>
            </c:strRef>
          </c:cat>
          <c:val>
            <c:numRef>
              <c:f>'Figura 9 '!$O$4:$O$21</c:f>
              <c:numCache>
                <c:formatCode>#,##0.0</c:formatCode>
                <c:ptCount val="18"/>
                <c:pt idx="0">
                  <c:v>507.6173</c:v>
                </c:pt>
                <c:pt idx="1">
                  <c:v>257.08800000000002</c:v>
                </c:pt>
                <c:pt idx="2">
                  <c:v>1047.6727000000001</c:v>
                </c:pt>
                <c:pt idx="3">
                  <c:v>244.74630000000002</c:v>
                </c:pt>
                <c:pt idx="4">
                  <c:v>1767.0805</c:v>
                </c:pt>
                <c:pt idx="5">
                  <c:v>4.3508599999999999</c:v>
                </c:pt>
                <c:pt idx="6">
                  <c:v>3.8065000000000002</c:v>
                </c:pt>
                <c:pt idx="7">
                  <c:v>0.2702</c:v>
                </c:pt>
                <c:pt idx="8">
                  <c:v>298.0453</c:v>
                </c:pt>
                <c:pt idx="9">
                  <c:v>324.32099999999997</c:v>
                </c:pt>
                <c:pt idx="10">
                  <c:v>35.750700000000002</c:v>
                </c:pt>
                <c:pt idx="11">
                  <c:v>0.27629999999999999</c:v>
                </c:pt>
                <c:pt idx="12">
                  <c:v>5.3378000000000005</c:v>
                </c:pt>
                <c:pt idx="13">
                  <c:v>13.3582</c:v>
                </c:pt>
                <c:pt idx="14">
                  <c:v>4.6760000000000002</c:v>
                </c:pt>
                <c:pt idx="15">
                  <c:v>23.9511</c:v>
                </c:pt>
                <c:pt idx="16">
                  <c:v>0.39900000000000002</c:v>
                </c:pt>
                <c:pt idx="17">
                  <c:v>66.721000000000004</c:v>
                </c:pt>
              </c:numCache>
            </c:numRef>
          </c:val>
        </c:ser>
        <c:ser>
          <c:idx val="1"/>
          <c:order val="1"/>
          <c:tx>
            <c:strRef>
              <c:f>'Figura 9 '!$P$3</c:f>
              <c:strCache>
                <c:ptCount val="1"/>
                <c:pt idx="0">
                  <c:v>Ventas</c:v>
                </c:pt>
              </c:strCache>
            </c:strRef>
          </c:tx>
          <c:spPr>
            <a:gradFill flip="none" rotWithShape="1">
              <a:gsLst>
                <a:gs pos="0">
                  <a:srgbClr val="F79646">
                    <a:lumMod val="75000"/>
                    <a:shade val="30000"/>
                    <a:satMod val="115000"/>
                  </a:srgbClr>
                </a:gs>
                <a:gs pos="50000">
                  <a:srgbClr val="F79646">
                    <a:lumMod val="75000"/>
                    <a:shade val="67500"/>
                    <a:satMod val="115000"/>
                  </a:srgbClr>
                </a:gs>
                <a:gs pos="100000">
                  <a:srgbClr val="F79646">
                    <a:lumMod val="75000"/>
                    <a:shade val="100000"/>
                    <a:satMod val="115000"/>
                  </a:srgbClr>
                </a:gs>
              </a:gsLst>
              <a:lin ang="16200000" scaled="1"/>
              <a:tileRect/>
            </a:gradFill>
          </c:spPr>
          <c:cat>
            <c:strRef>
              <c:f>'Figura 9 '!$H$4:$H$21</c:f>
              <c:strCache>
                <c:ptCount val="18"/>
                <c:pt idx="0">
                  <c:v>AES GENER</c:v>
                </c:pt>
                <c:pt idx="1">
                  <c:v>ANDINA</c:v>
                </c:pt>
                <c:pt idx="2">
                  <c:v>ANGAMOS</c:v>
                </c:pt>
                <c:pt idx="3">
                  <c:v>CELTA</c:v>
                </c:pt>
                <c:pt idx="4">
                  <c:v>E-CL</c:v>
                </c:pt>
                <c:pt idx="5">
                  <c:v>ENERNUEVAS</c:v>
                </c:pt>
                <c:pt idx="6">
                  <c:v>ENORCHILE</c:v>
                </c:pt>
                <c:pt idx="7">
                  <c:v>E. DE GENERACION</c:v>
                </c:pt>
                <c:pt idx="8">
                  <c:v>GASATACAMA</c:v>
                </c:pt>
                <c:pt idx="9">
                  <c:v>HORNITOS</c:v>
                </c:pt>
                <c:pt idx="10">
                  <c:v>NORACID</c:v>
                </c:pt>
                <c:pt idx="11">
                  <c:v>ON GROUP</c:v>
                </c:pt>
                <c:pt idx="12">
                  <c:v>PAS2</c:v>
                </c:pt>
                <c:pt idx="13">
                  <c:v>PAS3</c:v>
                </c:pt>
                <c:pt idx="14">
                  <c:v>SPS LA HUAYCA</c:v>
                </c:pt>
                <c:pt idx="15">
                  <c:v>GENERACIÓN SOLAR</c:v>
                </c:pt>
                <c:pt idx="16">
                  <c:v>TECNET</c:v>
                </c:pt>
                <c:pt idx="17">
                  <c:v>VALLE DE LOS VIENTOS</c:v>
                </c:pt>
              </c:strCache>
            </c:strRef>
          </c:cat>
          <c:val>
            <c:numRef>
              <c:f>'Figura 9 '!$P$4:$P$21</c:f>
              <c:numCache>
                <c:formatCode>#,##0.0</c:formatCode>
                <c:ptCount val="18"/>
                <c:pt idx="0">
                  <c:v>859.88099999999997</c:v>
                </c:pt>
                <c:pt idx="1">
                  <c:v>208.24499999999998</c:v>
                </c:pt>
                <c:pt idx="2">
                  <c:v>463.935</c:v>
                </c:pt>
                <c:pt idx="3">
                  <c:v>260.62200000000001</c:v>
                </c:pt>
                <c:pt idx="4">
                  <c:v>1786.569</c:v>
                </c:pt>
                <c:pt idx="5">
                  <c:v>0</c:v>
                </c:pt>
                <c:pt idx="6">
                  <c:v>124.64699999999999</c:v>
                </c:pt>
                <c:pt idx="7">
                  <c:v>0</c:v>
                </c:pt>
                <c:pt idx="8">
                  <c:v>85.788000000000011</c:v>
                </c:pt>
                <c:pt idx="9">
                  <c:v>298.18700000000001</c:v>
                </c:pt>
                <c:pt idx="10">
                  <c:v>1.8649999999999998</c:v>
                </c:pt>
                <c:pt idx="11">
                  <c:v>4.2830000000000004</c:v>
                </c:pt>
                <c:pt idx="12">
                  <c:v>3.9659999999999997</c:v>
                </c:pt>
                <c:pt idx="13">
                  <c:v>13.362000000000002</c:v>
                </c:pt>
                <c:pt idx="14">
                  <c:v>0</c:v>
                </c:pt>
                <c:pt idx="15">
                  <c:v>0</c:v>
                </c:pt>
                <c:pt idx="16">
                  <c:v>0</c:v>
                </c:pt>
                <c:pt idx="17">
                  <c:v>0</c:v>
                </c:pt>
              </c:numCache>
            </c:numRef>
          </c:val>
        </c:ser>
        <c:gapWidth val="75"/>
        <c:overlap val="-25"/>
        <c:axId val="94014464"/>
        <c:axId val="94030848"/>
      </c:barChart>
      <c:catAx>
        <c:axId val="94014464"/>
        <c:scaling>
          <c:orientation val="minMax"/>
        </c:scaling>
        <c:axPos val="b"/>
        <c:numFmt formatCode="General" sourceLinked="1"/>
        <c:majorTickMark val="none"/>
        <c:tickLblPos val="nextTo"/>
        <c:txPr>
          <a:bodyPr/>
          <a:lstStyle/>
          <a:p>
            <a:pPr>
              <a:defRPr sz="700">
                <a:latin typeface="Arial" pitchFamily="34" charset="0"/>
                <a:cs typeface="Arial" pitchFamily="34" charset="0"/>
              </a:defRPr>
            </a:pPr>
            <a:endParaRPr lang="es-CL"/>
          </a:p>
        </c:txPr>
        <c:crossAx val="94030848"/>
        <c:crosses val="autoZero"/>
        <c:auto val="1"/>
        <c:lblAlgn val="ctr"/>
        <c:lblOffset val="100"/>
      </c:catAx>
      <c:valAx>
        <c:axId val="94030848"/>
        <c:scaling>
          <c:orientation val="minMax"/>
        </c:scaling>
        <c:axPos val="l"/>
        <c:majorGridlines>
          <c:spPr>
            <a:ln cmpd="sng">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800">
                <a:latin typeface="Arial" pitchFamily="34" charset="0"/>
                <a:cs typeface="Arial" pitchFamily="34" charset="0"/>
              </a:defRPr>
            </a:pPr>
            <a:endParaRPr lang="es-CL"/>
          </a:p>
        </c:txPr>
        <c:crossAx val="94014464"/>
        <c:crosses val="autoZero"/>
        <c:crossBetween val="between"/>
      </c:valAx>
    </c:plotArea>
    <c:legend>
      <c:legendPos val="b"/>
      <c:txPr>
        <a:bodyPr/>
        <a:lstStyle/>
        <a:p>
          <a:pPr>
            <a:defRPr sz="9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6.xm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11</xdr:col>
      <xdr:colOff>679175</xdr:colOff>
      <xdr:row>12</xdr:row>
      <xdr:rowOff>49697</xdr:rowOff>
    </xdr:from>
    <xdr:to>
      <xdr:col>18</xdr:col>
      <xdr:colOff>196306</xdr:colOff>
      <xdr:row>30</xdr:row>
      <xdr:rowOff>87047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1457739</xdr:colOff>
      <xdr:row>16</xdr:row>
      <xdr:rowOff>91107</xdr:rowOff>
    </xdr:from>
    <xdr:to>
      <xdr:col>31</xdr:col>
      <xdr:colOff>288114</xdr:colOff>
      <xdr:row>34</xdr:row>
      <xdr:rowOff>128457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51287</xdr:colOff>
      <xdr:row>12</xdr:row>
      <xdr:rowOff>87923</xdr:rowOff>
    </xdr:from>
    <xdr:to>
      <xdr:col>14</xdr:col>
      <xdr:colOff>583037</xdr:colOff>
      <xdr:row>30</xdr:row>
      <xdr:rowOff>125273</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0.64207</cdr:x>
      <cdr:y>0.32448</cdr:y>
    </cdr:from>
    <cdr:to>
      <cdr:x>0.7364</cdr:x>
      <cdr:y>0.32448</cdr:y>
    </cdr:to>
    <cdr:cxnSp macro="">
      <cdr:nvCxnSpPr>
        <cdr:cNvPr id="2" name="3 Conector recto"/>
        <cdr:cNvCxnSpPr/>
      </cdr:nvCxnSpPr>
      <cdr:spPr>
        <a:xfrm xmlns:a="http://schemas.openxmlformats.org/drawingml/2006/main">
          <a:off x="3582770" y="957855"/>
          <a:ext cx="526361"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ys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0.85509</cdr:x>
      <cdr:y>0.14683</cdr:y>
    </cdr:from>
    <cdr:to>
      <cdr:x>0.94931</cdr:x>
      <cdr:y>0.14683</cdr:y>
    </cdr:to>
    <cdr:cxnSp macro="">
      <cdr:nvCxnSpPr>
        <cdr:cNvPr id="3" name="4 Conector recto"/>
        <cdr:cNvCxnSpPr/>
      </cdr:nvCxnSpPr>
      <cdr:spPr>
        <a:xfrm xmlns:a="http://schemas.openxmlformats.org/drawingml/2006/main">
          <a:off x="4773733" y="437046"/>
          <a:ext cx="526004"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ys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0.60459</cdr:x>
      <cdr:y>0.36078</cdr:y>
    </cdr:from>
    <cdr:to>
      <cdr:x>0.77123</cdr:x>
      <cdr:y>0.43541</cdr:y>
    </cdr:to>
    <cdr:sp macro="" textlink="">
      <cdr:nvSpPr>
        <cdr:cNvPr id="4" name="3 CuadroTexto"/>
        <cdr:cNvSpPr txBox="1"/>
      </cdr:nvSpPr>
      <cdr:spPr>
        <a:xfrm xmlns:a="http://schemas.openxmlformats.org/drawingml/2006/main">
          <a:off x="3373607" y="1065028"/>
          <a:ext cx="929852" cy="220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1000">
              <a:latin typeface="Arial" pitchFamily="34" charset="0"/>
              <a:cs typeface="Arial" pitchFamily="34" charset="0"/>
            </a:rPr>
            <a:t>Mín:</a:t>
          </a:r>
          <a:r>
            <a:rPr lang="es-CL" sz="1000" baseline="0">
              <a:latin typeface="Arial" pitchFamily="34" charset="0"/>
              <a:cs typeface="Arial" pitchFamily="34" charset="0"/>
            </a:rPr>
            <a:t> 1.812,9</a:t>
          </a:r>
          <a:endParaRPr lang="es-CL" sz="1000">
            <a:latin typeface="Arial" pitchFamily="34" charset="0"/>
            <a:cs typeface="Arial" pitchFamily="34" charset="0"/>
          </a:endParaRPr>
        </a:p>
      </cdr:txBody>
    </cdr:sp>
  </cdr:relSizeAnchor>
  <cdr:relSizeAnchor xmlns:cdr="http://schemas.openxmlformats.org/drawingml/2006/chartDrawing">
    <cdr:from>
      <cdr:x>0.08404</cdr:x>
      <cdr:y>0.8563</cdr:y>
    </cdr:from>
    <cdr:to>
      <cdr:x>0.97298</cdr:x>
      <cdr:y>0.92083</cdr:y>
    </cdr:to>
    <cdr:sp macro="" textlink="">
      <cdr:nvSpPr>
        <cdr:cNvPr id="5" name="1 CuadroTexto"/>
        <cdr:cNvSpPr txBox="1"/>
      </cdr:nvSpPr>
      <cdr:spPr>
        <a:xfrm xmlns:a="http://schemas.openxmlformats.org/drawingml/2006/main">
          <a:off x="468925" y="2527789"/>
          <a:ext cx="4960328"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aseline="0">
              <a:latin typeface="Arial" pitchFamily="34" charset="0"/>
              <a:cs typeface="Arial" pitchFamily="34" charset="0"/>
            </a:rPr>
            <a:t>          Octubre</a:t>
          </a:r>
          <a:r>
            <a:rPr lang="es-CL" sz="900">
              <a:latin typeface="Arial" pitchFamily="34" charset="0"/>
              <a:cs typeface="Arial" pitchFamily="34" charset="0"/>
            </a:rPr>
            <a:t>	                            Noviembre	</a:t>
          </a:r>
          <a:r>
            <a:rPr lang="es-CL" sz="900" baseline="0">
              <a:latin typeface="Arial" pitchFamily="34" charset="0"/>
              <a:cs typeface="Arial" pitchFamily="34" charset="0"/>
            </a:rPr>
            <a:t>          </a:t>
          </a:r>
          <a:r>
            <a:rPr lang="es-CL" sz="900">
              <a:latin typeface="Arial" pitchFamily="34" charset="0"/>
              <a:cs typeface="Arial" pitchFamily="34" charset="0"/>
            </a:rPr>
            <a:t>            Diciembre		</a:t>
          </a:r>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133348</xdr:colOff>
      <xdr:row>11</xdr:row>
      <xdr:rowOff>38100</xdr:rowOff>
    </xdr:from>
    <xdr:to>
      <xdr:col>11</xdr:col>
      <xdr:colOff>446583</xdr:colOff>
      <xdr:row>29</xdr:row>
      <xdr:rowOff>75450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0.05974</cdr:x>
      <cdr:y>0.82193</cdr:y>
    </cdr:from>
    <cdr:to>
      <cdr:x>0.9486</cdr:x>
      <cdr:y>0.88443</cdr:y>
    </cdr:to>
    <cdr:sp macro="" textlink="">
      <cdr:nvSpPr>
        <cdr:cNvPr id="2" name="1 CuadroTexto"/>
        <cdr:cNvSpPr txBox="1"/>
      </cdr:nvSpPr>
      <cdr:spPr>
        <a:xfrm xmlns:a="http://schemas.openxmlformats.org/drawingml/2006/main">
          <a:off x="333375" y="2505075"/>
          <a:ext cx="4960328"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CL" sz="900" baseline="0">
              <a:latin typeface="Arial" pitchFamily="34" charset="0"/>
              <a:cs typeface="Arial" pitchFamily="34" charset="0"/>
            </a:rPr>
            <a:t>           Octubre</a:t>
          </a:r>
          <a:r>
            <a:rPr lang="es-CL" sz="900">
              <a:latin typeface="Arial" pitchFamily="34" charset="0"/>
              <a:cs typeface="Arial" pitchFamily="34" charset="0"/>
            </a:rPr>
            <a:t>		Noviembre	</a:t>
          </a:r>
          <a:r>
            <a:rPr lang="es-CL" sz="900" baseline="0">
              <a:latin typeface="Arial" pitchFamily="34" charset="0"/>
              <a:cs typeface="Arial" pitchFamily="34" charset="0"/>
            </a:rPr>
            <a:t>          </a:t>
          </a:r>
          <a:r>
            <a:rPr lang="es-CL" sz="900">
              <a:latin typeface="Arial" pitchFamily="34" charset="0"/>
              <a:cs typeface="Arial" pitchFamily="34" charset="0"/>
            </a:rPr>
            <a:t>          Diciembre		</a:t>
          </a:r>
        </a:p>
      </cdr:txBody>
    </cdr:sp>
  </cdr:relSizeAnchor>
  <cdr:relSizeAnchor xmlns:cdr="http://schemas.openxmlformats.org/drawingml/2006/chartDrawing">
    <cdr:from>
      <cdr:x>0</cdr:x>
      <cdr:y>0</cdr:y>
    </cdr:from>
    <cdr:to>
      <cdr:x>0.0809</cdr:x>
      <cdr:y>0.11616</cdr:y>
    </cdr:to>
    <cdr:sp macro="" textlink="">
      <cdr:nvSpPr>
        <cdr:cNvPr id="3" name="1 CuadroTexto"/>
        <cdr:cNvSpPr txBox="1"/>
      </cdr:nvSpPr>
      <cdr:spPr>
        <a:xfrm xmlns:a="http://schemas.openxmlformats.org/drawingml/2006/main">
          <a:off x="0" y="0"/>
          <a:ext cx="45149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GWh</a:t>
          </a:r>
          <a:endParaRPr lang="es-CL" sz="1050" b="1">
            <a:latin typeface="Arial" pitchFamily="34" charset="0"/>
            <a:cs typeface="Arial"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67087</xdr:colOff>
      <xdr:row>22</xdr:row>
      <xdr:rowOff>125895</xdr:rowOff>
    </xdr:from>
    <xdr:to>
      <xdr:col>15</xdr:col>
      <xdr:colOff>553283</xdr:colOff>
      <xdr:row>40</xdr:row>
      <xdr:rowOff>96157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0.08091</cdr:x>
      <cdr:y>0.11616</cdr:y>
    </cdr:to>
    <cdr:sp macro="" textlink="">
      <cdr:nvSpPr>
        <cdr:cNvPr id="2" name="1 CuadroTexto"/>
        <cdr:cNvSpPr txBox="1"/>
      </cdr:nvSpPr>
      <cdr:spPr>
        <a:xfrm xmlns:a="http://schemas.openxmlformats.org/drawingml/2006/main">
          <a:off x="0" y="0"/>
          <a:ext cx="45149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GWh</a:t>
          </a:r>
          <a:endParaRPr lang="es-CL" sz="1050" b="1">
            <a:latin typeface="Arial" pitchFamily="34" charset="0"/>
            <a:cs typeface="Arial"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246000</xdr:colOff>
      <xdr:row>19</xdr:row>
      <xdr:rowOff>8775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US$/Ton</a:t>
          </a:r>
          <a:endParaRPr lang="es-CL" sz="1050" b="1">
            <a:latin typeface="Arial" pitchFamily="34" charset="0"/>
            <a:cs typeface="Arial"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23977</xdr:colOff>
      <xdr:row>3</xdr:row>
      <xdr:rowOff>12151</xdr:rowOff>
    </xdr:from>
    <xdr:to>
      <xdr:col>15</xdr:col>
      <xdr:colOff>269977</xdr:colOff>
      <xdr:row>21</xdr:row>
      <xdr:rowOff>39976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US$/m3</a:t>
          </a:r>
          <a:endParaRPr lang="es-CL" sz="1050" b="1">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0.10836</cdr:x>
      <cdr:y>0.83971</cdr:y>
    </cdr:from>
    <cdr:to>
      <cdr:x>0.97818</cdr:x>
      <cdr:y>0.92029</cdr:y>
    </cdr:to>
    <cdr:sp macro="" textlink="">
      <cdr:nvSpPr>
        <cdr:cNvPr id="2" name="1 CuadroTexto"/>
        <cdr:cNvSpPr txBox="1"/>
      </cdr:nvSpPr>
      <cdr:spPr>
        <a:xfrm xmlns:a="http://schemas.openxmlformats.org/drawingml/2006/main">
          <a:off x="604628" y="2478814"/>
          <a:ext cx="4853611" cy="2378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900">
              <a:latin typeface="Arial" pitchFamily="34" charset="0"/>
              <a:cs typeface="Arial" pitchFamily="34" charset="0"/>
            </a:rPr>
            <a:t>                 Octubre	           Noviembre		 Diciembre		</a:t>
          </a:r>
        </a:p>
      </cdr:txBody>
    </cdr:sp>
  </cdr:relSizeAnchor>
  <cdr:relSizeAnchor xmlns:cdr="http://schemas.openxmlformats.org/drawingml/2006/chartDrawing">
    <cdr:from>
      <cdr:x>0</cdr:x>
      <cdr:y>0</cdr:y>
    </cdr:from>
    <cdr:to>
      <cdr:x>0.10075</cdr:x>
      <cdr:y>0.09337</cdr:y>
    </cdr:to>
    <cdr:sp macro="" textlink="">
      <cdr:nvSpPr>
        <cdr:cNvPr id="3" name="1 CuadroTexto"/>
        <cdr:cNvSpPr txBox="1"/>
      </cdr:nvSpPr>
      <cdr:spPr>
        <a:xfrm xmlns:a="http://schemas.openxmlformats.org/drawingml/2006/main">
          <a:off x="0" y="0"/>
          <a:ext cx="68745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US$/MWh</a:t>
          </a:r>
          <a:endParaRPr lang="es-CL" sz="1050" b="1">
            <a:latin typeface="Arial" pitchFamily="34" charset="0"/>
            <a:cs typeface="Arial"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152400</xdr:colOff>
      <xdr:row>1</xdr:row>
      <xdr:rowOff>123825</xdr:rowOff>
    </xdr:from>
    <xdr:to>
      <xdr:col>14</xdr:col>
      <xdr:colOff>398400</xdr:colOff>
      <xdr:row>18</xdr:row>
      <xdr:rowOff>113550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US$/MMBTU</a:t>
          </a:r>
          <a:endParaRPr lang="es-CL" sz="1050" b="1">
            <a:latin typeface="Arial" pitchFamily="34" charset="0"/>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533400</xdr:colOff>
      <xdr:row>4</xdr:row>
      <xdr:rowOff>19049</xdr:rowOff>
    </xdr:from>
    <xdr:to>
      <xdr:col>12</xdr:col>
      <xdr:colOff>17400</xdr:colOff>
      <xdr:row>21</xdr:row>
      <xdr:rowOff>132599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788669</xdr:colOff>
      <xdr:row>15</xdr:row>
      <xdr:rowOff>59055</xdr:rowOff>
    </xdr:from>
    <xdr:to>
      <xdr:col>7</xdr:col>
      <xdr:colOff>501269</xdr:colOff>
      <xdr:row>33</xdr:row>
      <xdr:rowOff>96405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485774</xdr:colOff>
      <xdr:row>1</xdr:row>
      <xdr:rowOff>161924</xdr:rowOff>
    </xdr:from>
    <xdr:to>
      <xdr:col>18</xdr:col>
      <xdr:colOff>731774</xdr:colOff>
      <xdr:row>20</xdr:row>
      <xdr:rowOff>37349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268944</xdr:colOff>
      <xdr:row>0</xdr:row>
      <xdr:rowOff>0</xdr:rowOff>
    </xdr:from>
    <xdr:to>
      <xdr:col>11</xdr:col>
      <xdr:colOff>795620</xdr:colOff>
      <xdr:row>3</xdr:row>
      <xdr:rowOff>9525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30944" y="0"/>
          <a:ext cx="9108701" cy="714375"/>
        </a:xfrm>
        <a:prstGeom prst="rect">
          <a:avLst/>
        </a:prstGeom>
        <a:noFill/>
        <a:ln w="9525">
          <a:noFill/>
          <a:miter lim="800000"/>
          <a:headEnd/>
          <a:tailEnd/>
        </a:ln>
      </xdr:spPr>
    </xdr:pic>
    <xdr:clientData/>
  </xdr:twoCellAnchor>
  <xdr:twoCellAnchor>
    <xdr:from>
      <xdr:col>17</xdr:col>
      <xdr:colOff>558615</xdr:colOff>
      <xdr:row>24</xdr:row>
      <xdr:rowOff>20730</xdr:rowOff>
    </xdr:from>
    <xdr:to>
      <xdr:col>22</xdr:col>
      <xdr:colOff>423615</xdr:colOff>
      <xdr:row>38</xdr:row>
      <xdr:rowOff>104024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257738</xdr:colOff>
      <xdr:row>2</xdr:row>
      <xdr:rowOff>200024</xdr:rowOff>
    </xdr:from>
    <xdr:to>
      <xdr:col>11</xdr:col>
      <xdr:colOff>829238</xdr:colOff>
      <xdr:row>21</xdr:row>
      <xdr:rowOff>172275</xdr:rowOff>
    </xdr:to>
    <xdr:grpSp>
      <xdr:nvGrpSpPr>
        <xdr:cNvPr id="4" name="7 Grupo"/>
        <xdr:cNvGrpSpPr/>
      </xdr:nvGrpSpPr>
      <xdr:grpSpPr>
        <a:xfrm>
          <a:off x="1038788" y="704849"/>
          <a:ext cx="9153525" cy="3620326"/>
          <a:chOff x="0" y="836712"/>
          <a:chExt cx="9144000" cy="3623687"/>
        </a:xfrm>
      </xdr:grpSpPr>
      <xdr:pic>
        <xdr:nvPicPr>
          <xdr:cNvPr id="5" name="3 Imagen" descr="Sin título.png"/>
          <xdr:cNvPicPr>
            <a:picLocks noChangeAspect="1"/>
          </xdr:cNvPicPr>
        </xdr:nvPicPr>
        <xdr:blipFill>
          <a:blip xmlns:r="http://schemas.openxmlformats.org/officeDocument/2006/relationships" r:embed="rId3" cstate="print"/>
          <a:stretch>
            <a:fillRect/>
          </a:stretch>
        </xdr:blipFill>
        <xdr:spPr>
          <a:xfrm>
            <a:off x="0" y="836712"/>
            <a:ext cx="9144000" cy="3623687"/>
          </a:xfrm>
          <a:prstGeom prst="rect">
            <a:avLst/>
          </a:prstGeom>
        </xdr:spPr>
      </xdr:pic>
      <xdr:cxnSp macro="">
        <xdr:nvCxnSpPr>
          <xdr:cNvPr id="6" name="5 Conector recto"/>
          <xdr:cNvCxnSpPr>
            <a:stCxn id="5" idx="1"/>
          </xdr:cNvCxnSpPr>
        </xdr:nvCxnSpPr>
        <xdr:spPr>
          <a:xfrm flipV="1">
            <a:off x="0" y="2636912"/>
            <a:ext cx="8892480" cy="11644"/>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7" name="6 Rectángulo"/>
          <xdr:cNvSpPr/>
        </xdr:nvSpPr>
        <xdr:spPr>
          <a:xfrm>
            <a:off x="3347864" y="2060848"/>
            <a:ext cx="3744416" cy="2880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L"/>
          </a:p>
        </xdr:txBody>
      </xdr:sp>
    </xdr:grpSp>
    <xdr:clientData/>
  </xdr:twoCellAnchor>
</xdr:wsDr>
</file>

<file path=xl/drawings/drawing26.xml><?xml version="1.0" encoding="utf-8"?>
<c:userShapes xmlns:c="http://schemas.openxmlformats.org/drawingml/2006/chart">
  <cdr:relSizeAnchor xmlns:cdr="http://schemas.openxmlformats.org/drawingml/2006/chartDrawing">
    <cdr:from>
      <cdr:x>0.0486</cdr:x>
      <cdr:y>0.80666</cdr:y>
    </cdr:from>
    <cdr:to>
      <cdr:x>0.99637</cdr:x>
      <cdr:y>0.86986</cdr:y>
    </cdr:to>
    <cdr:sp macro="" textlink="">
      <cdr:nvSpPr>
        <cdr:cNvPr id="2" name="1 CuadroTexto"/>
        <cdr:cNvSpPr txBox="1"/>
      </cdr:nvSpPr>
      <cdr:spPr>
        <a:xfrm xmlns:a="http://schemas.openxmlformats.org/drawingml/2006/main">
          <a:off x="271591" y="2378902"/>
          <a:ext cx="5296407" cy="1863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CL" sz="700">
              <a:latin typeface="Arial" pitchFamily="34" charset="0"/>
              <a:cs typeface="Arial" pitchFamily="34" charset="0"/>
            </a:rPr>
            <a:t>        Julio	Agosto                      Septiembre</a:t>
          </a:r>
          <a:r>
            <a:rPr lang="es-CL" sz="700" baseline="0">
              <a:latin typeface="Arial" pitchFamily="34" charset="0"/>
              <a:cs typeface="Arial" pitchFamily="34" charset="0"/>
            </a:rPr>
            <a:t>                  Octubre                Noviembre                 Diciembre   </a:t>
          </a:r>
          <a:r>
            <a:rPr lang="es-CL" sz="700">
              <a:latin typeface="Arial" pitchFamily="34" charset="0"/>
              <a:cs typeface="Arial" pitchFamily="34" charset="0"/>
            </a:rPr>
            <a:t>	</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14</xdr:col>
      <xdr:colOff>76200</xdr:colOff>
      <xdr:row>0</xdr:row>
      <xdr:rowOff>171450</xdr:rowOff>
    </xdr:from>
    <xdr:to>
      <xdr:col>17</xdr:col>
      <xdr:colOff>382732</xdr:colOff>
      <xdr:row>3</xdr:row>
      <xdr:rowOff>9525</xdr:rowOff>
    </xdr:to>
    <xdr:sp macro="" textlink="">
      <xdr:nvSpPr>
        <xdr:cNvPr id="2" name="Text Box 42"/>
        <xdr:cNvSpPr txBox="1">
          <a:spLocks noChangeArrowheads="1"/>
        </xdr:cNvSpPr>
      </xdr:nvSpPr>
      <xdr:spPr bwMode="auto">
        <a:xfrm>
          <a:off x="8324850" y="171450"/>
          <a:ext cx="2116282" cy="609600"/>
        </a:xfrm>
        <a:prstGeom prst="rect">
          <a:avLst/>
        </a:prstGeom>
        <a:solidFill>
          <a:srgbClr val="FFFF99"/>
        </a:solidFill>
        <a:ln w="12700">
          <a:solidFill>
            <a:srgbClr val="000000"/>
          </a:solidFill>
          <a:miter lim="800000"/>
          <a:headEnd/>
          <a:tailEnd/>
        </a:ln>
      </xdr:spPr>
      <xdr:txBody>
        <a:bodyPr vertOverflow="clip" wrap="square" lIns="27432" tIns="22860" rIns="27432" bIns="0" anchor="t" upright="1"/>
        <a:lstStyle/>
        <a:p>
          <a:pPr algn="ctr" rtl="0">
            <a:defRPr sz="1000"/>
          </a:pPr>
          <a:r>
            <a:rPr lang="es-CL" sz="900" b="1" i="0" u="none" strike="noStrike" baseline="0">
              <a:solidFill>
                <a:srgbClr val="000000"/>
              </a:solidFill>
              <a:latin typeface="Arial"/>
              <a:cs typeface="Arial"/>
            </a:rPr>
            <a:t>SELECCIONAR</a:t>
          </a:r>
          <a:r>
            <a:rPr lang="es-CL" sz="900" b="0" i="0" u="none" strike="noStrike" baseline="0">
              <a:solidFill>
                <a:srgbClr val="000000"/>
              </a:solidFill>
              <a:latin typeface="Arial"/>
              <a:cs typeface="Arial"/>
            </a:rPr>
            <a:t> EL MES Y </a:t>
          </a:r>
          <a:r>
            <a:rPr lang="es-CL" sz="900" b="1" i="0" u="none" strike="noStrike" baseline="0">
              <a:solidFill>
                <a:srgbClr val="000000"/>
              </a:solidFill>
              <a:latin typeface="Arial"/>
              <a:cs typeface="Arial"/>
            </a:rPr>
            <a:t>ESCRIBIR</a:t>
          </a:r>
          <a:r>
            <a:rPr lang="es-CL" sz="900" b="0" i="0" u="none" strike="noStrike" baseline="0">
              <a:solidFill>
                <a:srgbClr val="000000"/>
              </a:solidFill>
              <a:latin typeface="Arial"/>
              <a:cs typeface="Arial"/>
            </a:rPr>
            <a:t> EL AÑO A PARTIR DEL CUAL SE DESEAN REALIZAR LAS COMPARACIONES</a:t>
          </a:r>
        </a:p>
      </xdr:txBody>
    </xdr:sp>
    <xdr:clientData/>
  </xdr:twoCellAnchor>
  <xdr:twoCellAnchor>
    <xdr:from>
      <xdr:col>13</xdr:col>
      <xdr:colOff>228600</xdr:colOff>
      <xdr:row>2</xdr:row>
      <xdr:rowOff>104775</xdr:rowOff>
    </xdr:from>
    <xdr:to>
      <xdr:col>14</xdr:col>
      <xdr:colOff>76200</xdr:colOff>
      <xdr:row>2</xdr:row>
      <xdr:rowOff>104775</xdr:rowOff>
    </xdr:to>
    <xdr:sp macro="" textlink="">
      <xdr:nvSpPr>
        <xdr:cNvPr id="3" name="Line 43"/>
        <xdr:cNvSpPr>
          <a:spLocks noChangeShapeType="1"/>
        </xdr:cNvSpPr>
      </xdr:nvSpPr>
      <xdr:spPr bwMode="auto">
        <a:xfrm flipH="1" flipV="1">
          <a:off x="7962900" y="628650"/>
          <a:ext cx="361950" cy="0"/>
        </a:xfrm>
        <a:prstGeom prst="line">
          <a:avLst/>
        </a:prstGeom>
        <a:noFill/>
        <a:ln w="9525">
          <a:solidFill>
            <a:srgbClr val="000000"/>
          </a:solidFill>
          <a:round/>
          <a:headEnd/>
          <a:tailEnd type="triangle" w="med" len="med"/>
        </a:ln>
      </xdr:spPr>
    </xdr:sp>
    <xdr:clientData/>
  </xdr:twoCellAnchor>
  <xdr:twoCellAnchor>
    <xdr:from>
      <xdr:col>13</xdr:col>
      <xdr:colOff>28575</xdr:colOff>
      <xdr:row>2</xdr:row>
      <xdr:rowOff>104775</xdr:rowOff>
    </xdr:from>
    <xdr:to>
      <xdr:col>14</xdr:col>
      <xdr:colOff>76200</xdr:colOff>
      <xdr:row>3</xdr:row>
      <xdr:rowOff>123825</xdr:rowOff>
    </xdr:to>
    <xdr:sp macro="" textlink="">
      <xdr:nvSpPr>
        <xdr:cNvPr id="4" name="Line 44"/>
        <xdr:cNvSpPr>
          <a:spLocks noChangeShapeType="1"/>
        </xdr:cNvSpPr>
      </xdr:nvSpPr>
      <xdr:spPr bwMode="auto">
        <a:xfrm flipH="1">
          <a:off x="7762875" y="628650"/>
          <a:ext cx="561975" cy="266700"/>
        </a:xfrm>
        <a:prstGeom prst="line">
          <a:avLst/>
        </a:prstGeom>
        <a:noFill/>
        <a:ln w="9525">
          <a:solidFill>
            <a:srgbClr val="000000"/>
          </a:solidFill>
          <a:round/>
          <a:headEnd/>
          <a:tailEnd type="triangle" w="med" len="med"/>
        </a:ln>
      </xdr:spPr>
    </xdr:sp>
    <xdr:clientData/>
  </xdr:twoCellAnchor>
  <xdr:twoCellAnchor editAs="oneCell">
    <xdr:from>
      <xdr:col>1</xdr:col>
      <xdr:colOff>190500</xdr:colOff>
      <xdr:row>2</xdr:row>
      <xdr:rowOff>104775</xdr:rowOff>
    </xdr:from>
    <xdr:to>
      <xdr:col>4</xdr:col>
      <xdr:colOff>361950</xdr:colOff>
      <xdr:row>6</xdr:row>
      <xdr:rowOff>57150</xdr:rowOff>
    </xdr:to>
    <xdr:sp macro="" textlink="">
      <xdr:nvSpPr>
        <xdr:cNvPr id="5" name="Text Box 45"/>
        <xdr:cNvSpPr txBox="1">
          <a:spLocks noChangeArrowheads="1"/>
        </xdr:cNvSpPr>
      </xdr:nvSpPr>
      <xdr:spPr bwMode="auto">
        <a:xfrm>
          <a:off x="447675" y="628650"/>
          <a:ext cx="1714500" cy="695325"/>
        </a:xfrm>
        <a:prstGeom prst="rect">
          <a:avLst/>
        </a:prstGeom>
        <a:solidFill>
          <a:srgbClr val="FFFF99"/>
        </a:solidFill>
        <a:ln w="12700">
          <a:solidFill>
            <a:srgbClr val="000000"/>
          </a:solidFill>
          <a:miter lim="800000"/>
          <a:headEnd/>
          <a:tailEnd/>
        </a:ln>
      </xdr:spPr>
      <xdr:txBody>
        <a:bodyPr vertOverflow="clip" wrap="square" lIns="27432" tIns="22860" rIns="0" bIns="0" anchor="t" upright="1"/>
        <a:lstStyle/>
        <a:p>
          <a:pPr algn="l" rtl="0">
            <a:defRPr sz="1000"/>
          </a:pPr>
          <a:r>
            <a:rPr lang="es-CL" sz="1000" b="0" i="0" u="none" strike="noStrike" baseline="0">
              <a:solidFill>
                <a:srgbClr val="000000"/>
              </a:solidFill>
              <a:latin typeface="Arial"/>
              <a:cs typeface="Arial"/>
            </a:rPr>
            <a:t>Pegar aquí (como valores) los indices</a:t>
          </a:r>
          <a:r>
            <a:rPr lang="es-CL" sz="1000" b="1" i="0" u="none" strike="noStrike" baseline="0">
              <a:solidFill>
                <a:srgbClr val="000000"/>
              </a:solidFill>
              <a:latin typeface="Arial"/>
              <a:cs typeface="Arial"/>
            </a:rPr>
            <a:t> Totales</a:t>
          </a:r>
          <a:r>
            <a:rPr lang="es-CL" sz="1000" b="0" i="0" u="none" strike="noStrike" baseline="0">
              <a:solidFill>
                <a:srgbClr val="000000"/>
              </a:solidFill>
              <a:latin typeface="Arial"/>
              <a:cs typeface="Arial"/>
            </a:rPr>
            <a:t> del mes (hoja RANKING TOTAL) para que se guarde en la estadística.</a:t>
          </a:r>
        </a:p>
      </xdr:txBody>
    </xdr:sp>
    <xdr:clientData/>
  </xdr:twoCellAnchor>
  <xdr:twoCellAnchor>
    <xdr:from>
      <xdr:col>10</xdr:col>
      <xdr:colOff>12582</xdr:colOff>
      <xdr:row>25</xdr:row>
      <xdr:rowOff>37744</xdr:rowOff>
    </xdr:from>
    <xdr:to>
      <xdr:col>19</xdr:col>
      <xdr:colOff>538729</xdr:colOff>
      <xdr:row>43</xdr:row>
      <xdr:rowOff>121038</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0</xdr:colOff>
      <xdr:row>3</xdr:row>
      <xdr:rowOff>0</xdr:rowOff>
    </xdr:from>
    <xdr:to>
      <xdr:col>14</xdr:col>
      <xdr:colOff>240557</xdr:colOff>
      <xdr:row>21</xdr:row>
      <xdr:rowOff>27825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638175</xdr:colOff>
      <xdr:row>3</xdr:row>
      <xdr:rowOff>76200</xdr:rowOff>
    </xdr:from>
    <xdr:to>
      <xdr:col>22</xdr:col>
      <xdr:colOff>122175</xdr:colOff>
      <xdr:row>21</xdr:row>
      <xdr:rowOff>104025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67701</xdr:colOff>
      <xdr:row>4</xdr:row>
      <xdr:rowOff>3175</xdr:rowOff>
    </xdr:from>
    <xdr:to>
      <xdr:col>21</xdr:col>
      <xdr:colOff>342378</xdr:colOff>
      <xdr:row>22</xdr:row>
      <xdr:rowOff>5498</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102420</xdr:colOff>
      <xdr:row>24</xdr:row>
      <xdr:rowOff>102420</xdr:rowOff>
    </xdr:from>
    <xdr:to>
      <xdr:col>21</xdr:col>
      <xdr:colOff>377097</xdr:colOff>
      <xdr:row>42</xdr:row>
      <xdr:rowOff>104742</xdr:rowOff>
    </xdr:to>
    <xdr:graphicFrame macro="">
      <xdr:nvGraphicFramePr>
        <xdr:cNvPr id="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0.13335</cdr:x>
      <cdr:y>0.09337</cdr:y>
    </cdr:to>
    <cdr:sp macro="" textlink="">
      <cdr:nvSpPr>
        <cdr:cNvPr id="2" name="1 CuadroTexto"/>
        <cdr:cNvSpPr txBox="1"/>
      </cdr:nvSpPr>
      <cdr:spPr>
        <a:xfrm xmlns:a="http://schemas.openxmlformats.org/drawingml/2006/main">
          <a:off x="0" y="0"/>
          <a:ext cx="561684" cy="2756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US$/MWh</a:t>
          </a:r>
          <a:endParaRPr lang="es-CL" sz="1050" b="1">
            <a:latin typeface="Arial" pitchFamily="34" charset="0"/>
            <a:cs typeface="Arial"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MW</a:t>
          </a:r>
          <a:endParaRPr lang="es-CL" sz="1050" b="1">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19</xdr:col>
      <xdr:colOff>703815</xdr:colOff>
      <xdr:row>19</xdr:row>
      <xdr:rowOff>3879</xdr:rowOff>
    </xdr:from>
    <xdr:to>
      <xdr:col>27</xdr:col>
      <xdr:colOff>340387</xdr:colOff>
      <xdr:row>37</xdr:row>
      <xdr:rowOff>131997</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72407</xdr:colOff>
      <xdr:row>29</xdr:row>
      <xdr:rowOff>79302</xdr:rowOff>
    </xdr:from>
    <xdr:to>
      <xdr:col>43</xdr:col>
      <xdr:colOff>270782</xdr:colOff>
      <xdr:row>47</xdr:row>
      <xdr:rowOff>152652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0.00321</cdr:x>
      <cdr:y>0.00605</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0.05944</cdr:x>
      <cdr:y>0.08504</cdr:y>
    </cdr:to>
    <cdr:sp macro="" textlink="">
      <cdr:nvSpPr>
        <cdr:cNvPr id="6" name="1 CuadroTexto"/>
        <cdr:cNvSpPr txBox="1"/>
      </cdr:nvSpPr>
      <cdr:spPr>
        <a:xfrm xmlns:a="http://schemas.openxmlformats.org/drawingml/2006/main">
          <a:off x="0" y="0"/>
          <a:ext cx="45149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b="1">
              <a:latin typeface="Arial" pitchFamily="34" charset="0"/>
              <a:cs typeface="Arial" pitchFamily="34" charset="0"/>
            </a:rPr>
            <a:t>GWh</a:t>
          </a:r>
          <a:endParaRPr lang="es-CL" sz="1100" b="1">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712340</xdr:colOff>
      <xdr:row>23</xdr:row>
      <xdr:rowOff>52917</xdr:rowOff>
    </xdr:from>
    <xdr:to>
      <xdr:col>11</xdr:col>
      <xdr:colOff>302173</xdr:colOff>
      <xdr:row>41</xdr:row>
      <xdr:rowOff>147417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0.07052</cdr:x>
      <cdr:y>0.75806</cdr:y>
    </cdr:from>
    <cdr:to>
      <cdr:x>0.95245</cdr:x>
      <cdr:y>0.82061</cdr:y>
    </cdr:to>
    <cdr:sp macro="" textlink="">
      <cdr:nvSpPr>
        <cdr:cNvPr id="2" name="1 CuadroTexto"/>
        <cdr:cNvSpPr txBox="1"/>
      </cdr:nvSpPr>
      <cdr:spPr>
        <a:xfrm xmlns:a="http://schemas.openxmlformats.org/drawingml/2006/main">
          <a:off x="393502" y="2237803"/>
          <a:ext cx="4921169" cy="184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aseline="0">
              <a:latin typeface="Arial" pitchFamily="34" charset="0"/>
              <a:cs typeface="Arial" pitchFamily="34" charset="0"/>
            </a:rPr>
            <a:t>             Octubre</a:t>
          </a:r>
          <a:r>
            <a:rPr lang="es-CL" sz="900">
              <a:latin typeface="Arial" pitchFamily="34" charset="0"/>
              <a:cs typeface="Arial" pitchFamily="34" charset="0"/>
            </a:rPr>
            <a:t>		 Noviembre	</a:t>
          </a:r>
          <a:r>
            <a:rPr lang="es-CL" sz="900" baseline="0">
              <a:latin typeface="Arial" pitchFamily="34" charset="0"/>
              <a:cs typeface="Arial" pitchFamily="34" charset="0"/>
            </a:rPr>
            <a:t>                    </a:t>
          </a:r>
          <a:r>
            <a:rPr lang="es-CL" sz="900">
              <a:latin typeface="Arial" pitchFamily="34" charset="0"/>
              <a:cs typeface="Arial" pitchFamily="34" charset="0"/>
            </a:rPr>
            <a:t> Diciembre		</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323850</xdr:colOff>
      <xdr:row>2</xdr:row>
      <xdr:rowOff>114299</xdr:rowOff>
    </xdr:from>
    <xdr:to>
      <xdr:col>15</xdr:col>
      <xdr:colOff>569850</xdr:colOff>
      <xdr:row>20</xdr:row>
      <xdr:rowOff>151649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0.00274</cdr:y>
    </cdr:from>
    <cdr:to>
      <cdr:x>0.06929</cdr:x>
      <cdr:y>0.10137</cdr:y>
    </cdr:to>
    <cdr:sp macro="" textlink="">
      <cdr:nvSpPr>
        <cdr:cNvPr id="4" name="3 CuadroTexto"/>
        <cdr:cNvSpPr txBox="1"/>
      </cdr:nvSpPr>
      <cdr:spPr>
        <a:xfrm xmlns:a="http://schemas.openxmlformats.org/drawingml/2006/main">
          <a:off x="0" y="9510"/>
          <a:ext cx="451494"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b="1">
              <a:latin typeface="Arial" pitchFamily="34" charset="0"/>
              <a:cs typeface="Arial" pitchFamily="34" charset="0"/>
            </a:rPr>
            <a:t>GWh</a:t>
          </a:r>
          <a:endParaRPr lang="es-CL" sz="1050" b="1">
            <a:latin typeface="Arial" pitchFamily="34" charset="0"/>
            <a:cs typeface="Arial" pitchFamily="34" charset="0"/>
          </a:endParaRPr>
        </a:p>
      </cdr:txBody>
    </cdr:sp>
  </cdr:relSizeAnchor>
  <cdr:relSizeAnchor xmlns:cdr="http://schemas.openxmlformats.org/drawingml/2006/chartDrawing">
    <cdr:from>
      <cdr:x>0.05701</cdr:x>
      <cdr:y>0.8411</cdr:y>
    </cdr:from>
    <cdr:to>
      <cdr:x>0.95893</cdr:x>
      <cdr:y>0.89589</cdr:y>
    </cdr:to>
    <cdr:sp macro="" textlink="">
      <cdr:nvSpPr>
        <cdr:cNvPr id="3" name="1 CuadroTexto"/>
        <cdr:cNvSpPr txBox="1"/>
      </cdr:nvSpPr>
      <cdr:spPr>
        <a:xfrm xmlns:a="http://schemas.openxmlformats.org/drawingml/2006/main">
          <a:off x="371474" y="2924175"/>
          <a:ext cx="5876925"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baseline="0">
              <a:latin typeface="Arial" pitchFamily="34" charset="0"/>
              <a:cs typeface="Arial" pitchFamily="34" charset="0"/>
            </a:rPr>
            <a:t>            </a:t>
          </a:r>
          <a:r>
            <a:rPr lang="es-CL" sz="900" baseline="0">
              <a:latin typeface="Arial" pitchFamily="34" charset="0"/>
              <a:cs typeface="Arial" pitchFamily="34" charset="0"/>
            </a:rPr>
            <a:t>Octubre</a:t>
          </a:r>
          <a:r>
            <a:rPr lang="es-CL" sz="1000">
              <a:latin typeface="Arial" pitchFamily="34" charset="0"/>
              <a:cs typeface="Arial" pitchFamily="34" charset="0"/>
            </a:rPr>
            <a:t>	                             </a:t>
          </a:r>
          <a:r>
            <a:rPr lang="es-CL" sz="900">
              <a:latin typeface="Arial" pitchFamily="34" charset="0"/>
              <a:cs typeface="Arial" pitchFamily="34" charset="0"/>
            </a:rPr>
            <a:t>Noviembre	</a:t>
          </a:r>
          <a:r>
            <a:rPr lang="es-CL" sz="900" baseline="0">
              <a:latin typeface="Arial" pitchFamily="34" charset="0"/>
              <a:cs typeface="Arial" pitchFamily="34" charset="0"/>
            </a:rPr>
            <a:t>                          Dic</a:t>
          </a:r>
          <a:r>
            <a:rPr lang="es-CL" sz="900">
              <a:latin typeface="Arial" pitchFamily="34" charset="0"/>
              <a:cs typeface="Arial" pitchFamily="34" charset="0"/>
            </a:rPr>
            <a:t>iembre</a:t>
          </a:r>
          <a:r>
            <a:rPr lang="es-CL" sz="1000">
              <a:latin typeface="Arial" pitchFamily="34" charset="0"/>
              <a:cs typeface="Arial" pitchFamily="34" charset="0"/>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g-santiago2\Comparte\WINDOWS\TEMP\PASO-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icadores%20de%20desempe&#241;o/d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dicadores%20de%20desempe&#241;o/AGTR/Tensi&#243;n%20Jul-Dic%2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l-pf-95"/>
      <sheetName val="val-ret-95"/>
      <sheetName val="Balance-95"/>
    </sheetNames>
    <sheetDataSet>
      <sheetData sheetId="0">
        <row r="74">
          <cell r="E74">
            <v>3</v>
          </cell>
          <cell r="F74">
            <v>1</v>
          </cell>
          <cell r="G74">
            <v>5</v>
          </cell>
          <cell r="H74">
            <v>1</v>
          </cell>
          <cell r="I74">
            <v>2</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a 13"/>
      <sheetName val="Figura 14"/>
      <sheetName val="Tabla 15"/>
      <sheetName val="Tabla 16"/>
      <sheetName val="Tabla 23"/>
      <sheetName val="Tabla 24"/>
      <sheetName val="Tabla 25"/>
    </sheetNames>
    <sheetDataSet>
      <sheetData sheetId="0">
        <row r="1">
          <cell r="B1" t="str">
            <v>ENS</v>
          </cell>
        </row>
        <row r="2">
          <cell r="B2" t="str">
            <v>Julio</v>
          </cell>
          <cell r="C2">
            <v>8767.1</v>
          </cell>
        </row>
        <row r="3">
          <cell r="B3" t="str">
            <v>Agosto</v>
          </cell>
          <cell r="C3">
            <v>36.1</v>
          </cell>
        </row>
        <row r="4">
          <cell r="B4" t="str">
            <v>Septiembre</v>
          </cell>
          <cell r="C4">
            <v>256.8</v>
          </cell>
        </row>
        <row r="5">
          <cell r="B5" t="str">
            <v>Octubre</v>
          </cell>
          <cell r="C5">
            <v>115.3</v>
          </cell>
        </row>
        <row r="6">
          <cell r="B6" t="str">
            <v>Noviembre</v>
          </cell>
          <cell r="C6">
            <v>130.9</v>
          </cell>
        </row>
        <row r="7">
          <cell r="B7" t="str">
            <v>Diciembre</v>
          </cell>
          <cell r="C7">
            <v>18.100000000000001</v>
          </cell>
        </row>
      </sheetData>
      <sheetData sheetId="1">
        <row r="2">
          <cell r="B2" t="str">
            <v>Generación</v>
          </cell>
          <cell r="C2" t="str">
            <v>Transmisión</v>
          </cell>
          <cell r="D2" t="str">
            <v>Clientes</v>
          </cell>
        </row>
        <row r="3">
          <cell r="A3" t="str">
            <v>Julio</v>
          </cell>
          <cell r="B3">
            <v>10</v>
          </cell>
          <cell r="C3">
            <v>9</v>
          </cell>
          <cell r="D3">
            <v>1</v>
          </cell>
        </row>
        <row r="4">
          <cell r="A4" t="str">
            <v>Agosto</v>
          </cell>
          <cell r="B4">
            <v>5</v>
          </cell>
          <cell r="C4">
            <v>11</v>
          </cell>
          <cell r="D4">
            <v>3</v>
          </cell>
        </row>
        <row r="5">
          <cell r="A5" t="str">
            <v>Septiembre</v>
          </cell>
          <cell r="B5">
            <v>11</v>
          </cell>
          <cell r="C5">
            <v>9</v>
          </cell>
          <cell r="D5">
            <v>0</v>
          </cell>
        </row>
        <row r="6">
          <cell r="A6" t="str">
            <v>Octubre</v>
          </cell>
          <cell r="B6">
            <v>11</v>
          </cell>
          <cell r="C6">
            <v>14</v>
          </cell>
          <cell r="D6">
            <v>1</v>
          </cell>
        </row>
        <row r="7">
          <cell r="A7" t="str">
            <v>Noviembre</v>
          </cell>
          <cell r="B7">
            <v>11</v>
          </cell>
          <cell r="C7">
            <v>9</v>
          </cell>
          <cell r="D7">
            <v>1</v>
          </cell>
        </row>
        <row r="8">
          <cell r="A8" t="str">
            <v>Diciembre</v>
          </cell>
          <cell r="B8">
            <v>6</v>
          </cell>
          <cell r="C8">
            <v>9</v>
          </cell>
          <cell r="D8">
            <v>1</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Tarapacá"/>
      <sheetName val="Atacama"/>
      <sheetName val="Lagunas"/>
      <sheetName val="Encuentro"/>
      <sheetName val="Crucero"/>
    </sheetNames>
    <sheetDataSet>
      <sheetData sheetId="0">
        <row r="4">
          <cell r="C4" t="str">
            <v>Julio</v>
          </cell>
          <cell r="D4" t="str">
            <v>Agosto</v>
          </cell>
          <cell r="E4" t="str">
            <v>Septiembre</v>
          </cell>
          <cell r="F4" t="str">
            <v>Octubre</v>
          </cell>
          <cell r="G4" t="str">
            <v>Noviembre</v>
          </cell>
          <cell r="H4" t="str">
            <v>Diciembre</v>
          </cell>
        </row>
        <row r="5">
          <cell r="C5">
            <v>0.99999240960791824</v>
          </cell>
          <cell r="D5">
            <v>0.99997722882375484</v>
          </cell>
          <cell r="E5">
            <v>0.99999240960791824</v>
          </cell>
          <cell r="F5">
            <v>0.99999620480395912</v>
          </cell>
          <cell r="G5">
            <v>0.99999620480395912</v>
          </cell>
          <cell r="H5">
            <v>1</v>
          </cell>
        </row>
        <row r="6">
          <cell r="C6">
            <v>0.99986309548709484</v>
          </cell>
          <cell r="D6">
            <v>0.99997718258118251</v>
          </cell>
          <cell r="E6">
            <v>0.99966534452400968</v>
          </cell>
          <cell r="F6">
            <v>0.99994295645295617</v>
          </cell>
          <cell r="G6">
            <v>0.99995056225922874</v>
          </cell>
          <cell r="H6">
            <v>1</v>
          </cell>
        </row>
        <row r="7">
          <cell r="C7">
            <v>0.99998102401979572</v>
          </cell>
          <cell r="D7">
            <v>0.99985198735440683</v>
          </cell>
          <cell r="E7">
            <v>0.99993927686334638</v>
          </cell>
          <cell r="F7">
            <v>0.99989373451085617</v>
          </cell>
          <cell r="G7">
            <v>0.99998861441187747</v>
          </cell>
          <cell r="H7">
            <v>0.99996963843167319</v>
          </cell>
        </row>
        <row r="8">
          <cell r="C8">
            <v>1</v>
          </cell>
          <cell r="D8">
            <v>0.99998861441187747</v>
          </cell>
          <cell r="E8">
            <v>0.99999620480395912</v>
          </cell>
          <cell r="F8">
            <v>0.99996584323563231</v>
          </cell>
          <cell r="G8">
            <v>1</v>
          </cell>
          <cell r="H8">
            <v>1</v>
          </cell>
        </row>
        <row r="9">
          <cell r="C9">
            <v>1</v>
          </cell>
          <cell r="D9">
            <v>0.99973813147318125</v>
          </cell>
          <cell r="E9">
            <v>0.9998557825504476</v>
          </cell>
          <cell r="F9">
            <v>0.99988614411877441</v>
          </cell>
          <cell r="G9">
            <v>0.99989373451085617</v>
          </cell>
          <cell r="H9">
            <v>0.99974951706130377</v>
          </cell>
        </row>
      </sheetData>
      <sheetData sheetId="1">
        <row r="2">
          <cell r="H2">
            <v>263491</v>
          </cell>
        </row>
        <row r="3">
          <cell r="K3">
            <v>2</v>
          </cell>
          <cell r="L3">
            <v>6</v>
          </cell>
          <cell r="M3">
            <v>2</v>
          </cell>
          <cell r="N3">
            <v>1</v>
          </cell>
          <cell r="O3">
            <v>1</v>
          </cell>
          <cell r="P3">
            <v>0</v>
          </cell>
        </row>
      </sheetData>
      <sheetData sheetId="2">
        <row r="2">
          <cell r="H2">
            <v>262957</v>
          </cell>
        </row>
        <row r="3">
          <cell r="K3">
            <v>36</v>
          </cell>
          <cell r="L3">
            <v>6</v>
          </cell>
          <cell r="M3">
            <v>88</v>
          </cell>
          <cell r="N3">
            <v>15</v>
          </cell>
          <cell r="O3">
            <v>13</v>
          </cell>
          <cell r="P3">
            <v>0</v>
          </cell>
        </row>
      </sheetData>
      <sheetData sheetId="3">
        <row r="2">
          <cell r="H2">
            <v>263491</v>
          </cell>
        </row>
        <row r="3">
          <cell r="K3">
            <v>5</v>
          </cell>
          <cell r="L3">
            <v>39</v>
          </cell>
          <cell r="M3">
            <v>16</v>
          </cell>
          <cell r="N3">
            <v>28</v>
          </cell>
          <cell r="O3">
            <v>3</v>
          </cell>
          <cell r="P3">
            <v>8</v>
          </cell>
        </row>
      </sheetData>
      <sheetData sheetId="4">
        <row r="2">
          <cell r="H2">
            <v>263491</v>
          </cell>
        </row>
        <row r="3">
          <cell r="K3">
            <v>0</v>
          </cell>
          <cell r="L3">
            <v>3</v>
          </cell>
          <cell r="M3">
            <v>1</v>
          </cell>
          <cell r="N3">
            <v>9</v>
          </cell>
          <cell r="O3">
            <v>0</v>
          </cell>
          <cell r="P3">
            <v>0</v>
          </cell>
        </row>
      </sheetData>
      <sheetData sheetId="5">
        <row r="2">
          <cell r="H2">
            <v>263491</v>
          </cell>
        </row>
        <row r="3">
          <cell r="K3">
            <v>0</v>
          </cell>
          <cell r="L3">
            <v>69</v>
          </cell>
          <cell r="M3">
            <v>38</v>
          </cell>
          <cell r="N3">
            <v>30</v>
          </cell>
          <cell r="O3">
            <v>28</v>
          </cell>
          <cell r="P3">
            <v>66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7.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9.xml"/><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sheetPr codeName="Hoja1">
    <tabColor rgb="FF00B050"/>
  </sheetPr>
  <dimension ref="B1:F49"/>
  <sheetViews>
    <sheetView tabSelected="1" zoomScale="90" zoomScaleNormal="90" workbookViewId="0">
      <selection activeCell="E5" sqref="E5"/>
    </sheetView>
  </sheetViews>
  <sheetFormatPr baseColWidth="10" defaultRowHeight="12"/>
  <cols>
    <col min="1" max="1" width="2.42578125" style="374" customWidth="1"/>
    <col min="2" max="2" width="3" style="374" bestFit="1" customWidth="1"/>
    <col min="3" max="3" width="9.140625" style="374" bestFit="1" customWidth="1"/>
    <col min="4" max="4" width="8.7109375" style="374" bestFit="1" customWidth="1"/>
    <col min="5" max="5" width="53" style="374" bestFit="1" customWidth="1"/>
    <col min="6" max="6" width="50.7109375" style="374" customWidth="1"/>
    <col min="7" max="16384" width="11.42578125" style="374"/>
  </cols>
  <sheetData>
    <row r="1" spans="2:6">
      <c r="B1" s="373"/>
      <c r="C1" s="373"/>
      <c r="D1" s="373"/>
      <c r="E1" s="373"/>
      <c r="F1" s="373"/>
    </row>
    <row r="2" spans="2:6">
      <c r="B2" s="242" t="s">
        <v>211</v>
      </c>
      <c r="C2" s="242" t="s">
        <v>212</v>
      </c>
      <c r="D2" s="242" t="s">
        <v>213</v>
      </c>
      <c r="E2" s="314" t="s">
        <v>214</v>
      </c>
      <c r="F2" s="242" t="s">
        <v>215</v>
      </c>
    </row>
    <row r="3" spans="2:6">
      <c r="B3" s="243">
        <v>1</v>
      </c>
      <c r="C3" s="243" t="s">
        <v>216</v>
      </c>
      <c r="D3" s="243" t="s">
        <v>217</v>
      </c>
      <c r="E3" s="315" t="s">
        <v>294</v>
      </c>
      <c r="F3" s="375" t="s">
        <v>440</v>
      </c>
    </row>
    <row r="4" spans="2:6" ht="24">
      <c r="B4" s="243">
        <v>2</v>
      </c>
      <c r="C4" s="243" t="s">
        <v>216</v>
      </c>
      <c r="D4" s="243" t="s">
        <v>217</v>
      </c>
      <c r="E4" s="315" t="s">
        <v>295</v>
      </c>
      <c r="F4" s="375" t="s">
        <v>347</v>
      </c>
    </row>
    <row r="5" spans="2:6">
      <c r="B5" s="243">
        <v>3</v>
      </c>
      <c r="C5" s="243" t="s">
        <v>216</v>
      </c>
      <c r="D5" s="243" t="s">
        <v>217</v>
      </c>
      <c r="E5" s="315" t="s">
        <v>296</v>
      </c>
      <c r="F5" s="375" t="s">
        <v>441</v>
      </c>
    </row>
    <row r="6" spans="2:6">
      <c r="B6" s="243">
        <v>4</v>
      </c>
      <c r="C6" s="243" t="s">
        <v>216</v>
      </c>
      <c r="D6" s="243" t="s">
        <v>217</v>
      </c>
      <c r="E6" s="315" t="s">
        <v>297</v>
      </c>
      <c r="F6" s="375" t="s">
        <v>487</v>
      </c>
    </row>
    <row r="7" spans="2:6" ht="24">
      <c r="B7" s="243">
        <v>5</v>
      </c>
      <c r="C7" s="243" t="s">
        <v>216</v>
      </c>
      <c r="D7" s="243" t="s">
        <v>217</v>
      </c>
      <c r="E7" s="315" t="s">
        <v>298</v>
      </c>
      <c r="F7" s="375" t="s">
        <v>347</v>
      </c>
    </row>
    <row r="8" spans="2:6">
      <c r="B8" s="243">
        <v>6</v>
      </c>
      <c r="C8" s="243" t="s">
        <v>216</v>
      </c>
      <c r="D8" s="243" t="s">
        <v>217</v>
      </c>
      <c r="E8" s="315" t="s">
        <v>299</v>
      </c>
      <c r="F8" s="375" t="s">
        <v>687</v>
      </c>
    </row>
    <row r="9" spans="2:6" ht="24">
      <c r="B9" s="243">
        <v>7</v>
      </c>
      <c r="C9" s="243" t="s">
        <v>216</v>
      </c>
      <c r="D9" s="243" t="s">
        <v>217</v>
      </c>
      <c r="E9" s="315" t="s">
        <v>300</v>
      </c>
      <c r="F9" s="375" t="s">
        <v>347</v>
      </c>
    </row>
    <row r="10" spans="2:6">
      <c r="B10" s="243">
        <v>8</v>
      </c>
      <c r="C10" s="243" t="s">
        <v>216</v>
      </c>
      <c r="D10" s="243" t="s">
        <v>217</v>
      </c>
      <c r="E10" s="315" t="s">
        <v>301</v>
      </c>
      <c r="F10" s="375" t="s">
        <v>688</v>
      </c>
    </row>
    <row r="11" spans="2:6" ht="24">
      <c r="B11" s="243">
        <v>9</v>
      </c>
      <c r="C11" s="243" t="s">
        <v>216</v>
      </c>
      <c r="D11" s="243" t="s">
        <v>217</v>
      </c>
      <c r="E11" s="315" t="s">
        <v>302</v>
      </c>
      <c r="F11" s="375" t="s">
        <v>488</v>
      </c>
    </row>
    <row r="12" spans="2:6" ht="24">
      <c r="B12" s="243">
        <v>10</v>
      </c>
      <c r="C12" s="243" t="s">
        <v>216</v>
      </c>
      <c r="D12" s="243" t="s">
        <v>217</v>
      </c>
      <c r="E12" s="315" t="s">
        <v>303</v>
      </c>
      <c r="F12" s="375" t="s">
        <v>347</v>
      </c>
    </row>
    <row r="13" spans="2:6">
      <c r="B13" s="243">
        <v>11</v>
      </c>
      <c r="C13" s="243" t="s">
        <v>216</v>
      </c>
      <c r="D13" s="243" t="s">
        <v>217</v>
      </c>
      <c r="E13" s="315" t="s">
        <v>304</v>
      </c>
      <c r="F13" s="375" t="s">
        <v>488</v>
      </c>
    </row>
    <row r="14" spans="2:6">
      <c r="B14" s="243">
        <v>12</v>
      </c>
      <c r="C14" s="243" t="s">
        <v>216</v>
      </c>
      <c r="D14" s="243" t="s">
        <v>217</v>
      </c>
      <c r="E14" s="315" t="s">
        <v>305</v>
      </c>
      <c r="F14" s="375" t="s">
        <v>487</v>
      </c>
    </row>
    <row r="15" spans="2:6">
      <c r="B15" s="243">
        <v>13</v>
      </c>
      <c r="C15" s="243" t="s">
        <v>216</v>
      </c>
      <c r="D15" s="243" t="s">
        <v>218</v>
      </c>
      <c r="E15" s="315" t="s">
        <v>306</v>
      </c>
      <c r="F15" s="375" t="s">
        <v>489</v>
      </c>
    </row>
    <row r="16" spans="2:6">
      <c r="B16" s="243">
        <v>14</v>
      </c>
      <c r="C16" s="243" t="s">
        <v>216</v>
      </c>
      <c r="D16" s="243" t="s">
        <v>218</v>
      </c>
      <c r="E16" s="315" t="s">
        <v>307</v>
      </c>
      <c r="F16" s="375" t="s">
        <v>308</v>
      </c>
    </row>
    <row r="17" spans="2:6" ht="24">
      <c r="B17" s="243">
        <v>15</v>
      </c>
      <c r="C17" s="243" t="s">
        <v>216</v>
      </c>
      <c r="D17" s="243" t="s">
        <v>218</v>
      </c>
      <c r="E17" s="315" t="s">
        <v>309</v>
      </c>
      <c r="F17" s="375" t="s">
        <v>347</v>
      </c>
    </row>
    <row r="18" spans="2:6">
      <c r="B18" s="243">
        <v>16</v>
      </c>
      <c r="C18" s="243" t="s">
        <v>216</v>
      </c>
      <c r="D18" s="243" t="s">
        <v>218</v>
      </c>
      <c r="E18" s="315" t="s">
        <v>310</v>
      </c>
      <c r="F18" s="375" t="s">
        <v>689</v>
      </c>
    </row>
    <row r="19" spans="2:6" ht="24">
      <c r="B19" s="243">
        <v>17</v>
      </c>
      <c r="C19" s="243" t="s">
        <v>216</v>
      </c>
      <c r="D19" s="243" t="s">
        <v>218</v>
      </c>
      <c r="E19" s="315" t="s">
        <v>311</v>
      </c>
      <c r="F19" s="375" t="s">
        <v>312</v>
      </c>
    </row>
    <row r="20" spans="2:6" ht="24">
      <c r="B20" s="243">
        <v>18</v>
      </c>
      <c r="C20" s="243" t="s">
        <v>216</v>
      </c>
      <c r="D20" s="243" t="s">
        <v>218</v>
      </c>
      <c r="E20" s="315" t="s">
        <v>313</v>
      </c>
      <c r="F20" s="375" t="s">
        <v>688</v>
      </c>
    </row>
    <row r="21" spans="2:6">
      <c r="B21" s="243">
        <v>19</v>
      </c>
      <c r="C21" s="243" t="s">
        <v>216</v>
      </c>
      <c r="D21" s="243" t="s">
        <v>218</v>
      </c>
      <c r="E21" s="315" t="s">
        <v>314</v>
      </c>
      <c r="F21" s="375" t="s">
        <v>487</v>
      </c>
    </row>
    <row r="22" spans="2:6">
      <c r="B22" s="243">
        <v>20</v>
      </c>
      <c r="C22" s="243" t="s">
        <v>216</v>
      </c>
      <c r="D22" s="243" t="s">
        <v>218</v>
      </c>
      <c r="E22" s="315" t="s">
        <v>315</v>
      </c>
      <c r="F22" s="375" t="s">
        <v>347</v>
      </c>
    </row>
    <row r="23" spans="2:6">
      <c r="B23" s="243">
        <v>21</v>
      </c>
      <c r="C23" s="243" t="s">
        <v>216</v>
      </c>
      <c r="D23" s="243" t="s">
        <v>218</v>
      </c>
      <c r="E23" s="315" t="s">
        <v>316</v>
      </c>
      <c r="F23" s="375" t="s">
        <v>488</v>
      </c>
    </row>
    <row r="24" spans="2:6" ht="24">
      <c r="B24" s="243">
        <v>22</v>
      </c>
      <c r="C24" s="243" t="s">
        <v>216</v>
      </c>
      <c r="D24" s="243" t="s">
        <v>218</v>
      </c>
      <c r="E24" s="315" t="s">
        <v>317</v>
      </c>
      <c r="F24" s="375" t="s">
        <v>347</v>
      </c>
    </row>
    <row r="25" spans="2:6">
      <c r="B25" s="243">
        <v>23</v>
      </c>
      <c r="C25" s="243" t="s">
        <v>216</v>
      </c>
      <c r="D25" s="243" t="s">
        <v>218</v>
      </c>
      <c r="E25" s="315" t="s">
        <v>318</v>
      </c>
      <c r="F25" s="375" t="s">
        <v>319</v>
      </c>
    </row>
    <row r="26" spans="2:6">
      <c r="B26" s="243">
        <v>24</v>
      </c>
      <c r="C26" s="243" t="s">
        <v>216</v>
      </c>
      <c r="D26" s="243" t="s">
        <v>218</v>
      </c>
      <c r="E26" s="315" t="s">
        <v>320</v>
      </c>
      <c r="F26" s="375" t="s">
        <v>312</v>
      </c>
    </row>
    <row r="27" spans="2:6">
      <c r="B27" s="243">
        <v>25</v>
      </c>
      <c r="C27" s="243" t="s">
        <v>216</v>
      </c>
      <c r="D27" s="243" t="s">
        <v>218</v>
      </c>
      <c r="E27" s="315" t="s">
        <v>321</v>
      </c>
      <c r="F27" s="375" t="s">
        <v>347</v>
      </c>
    </row>
    <row r="28" spans="2:6">
      <c r="B28" s="243">
        <v>26</v>
      </c>
      <c r="C28" s="243" t="s">
        <v>216</v>
      </c>
      <c r="D28" s="243" t="s">
        <v>218</v>
      </c>
      <c r="E28" s="315" t="s">
        <v>322</v>
      </c>
      <c r="F28" s="375" t="s">
        <v>488</v>
      </c>
    </row>
    <row r="29" spans="2:6">
      <c r="B29" s="243">
        <v>27</v>
      </c>
      <c r="C29" s="243" t="s">
        <v>216</v>
      </c>
      <c r="D29" s="243" t="s">
        <v>218</v>
      </c>
      <c r="E29" s="315" t="s">
        <v>323</v>
      </c>
      <c r="F29" s="375" t="s">
        <v>347</v>
      </c>
    </row>
    <row r="30" spans="2:6" ht="24">
      <c r="B30" s="243">
        <v>28</v>
      </c>
      <c r="C30" s="243" t="s">
        <v>216</v>
      </c>
      <c r="D30" s="243" t="s">
        <v>219</v>
      </c>
      <c r="E30" s="315" t="s">
        <v>324</v>
      </c>
      <c r="F30" s="375" t="s">
        <v>312</v>
      </c>
    </row>
    <row r="31" spans="2:6" ht="36">
      <c r="B31" s="243">
        <v>29</v>
      </c>
      <c r="C31" s="243" t="s">
        <v>216</v>
      </c>
      <c r="D31" s="243" t="s">
        <v>220</v>
      </c>
      <c r="E31" s="315" t="s">
        <v>221</v>
      </c>
      <c r="F31" s="375" t="s">
        <v>684</v>
      </c>
    </row>
    <row r="32" spans="2:6" ht="24">
      <c r="B32" s="243">
        <v>30</v>
      </c>
      <c r="C32" s="243" t="s">
        <v>216</v>
      </c>
      <c r="D32" s="243" t="s">
        <v>220</v>
      </c>
      <c r="E32" s="315" t="s">
        <v>325</v>
      </c>
      <c r="F32" s="375" t="s">
        <v>684</v>
      </c>
    </row>
    <row r="33" spans="2:6">
      <c r="B33" s="243">
        <v>31</v>
      </c>
      <c r="C33" s="243" t="s">
        <v>216</v>
      </c>
      <c r="D33" s="243" t="s">
        <v>220</v>
      </c>
      <c r="E33" s="315" t="s">
        <v>326</v>
      </c>
      <c r="F33" s="375" t="s">
        <v>684</v>
      </c>
    </row>
    <row r="34" spans="2:6" ht="24">
      <c r="B34" s="243">
        <v>32</v>
      </c>
      <c r="C34" s="243" t="s">
        <v>216</v>
      </c>
      <c r="D34" s="243" t="s">
        <v>220</v>
      </c>
      <c r="E34" s="315" t="s">
        <v>327</v>
      </c>
      <c r="F34" s="375" t="s">
        <v>684</v>
      </c>
    </row>
    <row r="35" spans="2:6">
      <c r="B35" s="243">
        <v>33</v>
      </c>
      <c r="C35" s="243" t="s">
        <v>222</v>
      </c>
      <c r="D35" s="243" t="s">
        <v>217</v>
      </c>
      <c r="E35" s="315" t="s">
        <v>328</v>
      </c>
      <c r="F35" s="375" t="s">
        <v>319</v>
      </c>
    </row>
    <row r="36" spans="2:6">
      <c r="B36" s="243">
        <v>34</v>
      </c>
      <c r="C36" s="243" t="s">
        <v>222</v>
      </c>
      <c r="D36" s="243" t="s">
        <v>217</v>
      </c>
      <c r="E36" s="315" t="s">
        <v>329</v>
      </c>
      <c r="F36" s="375" t="s">
        <v>347</v>
      </c>
    </row>
    <row r="37" spans="2:6">
      <c r="B37" s="243">
        <v>35</v>
      </c>
      <c r="C37" s="243" t="s">
        <v>222</v>
      </c>
      <c r="D37" s="243" t="s">
        <v>218</v>
      </c>
      <c r="E37" s="315" t="s">
        <v>330</v>
      </c>
      <c r="F37" s="375" t="s">
        <v>347</v>
      </c>
    </row>
    <row r="38" spans="2:6">
      <c r="B38" s="243">
        <v>36</v>
      </c>
      <c r="C38" s="243" t="s">
        <v>222</v>
      </c>
      <c r="D38" s="243" t="s">
        <v>218</v>
      </c>
      <c r="E38" s="315" t="s">
        <v>331</v>
      </c>
      <c r="F38" s="375" t="s">
        <v>347</v>
      </c>
    </row>
    <row r="39" spans="2:6" ht="24">
      <c r="B39" s="243">
        <v>37</v>
      </c>
      <c r="C39" s="243" t="s">
        <v>222</v>
      </c>
      <c r="D39" s="243" t="s">
        <v>218</v>
      </c>
      <c r="E39" s="315" t="s">
        <v>332</v>
      </c>
      <c r="F39" s="375" t="s">
        <v>690</v>
      </c>
    </row>
    <row r="40" spans="2:6">
      <c r="B40" s="243">
        <v>38</v>
      </c>
      <c r="C40" s="243" t="s">
        <v>222</v>
      </c>
      <c r="D40" s="243" t="s">
        <v>218</v>
      </c>
      <c r="E40" s="315" t="s">
        <v>333</v>
      </c>
      <c r="F40" s="375" t="s">
        <v>691</v>
      </c>
    </row>
    <row r="41" spans="2:6">
      <c r="B41" s="243">
        <v>39</v>
      </c>
      <c r="C41" s="243" t="s">
        <v>222</v>
      </c>
      <c r="D41" s="243" t="s">
        <v>218</v>
      </c>
      <c r="E41" s="315" t="s">
        <v>334</v>
      </c>
      <c r="F41" s="375" t="s">
        <v>692</v>
      </c>
    </row>
    <row r="42" spans="2:6">
      <c r="B42" s="243">
        <v>40</v>
      </c>
      <c r="C42" s="243" t="s">
        <v>222</v>
      </c>
      <c r="D42" s="243" t="s">
        <v>685</v>
      </c>
      <c r="E42" s="315" t="s">
        <v>335</v>
      </c>
      <c r="F42" s="375" t="s">
        <v>312</v>
      </c>
    </row>
    <row r="43" spans="2:6">
      <c r="B43" s="243">
        <v>41</v>
      </c>
      <c r="C43" s="243" t="s">
        <v>222</v>
      </c>
      <c r="D43" s="243" t="s">
        <v>218</v>
      </c>
      <c r="E43" s="315" t="s">
        <v>336</v>
      </c>
      <c r="F43" s="375" t="s">
        <v>347</v>
      </c>
    </row>
    <row r="44" spans="2:6" ht="24">
      <c r="B44" s="243">
        <v>42</v>
      </c>
      <c r="C44" s="243" t="s">
        <v>222</v>
      </c>
      <c r="D44" s="243" t="s">
        <v>218</v>
      </c>
      <c r="E44" s="315" t="s">
        <v>337</v>
      </c>
      <c r="F44" s="375" t="s">
        <v>693</v>
      </c>
    </row>
    <row r="45" spans="2:6" ht="24">
      <c r="B45" s="243">
        <v>43</v>
      </c>
      <c r="C45" s="243" t="s">
        <v>222</v>
      </c>
      <c r="D45" s="243" t="s">
        <v>219</v>
      </c>
      <c r="E45" s="315" t="s">
        <v>338</v>
      </c>
      <c r="F45" s="375" t="s">
        <v>312</v>
      </c>
    </row>
    <row r="46" spans="2:6" ht="24">
      <c r="B46" s="243">
        <v>44</v>
      </c>
      <c r="C46" s="243" t="s">
        <v>222</v>
      </c>
      <c r="D46" s="243" t="s">
        <v>223</v>
      </c>
      <c r="E46" s="315" t="s">
        <v>339</v>
      </c>
      <c r="F46" s="375" t="s">
        <v>686</v>
      </c>
    </row>
    <row r="47" spans="2:6">
      <c r="B47" s="243">
        <v>45</v>
      </c>
      <c r="C47" s="243" t="s">
        <v>222</v>
      </c>
      <c r="D47" s="243" t="s">
        <v>220</v>
      </c>
      <c r="E47" s="315" t="s">
        <v>340</v>
      </c>
      <c r="F47" s="375" t="s">
        <v>684</v>
      </c>
    </row>
    <row r="48" spans="2:6">
      <c r="B48" s="243">
        <v>46</v>
      </c>
      <c r="C48" s="243" t="s">
        <v>224</v>
      </c>
      <c r="D48" s="243" t="s">
        <v>218</v>
      </c>
      <c r="E48" s="315" t="s">
        <v>341</v>
      </c>
      <c r="F48" s="375" t="s">
        <v>694</v>
      </c>
    </row>
    <row r="49" spans="2:6" ht="12.75" thickBot="1">
      <c r="B49" s="806">
        <v>47</v>
      </c>
      <c r="C49" s="807" t="s">
        <v>224</v>
      </c>
      <c r="D49" s="807" t="s">
        <v>218</v>
      </c>
      <c r="E49" s="807" t="s">
        <v>342</v>
      </c>
      <c r="F49" s="807" t="s">
        <v>695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Hoja10">
    <tabColor rgb="FF00B050"/>
  </sheetPr>
  <dimension ref="A1:AE71"/>
  <sheetViews>
    <sheetView workbookViewId="0">
      <selection activeCell="B5" sqref="B5:B6"/>
    </sheetView>
  </sheetViews>
  <sheetFormatPr baseColWidth="10" defaultRowHeight="12.75"/>
  <cols>
    <col min="1" max="1" width="25.5703125" customWidth="1"/>
    <col min="2" max="2" width="28" customWidth="1"/>
  </cols>
  <sheetData>
    <row r="1" spans="1:31" ht="13.5" thickBo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24.75" thickBot="1">
      <c r="A2" s="122"/>
      <c r="B2" s="175" t="s">
        <v>92</v>
      </c>
      <c r="C2" s="176" t="s">
        <v>414</v>
      </c>
      <c r="D2" s="176" t="s">
        <v>181</v>
      </c>
      <c r="E2" s="176" t="s">
        <v>182</v>
      </c>
      <c r="F2" s="176" t="s">
        <v>183</v>
      </c>
      <c r="G2" s="177" t="s">
        <v>279</v>
      </c>
      <c r="H2" s="162"/>
      <c r="I2" s="142"/>
      <c r="J2" s="142"/>
      <c r="K2" s="142"/>
      <c r="L2" s="142"/>
      <c r="M2" s="142"/>
      <c r="N2" s="162"/>
      <c r="O2" s="122"/>
      <c r="P2" s="122"/>
      <c r="Q2" s="122"/>
      <c r="R2" s="122"/>
      <c r="S2" s="122"/>
      <c r="T2" s="122"/>
      <c r="U2" s="122"/>
      <c r="V2" s="122"/>
      <c r="W2" s="122"/>
      <c r="X2" s="122"/>
      <c r="Y2" s="122"/>
      <c r="Z2" s="122"/>
      <c r="AA2" s="122"/>
      <c r="AB2" s="122"/>
      <c r="AC2" s="122"/>
      <c r="AD2" s="122"/>
      <c r="AE2" s="122"/>
    </row>
    <row r="3" spans="1:31" ht="15.75" customHeight="1">
      <c r="A3" s="159" t="s">
        <v>76</v>
      </c>
      <c r="B3" s="830" t="s">
        <v>76</v>
      </c>
      <c r="C3" s="414" t="s">
        <v>93</v>
      </c>
      <c r="D3" s="398">
        <f>D48</f>
        <v>0</v>
      </c>
      <c r="E3" s="398">
        <f>F48</f>
        <v>0</v>
      </c>
      <c r="F3" s="398">
        <f>H48</f>
        <v>0</v>
      </c>
      <c r="G3" s="399">
        <f>SUM(D3:F3)</f>
        <v>0</v>
      </c>
      <c r="H3" s="162"/>
      <c r="I3" s="174"/>
      <c r="J3" s="174"/>
      <c r="K3" s="174"/>
      <c r="L3" s="174"/>
      <c r="M3" s="138"/>
      <c r="N3" s="162"/>
      <c r="O3" s="122"/>
      <c r="P3" s="122"/>
      <c r="Q3" s="122"/>
      <c r="R3" s="122"/>
      <c r="S3" s="122"/>
      <c r="T3" s="122"/>
      <c r="U3" s="122"/>
      <c r="V3" s="122"/>
      <c r="W3" s="122"/>
      <c r="X3" s="122"/>
      <c r="Y3" s="122"/>
      <c r="Z3" s="122"/>
      <c r="AA3" s="122"/>
      <c r="AB3" s="122"/>
      <c r="AC3" s="122"/>
      <c r="AD3" s="122"/>
      <c r="AE3" s="122"/>
    </row>
    <row r="4" spans="1:31" ht="13.5" thickBot="1">
      <c r="A4" s="159" t="s">
        <v>76</v>
      </c>
      <c r="B4" s="829"/>
      <c r="C4" s="415" t="s">
        <v>94</v>
      </c>
      <c r="D4" s="400">
        <f>C48</f>
        <v>274.89999999999998</v>
      </c>
      <c r="E4" s="400">
        <f>E48</f>
        <v>278.56700000000001</v>
      </c>
      <c r="F4" s="400">
        <f>G48</f>
        <v>306.41399999999999</v>
      </c>
      <c r="G4" s="401">
        <f>SUM(D4:F4)</f>
        <v>859.88099999999997</v>
      </c>
      <c r="H4" s="162"/>
      <c r="I4" s="174"/>
      <c r="J4" s="174"/>
      <c r="K4" s="174"/>
      <c r="L4" s="174"/>
      <c r="M4" s="138"/>
      <c r="N4" s="162"/>
      <c r="O4" s="122"/>
      <c r="P4" s="122"/>
      <c r="Q4" s="122"/>
      <c r="R4" s="122"/>
      <c r="S4" s="122"/>
      <c r="T4" s="122"/>
      <c r="U4" s="122"/>
      <c r="V4" s="122"/>
      <c r="W4" s="122"/>
      <c r="X4" s="122"/>
      <c r="Y4" s="122"/>
      <c r="Z4" s="122"/>
      <c r="AA4" s="122"/>
      <c r="AB4" s="122"/>
      <c r="AC4" s="122"/>
      <c r="AD4" s="122"/>
      <c r="AE4" s="122"/>
    </row>
    <row r="5" spans="1:31">
      <c r="A5" s="159" t="s">
        <v>95</v>
      </c>
      <c r="B5" s="828" t="s">
        <v>95</v>
      </c>
      <c r="C5" s="414" t="s">
        <v>93</v>
      </c>
      <c r="D5" s="398">
        <f>D49</f>
        <v>0</v>
      </c>
      <c r="E5" s="398">
        <f>F49</f>
        <v>0</v>
      </c>
      <c r="F5" s="398">
        <f>H49</f>
        <v>0</v>
      </c>
      <c r="G5" s="399">
        <f t="shared" ref="G5:G24" si="0">SUM(D5:F5)</f>
        <v>0</v>
      </c>
      <c r="H5" s="162"/>
      <c r="I5" s="174"/>
      <c r="J5" s="174"/>
      <c r="K5" s="174"/>
      <c r="L5" s="174"/>
      <c r="M5" s="138"/>
      <c r="N5" s="162"/>
      <c r="O5" s="122"/>
      <c r="P5" s="122"/>
      <c r="Q5" s="122"/>
      <c r="R5" s="122"/>
      <c r="S5" s="122"/>
      <c r="T5" s="122"/>
      <c r="U5" s="122"/>
      <c r="V5" s="122"/>
      <c r="W5" s="122"/>
      <c r="X5" s="122"/>
      <c r="Y5" s="122"/>
      <c r="Z5" s="122"/>
      <c r="AA5" s="122"/>
      <c r="AB5" s="122"/>
      <c r="AC5" s="122"/>
      <c r="AD5" s="122"/>
      <c r="AE5" s="122"/>
    </row>
    <row r="6" spans="1:31" ht="13.5" thickBot="1">
      <c r="A6" s="159" t="s">
        <v>95</v>
      </c>
      <c r="B6" s="829"/>
      <c r="C6" s="415" t="s">
        <v>94</v>
      </c>
      <c r="D6" s="400">
        <f>C49</f>
        <v>73.63</v>
      </c>
      <c r="E6" s="400">
        <f>E49</f>
        <v>65.676000000000002</v>
      </c>
      <c r="F6" s="400">
        <f>G49</f>
        <v>68.938999999999993</v>
      </c>
      <c r="G6" s="401">
        <f t="shared" si="0"/>
        <v>208.24499999999998</v>
      </c>
      <c r="H6" s="162"/>
      <c r="I6" s="174"/>
      <c r="J6" s="174"/>
      <c r="K6" s="174"/>
      <c r="L6" s="174"/>
      <c r="M6" s="138"/>
      <c r="N6" s="162"/>
      <c r="O6" s="122"/>
      <c r="P6" s="122"/>
      <c r="Q6" s="122"/>
      <c r="R6" s="122"/>
      <c r="S6" s="122"/>
      <c r="T6" s="122"/>
      <c r="U6" s="122"/>
      <c r="V6" s="122"/>
      <c r="W6" s="122"/>
      <c r="X6" s="122"/>
      <c r="Y6" s="122"/>
      <c r="Z6" s="122"/>
      <c r="AA6" s="122"/>
      <c r="AB6" s="122"/>
      <c r="AC6" s="122"/>
      <c r="AD6" s="122"/>
      <c r="AE6" s="122"/>
    </row>
    <row r="7" spans="1:31">
      <c r="A7" s="159" t="s">
        <v>96</v>
      </c>
      <c r="B7" s="828" t="s">
        <v>96</v>
      </c>
      <c r="C7" s="414" t="s">
        <v>93</v>
      </c>
      <c r="D7" s="398">
        <f>D50</f>
        <v>0</v>
      </c>
      <c r="E7" s="398">
        <f>F50</f>
        <v>0</v>
      </c>
      <c r="F7" s="398">
        <f>H50</f>
        <v>0</v>
      </c>
      <c r="G7" s="399">
        <f t="shared" si="0"/>
        <v>0</v>
      </c>
      <c r="H7" s="162"/>
      <c r="I7" s="174"/>
      <c r="J7" s="174"/>
      <c r="K7" s="174"/>
      <c r="L7" s="174"/>
      <c r="M7" s="138"/>
      <c r="N7" s="162"/>
      <c r="O7" s="122"/>
      <c r="P7" s="122"/>
      <c r="Q7" s="122"/>
      <c r="R7" s="122"/>
      <c r="S7" s="122"/>
      <c r="T7" s="122"/>
      <c r="U7" s="122"/>
      <c r="V7" s="122"/>
      <c r="W7" s="122"/>
      <c r="X7" s="122"/>
      <c r="Y7" s="122"/>
      <c r="Z7" s="122"/>
      <c r="AA7" s="122"/>
      <c r="AB7" s="122"/>
      <c r="AC7" s="122"/>
      <c r="AD7" s="122"/>
      <c r="AE7" s="122"/>
    </row>
    <row r="8" spans="1:31" ht="13.5" thickBot="1">
      <c r="A8" s="159" t="s">
        <v>96</v>
      </c>
      <c r="B8" s="829"/>
      <c r="C8" s="415" t="s">
        <v>94</v>
      </c>
      <c r="D8" s="400">
        <f>C50</f>
        <v>158.21</v>
      </c>
      <c r="E8" s="400">
        <f>E50</f>
        <v>137.65</v>
      </c>
      <c r="F8" s="400">
        <f>G50</f>
        <v>168.07499999999999</v>
      </c>
      <c r="G8" s="401">
        <f t="shared" si="0"/>
        <v>463.935</v>
      </c>
      <c r="H8" s="162"/>
      <c r="I8" s="174"/>
      <c r="J8" s="174"/>
      <c r="K8" s="174"/>
      <c r="L8" s="174"/>
      <c r="M8" s="138"/>
      <c r="N8" s="162"/>
      <c r="O8" s="122"/>
      <c r="P8" s="122"/>
      <c r="Q8" s="122"/>
      <c r="R8" s="122"/>
      <c r="S8" s="122"/>
      <c r="T8" s="122"/>
      <c r="U8" s="122"/>
      <c r="V8" s="122"/>
      <c r="W8" s="122"/>
      <c r="X8" s="122"/>
      <c r="Y8" s="122"/>
      <c r="Z8" s="122"/>
      <c r="AA8" s="122"/>
      <c r="AB8" s="122"/>
      <c r="AC8" s="122"/>
      <c r="AD8" s="122"/>
      <c r="AE8" s="122"/>
    </row>
    <row r="9" spans="1:31">
      <c r="A9" s="159" t="s">
        <v>97</v>
      </c>
      <c r="B9" s="828" t="s">
        <v>97</v>
      </c>
      <c r="C9" s="414" t="s">
        <v>93</v>
      </c>
      <c r="D9" s="398">
        <f>D51</f>
        <v>0</v>
      </c>
      <c r="E9" s="398">
        <f>F51</f>
        <v>0</v>
      </c>
      <c r="F9" s="398">
        <f>H51</f>
        <v>0</v>
      </c>
      <c r="G9" s="399">
        <f t="shared" si="0"/>
        <v>0</v>
      </c>
      <c r="H9" s="162"/>
      <c r="I9" s="174"/>
      <c r="J9" s="174"/>
      <c r="K9" s="174"/>
      <c r="L9" s="174"/>
      <c r="M9" s="138"/>
      <c r="N9" s="162"/>
      <c r="O9" s="122"/>
      <c r="P9" s="122"/>
      <c r="Q9" s="122"/>
      <c r="R9" s="122"/>
      <c r="S9" s="122"/>
      <c r="T9" s="122"/>
      <c r="U9" s="122"/>
      <c r="V9" s="122"/>
      <c r="W9" s="122"/>
      <c r="X9" s="122"/>
      <c r="Y9" s="122"/>
      <c r="Z9" s="122"/>
      <c r="AA9" s="122"/>
      <c r="AB9" s="122"/>
      <c r="AC9" s="122"/>
      <c r="AD9" s="122"/>
      <c r="AE9" s="122"/>
    </row>
    <row r="10" spans="1:31" ht="13.5" thickBot="1">
      <c r="A10" s="159" t="s">
        <v>97</v>
      </c>
      <c r="B10" s="829"/>
      <c r="C10" s="415" t="s">
        <v>94</v>
      </c>
      <c r="D10" s="400">
        <f>C51</f>
        <v>86.05</v>
      </c>
      <c r="E10" s="400">
        <f>E51</f>
        <v>85.572000000000003</v>
      </c>
      <c r="F10" s="400">
        <f>G51</f>
        <v>89</v>
      </c>
      <c r="G10" s="401">
        <f t="shared" si="0"/>
        <v>260.62200000000001</v>
      </c>
      <c r="H10" s="162"/>
      <c r="I10" s="174"/>
      <c r="J10" s="174"/>
      <c r="K10" s="174"/>
      <c r="L10" s="174"/>
      <c r="M10" s="138"/>
      <c r="N10" s="162"/>
      <c r="O10" s="122"/>
      <c r="P10" s="122"/>
      <c r="Q10" s="122"/>
      <c r="R10" s="122"/>
      <c r="S10" s="122"/>
      <c r="T10" s="122"/>
      <c r="U10" s="122"/>
      <c r="V10" s="122"/>
      <c r="W10" s="122"/>
      <c r="X10" s="122"/>
      <c r="Y10" s="122"/>
      <c r="Z10" s="122"/>
      <c r="AA10" s="122"/>
      <c r="AB10" s="122"/>
      <c r="AC10" s="122"/>
      <c r="AD10" s="122"/>
      <c r="AE10" s="122"/>
    </row>
    <row r="11" spans="1:31">
      <c r="A11" s="159" t="s">
        <v>74</v>
      </c>
      <c r="B11" s="828" t="s">
        <v>74</v>
      </c>
      <c r="C11" s="414" t="s">
        <v>93</v>
      </c>
      <c r="D11" s="398">
        <f>D52</f>
        <v>153.86000000000001</v>
      </c>
      <c r="E11" s="398">
        <f>F52</f>
        <v>151.56899999999999</v>
      </c>
      <c r="F11" s="398">
        <f>H52</f>
        <v>151.57</v>
      </c>
      <c r="G11" s="399">
        <f t="shared" si="0"/>
        <v>456.99899999999997</v>
      </c>
      <c r="H11" s="162"/>
      <c r="I11" s="174"/>
      <c r="J11" s="174"/>
      <c r="K11" s="174"/>
      <c r="L11" s="174"/>
      <c r="M11" s="138"/>
      <c r="N11" s="162"/>
      <c r="O11" s="122"/>
      <c r="P11" s="122"/>
      <c r="Q11" s="122"/>
      <c r="R11" s="122"/>
      <c r="S11" s="122"/>
      <c r="T11" s="122"/>
      <c r="U11" s="122"/>
      <c r="V11" s="122"/>
      <c r="W11" s="122"/>
      <c r="X11" s="122"/>
      <c r="Y11" s="122"/>
      <c r="Z11" s="122"/>
      <c r="AA11" s="122"/>
      <c r="AB11" s="122"/>
      <c r="AC11" s="122"/>
      <c r="AD11" s="122"/>
      <c r="AE11" s="122"/>
    </row>
    <row r="12" spans="1:31" ht="13.5" thickBot="1">
      <c r="A12" s="159" t="s">
        <v>74</v>
      </c>
      <c r="B12" s="829"/>
      <c r="C12" s="415" t="s">
        <v>94</v>
      </c>
      <c r="D12" s="400">
        <f>C52</f>
        <v>445.15</v>
      </c>
      <c r="E12" s="400">
        <f>E52</f>
        <v>442.21</v>
      </c>
      <c r="F12" s="400">
        <f>G52</f>
        <v>442.21</v>
      </c>
      <c r="G12" s="401">
        <f>SUM(D12:F12)</f>
        <v>1329.57</v>
      </c>
      <c r="H12" s="162"/>
      <c r="I12" s="174"/>
      <c r="J12" s="174"/>
      <c r="K12" s="174"/>
      <c r="L12" s="174"/>
      <c r="M12" s="138"/>
      <c r="N12" s="162"/>
      <c r="O12" s="122"/>
      <c r="P12" s="122"/>
      <c r="Q12" s="122"/>
      <c r="R12" s="122"/>
      <c r="S12" s="122"/>
      <c r="T12" s="122"/>
      <c r="U12" s="122"/>
      <c r="V12" s="122"/>
      <c r="W12" s="122"/>
      <c r="X12" s="122"/>
      <c r="Y12" s="122"/>
      <c r="Z12" s="122"/>
      <c r="AA12" s="122"/>
      <c r="AB12" s="122"/>
      <c r="AC12" s="122"/>
      <c r="AD12" s="122"/>
      <c r="AE12" s="122"/>
    </row>
    <row r="13" spans="1:31" s="159" customFormat="1">
      <c r="A13" s="159" t="s">
        <v>425</v>
      </c>
      <c r="B13" s="828" t="s">
        <v>425</v>
      </c>
      <c r="C13" s="414" t="s">
        <v>93</v>
      </c>
      <c r="D13" s="398">
        <f>D53</f>
        <v>0</v>
      </c>
      <c r="E13" s="398">
        <f>F53</f>
        <v>0</v>
      </c>
      <c r="F13" s="398">
        <f>H53</f>
        <v>0</v>
      </c>
      <c r="G13" s="399">
        <f>SUM(D13:F13)</f>
        <v>0</v>
      </c>
      <c r="H13" s="162"/>
      <c r="I13" s="174"/>
      <c r="J13" s="174"/>
      <c r="K13" s="174"/>
      <c r="L13" s="174"/>
      <c r="M13" s="138"/>
      <c r="N13" s="162"/>
      <c r="O13" s="162"/>
      <c r="P13" s="162"/>
      <c r="Q13" s="162"/>
      <c r="R13" s="162"/>
      <c r="S13" s="162"/>
      <c r="T13" s="162"/>
      <c r="U13" s="162"/>
      <c r="V13" s="162"/>
      <c r="W13" s="162"/>
      <c r="X13" s="162"/>
      <c r="Y13" s="162"/>
      <c r="Z13" s="162"/>
      <c r="AA13" s="162"/>
      <c r="AB13" s="162"/>
      <c r="AC13" s="162"/>
      <c r="AD13" s="162"/>
      <c r="AE13" s="162"/>
    </row>
    <row r="14" spans="1:31" s="159" customFormat="1" ht="13.5" thickBot="1">
      <c r="A14" s="159" t="s">
        <v>425</v>
      </c>
      <c r="B14" s="829"/>
      <c r="C14" s="415" t="s">
        <v>94</v>
      </c>
      <c r="D14" s="400">
        <f>C53</f>
        <v>0</v>
      </c>
      <c r="E14" s="400">
        <f>E53</f>
        <v>0</v>
      </c>
      <c r="F14" s="400">
        <f>G53</f>
        <v>0</v>
      </c>
      <c r="G14" s="401">
        <f>SUM(D14:F14)</f>
        <v>0</v>
      </c>
      <c r="H14" s="162"/>
      <c r="I14" s="174"/>
      <c r="J14" s="174"/>
      <c r="K14" s="174"/>
      <c r="L14" s="174"/>
      <c r="M14" s="138"/>
      <c r="N14" s="162"/>
      <c r="O14" s="162"/>
      <c r="P14" s="162"/>
      <c r="Q14" s="162"/>
      <c r="R14" s="162"/>
      <c r="S14" s="162"/>
      <c r="T14" s="162"/>
      <c r="U14" s="162"/>
      <c r="V14" s="162"/>
      <c r="W14" s="162"/>
      <c r="X14" s="162"/>
      <c r="Y14" s="162"/>
      <c r="Z14" s="162"/>
      <c r="AA14" s="162"/>
      <c r="AB14" s="162"/>
      <c r="AC14" s="162"/>
      <c r="AD14" s="162"/>
      <c r="AE14" s="162"/>
    </row>
    <row r="15" spans="1:31">
      <c r="A15" s="159" t="s">
        <v>98</v>
      </c>
      <c r="B15" s="828" t="s">
        <v>98</v>
      </c>
      <c r="C15" s="414" t="s">
        <v>93</v>
      </c>
      <c r="D15" s="398">
        <f>D54</f>
        <v>0</v>
      </c>
      <c r="E15" s="398">
        <f>F54</f>
        <v>0</v>
      </c>
      <c r="F15" s="398">
        <f>H54</f>
        <v>0</v>
      </c>
      <c r="G15" s="399">
        <f t="shared" si="0"/>
        <v>0</v>
      </c>
      <c r="H15" s="162"/>
      <c r="I15" s="174"/>
      <c r="J15" s="174"/>
      <c r="K15" s="174"/>
      <c r="L15" s="174"/>
      <c r="M15" s="138"/>
      <c r="N15" s="162"/>
      <c r="O15" s="122"/>
      <c r="P15" s="122"/>
      <c r="Q15" s="122"/>
      <c r="R15" s="122"/>
      <c r="S15" s="122"/>
      <c r="T15" s="122"/>
      <c r="U15" s="122"/>
      <c r="V15" s="122"/>
      <c r="W15" s="122"/>
      <c r="X15" s="122"/>
      <c r="Y15" s="122"/>
      <c r="Z15" s="122"/>
      <c r="AA15" s="122"/>
      <c r="AB15" s="122"/>
      <c r="AC15" s="122"/>
      <c r="AD15" s="122"/>
      <c r="AE15" s="122"/>
    </row>
    <row r="16" spans="1:31" ht="13.5" thickBot="1">
      <c r="A16" s="159" t="s">
        <v>98</v>
      </c>
      <c r="B16" s="829"/>
      <c r="C16" s="415" t="s">
        <v>94</v>
      </c>
      <c r="D16" s="400">
        <f>C54</f>
        <v>43.31</v>
      </c>
      <c r="E16" s="400">
        <f>E54</f>
        <v>42.847999999999999</v>
      </c>
      <c r="F16" s="400">
        <f>G54</f>
        <v>38.488999999999997</v>
      </c>
      <c r="G16" s="401">
        <f t="shared" si="0"/>
        <v>124.64699999999999</v>
      </c>
      <c r="H16" s="162"/>
      <c r="I16" s="174"/>
      <c r="J16" s="174"/>
      <c r="K16" s="174"/>
      <c r="L16" s="174"/>
      <c r="M16" s="138"/>
      <c r="N16" s="162"/>
      <c r="O16" s="122"/>
      <c r="P16" s="122"/>
      <c r="Q16" s="122"/>
      <c r="R16" s="122"/>
      <c r="S16" s="122"/>
      <c r="T16" s="122"/>
      <c r="U16" s="122"/>
      <c r="V16" s="122"/>
      <c r="W16" s="122"/>
      <c r="X16" s="122"/>
      <c r="Y16" s="122"/>
      <c r="Z16" s="122"/>
      <c r="AA16" s="122"/>
      <c r="AB16" s="122"/>
      <c r="AC16" s="122"/>
      <c r="AD16" s="122"/>
      <c r="AE16" s="122"/>
    </row>
    <row r="17" spans="1:31" s="159" customFormat="1">
      <c r="A17" s="159" t="s">
        <v>426</v>
      </c>
      <c r="B17" s="828" t="s">
        <v>426</v>
      </c>
      <c r="C17" s="414" t="s">
        <v>93</v>
      </c>
      <c r="D17" s="398">
        <f>D55</f>
        <v>0</v>
      </c>
      <c r="E17" s="398">
        <f>F55</f>
        <v>0</v>
      </c>
      <c r="F17" s="398">
        <f>H55</f>
        <v>0</v>
      </c>
      <c r="G17" s="399">
        <f t="shared" si="0"/>
        <v>0</v>
      </c>
      <c r="H17" s="162"/>
      <c r="I17" s="174"/>
      <c r="J17" s="174"/>
      <c r="K17" s="174"/>
      <c r="L17" s="174"/>
      <c r="M17" s="138"/>
      <c r="N17" s="162"/>
      <c r="O17" s="162"/>
      <c r="P17" s="162"/>
      <c r="Q17" s="162"/>
      <c r="R17" s="162"/>
      <c r="S17" s="162"/>
      <c r="T17" s="162"/>
      <c r="U17" s="162"/>
      <c r="V17" s="162"/>
      <c r="W17" s="162"/>
      <c r="X17" s="162"/>
      <c r="Y17" s="162"/>
      <c r="Z17" s="162"/>
      <c r="AA17" s="162"/>
      <c r="AB17" s="162"/>
      <c r="AC17" s="162"/>
      <c r="AD17" s="162"/>
      <c r="AE17" s="162"/>
    </row>
    <row r="18" spans="1:31" s="159" customFormat="1" ht="13.5" thickBot="1">
      <c r="A18" s="159" t="s">
        <v>426</v>
      </c>
      <c r="B18" s="829"/>
      <c r="C18" s="415" t="s">
        <v>94</v>
      </c>
      <c r="D18" s="400">
        <f>C55</f>
        <v>0</v>
      </c>
      <c r="E18" s="400">
        <f>E55</f>
        <v>0</v>
      </c>
      <c r="F18" s="400">
        <f>G55</f>
        <v>0</v>
      </c>
      <c r="G18" s="401">
        <f t="shared" si="0"/>
        <v>0</v>
      </c>
      <c r="H18" s="162"/>
      <c r="I18" s="174"/>
      <c r="J18" s="174"/>
      <c r="K18" s="174"/>
      <c r="L18" s="174"/>
      <c r="M18" s="138"/>
      <c r="N18" s="162"/>
      <c r="O18" s="162"/>
      <c r="P18" s="162"/>
      <c r="Q18" s="162"/>
      <c r="R18" s="162"/>
      <c r="S18" s="162"/>
      <c r="T18" s="162"/>
      <c r="U18" s="162"/>
      <c r="V18" s="162"/>
      <c r="W18" s="162"/>
      <c r="X18" s="162"/>
      <c r="Y18" s="162"/>
      <c r="Z18" s="162"/>
      <c r="AA18" s="162"/>
      <c r="AB18" s="162"/>
      <c r="AC18" s="162"/>
      <c r="AD18" s="162"/>
      <c r="AE18" s="162"/>
    </row>
    <row r="19" spans="1:31">
      <c r="A19" s="159" t="s">
        <v>75</v>
      </c>
      <c r="B19" s="828" t="s">
        <v>75</v>
      </c>
      <c r="C19" s="414" t="s">
        <v>93</v>
      </c>
      <c r="D19" s="398">
        <f>D56</f>
        <v>0</v>
      </c>
      <c r="E19" s="398">
        <f>F56</f>
        <v>0</v>
      </c>
      <c r="F19" s="398">
        <f>H56</f>
        <v>0</v>
      </c>
      <c r="G19" s="399">
        <f t="shared" si="0"/>
        <v>0</v>
      </c>
      <c r="H19" s="162"/>
      <c r="I19" s="174"/>
      <c r="J19" s="174"/>
      <c r="K19" s="174"/>
      <c r="L19" s="174"/>
      <c r="M19" s="138"/>
      <c r="N19" s="162"/>
      <c r="O19" s="122"/>
      <c r="P19" s="122"/>
      <c r="Q19" s="122"/>
      <c r="R19" s="122"/>
      <c r="S19" s="122"/>
      <c r="T19" s="122"/>
      <c r="U19" s="122"/>
      <c r="V19" s="122"/>
      <c r="W19" s="122"/>
      <c r="X19" s="122"/>
      <c r="Y19" s="122"/>
      <c r="Z19" s="122"/>
      <c r="AA19" s="122"/>
      <c r="AB19" s="122"/>
      <c r="AC19" s="122"/>
      <c r="AD19" s="122"/>
      <c r="AE19" s="122"/>
    </row>
    <row r="20" spans="1:31" ht="13.5" thickBot="1">
      <c r="A20" s="159" t="s">
        <v>75</v>
      </c>
      <c r="B20" s="829"/>
      <c r="C20" s="415" t="s">
        <v>94</v>
      </c>
      <c r="D20" s="400">
        <f>C56</f>
        <v>21.2</v>
      </c>
      <c r="E20" s="400">
        <f>E56</f>
        <v>42.804000000000002</v>
      </c>
      <c r="F20" s="400">
        <f>G56</f>
        <v>21.783999999999999</v>
      </c>
      <c r="G20" s="401">
        <f t="shared" si="0"/>
        <v>85.788000000000011</v>
      </c>
      <c r="H20" s="162"/>
      <c r="I20" s="174"/>
      <c r="J20" s="174"/>
      <c r="K20" s="174"/>
      <c r="L20" s="174"/>
      <c r="M20" s="138"/>
      <c r="N20" s="162"/>
      <c r="O20" s="122"/>
      <c r="P20" s="122"/>
      <c r="Q20" s="122"/>
      <c r="R20" s="122"/>
      <c r="S20" s="122"/>
      <c r="T20" s="122"/>
      <c r="U20" s="122"/>
      <c r="V20" s="122"/>
      <c r="W20" s="122"/>
      <c r="X20" s="122"/>
      <c r="Y20" s="122"/>
      <c r="Z20" s="122"/>
      <c r="AA20" s="122"/>
      <c r="AB20" s="122"/>
      <c r="AC20" s="122"/>
      <c r="AD20" s="122"/>
      <c r="AE20" s="122"/>
    </row>
    <row r="21" spans="1:31">
      <c r="A21" s="159" t="s">
        <v>99</v>
      </c>
      <c r="B21" s="828" t="s">
        <v>99</v>
      </c>
      <c r="C21" s="414" t="s">
        <v>93</v>
      </c>
      <c r="D21" s="398">
        <f>D58</f>
        <v>0</v>
      </c>
      <c r="E21" s="398">
        <f>F58</f>
        <v>0</v>
      </c>
      <c r="F21" s="398">
        <f>H58</f>
        <v>0</v>
      </c>
      <c r="G21" s="399">
        <f t="shared" si="0"/>
        <v>0</v>
      </c>
      <c r="H21" s="162"/>
      <c r="I21" s="174"/>
      <c r="J21" s="174"/>
      <c r="K21" s="174"/>
      <c r="L21" s="174"/>
      <c r="M21" s="138"/>
      <c r="N21" s="162"/>
      <c r="O21" s="122"/>
      <c r="P21" s="122"/>
      <c r="Q21" s="122"/>
      <c r="R21" s="122"/>
      <c r="S21" s="122"/>
      <c r="T21" s="122"/>
      <c r="U21" s="122"/>
      <c r="V21" s="122"/>
      <c r="W21" s="122"/>
      <c r="X21" s="122"/>
      <c r="Y21" s="122"/>
      <c r="Z21" s="122"/>
      <c r="AA21" s="122"/>
      <c r="AB21" s="122"/>
      <c r="AC21" s="122"/>
      <c r="AD21" s="122"/>
      <c r="AE21" s="122"/>
    </row>
    <row r="22" spans="1:31" ht="13.5" thickBot="1">
      <c r="A22" s="159" t="s">
        <v>99</v>
      </c>
      <c r="B22" s="829"/>
      <c r="C22" s="415" t="s">
        <v>94</v>
      </c>
      <c r="D22" s="400">
        <f>C58</f>
        <v>90.14</v>
      </c>
      <c r="E22" s="400">
        <f>E58</f>
        <v>105.148</v>
      </c>
      <c r="F22" s="400">
        <f>G58</f>
        <v>102.899</v>
      </c>
      <c r="G22" s="401">
        <f t="shared" si="0"/>
        <v>298.18700000000001</v>
      </c>
      <c r="H22" s="162"/>
      <c r="I22" s="174"/>
      <c r="J22" s="174"/>
      <c r="K22" s="174"/>
      <c r="L22" s="174"/>
      <c r="M22" s="138"/>
      <c r="N22" s="162"/>
      <c r="O22" s="122"/>
      <c r="P22" s="122"/>
      <c r="Q22" s="122"/>
      <c r="R22" s="122"/>
      <c r="S22" s="122"/>
      <c r="T22" s="122"/>
      <c r="U22" s="122"/>
      <c r="V22" s="122"/>
      <c r="W22" s="122"/>
      <c r="X22" s="122"/>
      <c r="Y22" s="122"/>
      <c r="Z22" s="122"/>
      <c r="AA22" s="122"/>
      <c r="AB22" s="122"/>
      <c r="AC22" s="122"/>
      <c r="AD22" s="122"/>
      <c r="AE22" s="122"/>
    </row>
    <row r="23" spans="1:31">
      <c r="A23" s="159" t="s">
        <v>192</v>
      </c>
      <c r="B23" s="828" t="s">
        <v>192</v>
      </c>
      <c r="C23" s="414" t="s">
        <v>93</v>
      </c>
      <c r="D23" s="398">
        <f>D59</f>
        <v>0</v>
      </c>
      <c r="E23" s="398">
        <f>F59</f>
        <v>0</v>
      </c>
      <c r="F23" s="398">
        <f>H59</f>
        <v>0</v>
      </c>
      <c r="G23" s="399">
        <f t="shared" si="0"/>
        <v>0</v>
      </c>
      <c r="H23" s="162"/>
      <c r="I23" s="174"/>
      <c r="J23" s="174"/>
      <c r="K23" s="174"/>
      <c r="L23" s="174"/>
      <c r="M23" s="138"/>
      <c r="N23" s="162"/>
      <c r="O23" s="122"/>
      <c r="P23" s="122"/>
      <c r="Q23" s="122"/>
      <c r="R23" s="122"/>
      <c r="S23" s="122"/>
      <c r="T23" s="122"/>
      <c r="U23" s="122"/>
      <c r="V23" s="122"/>
      <c r="W23" s="122"/>
      <c r="X23" s="122"/>
      <c r="Y23" s="122"/>
      <c r="Z23" s="122"/>
      <c r="AA23" s="122"/>
      <c r="AB23" s="122"/>
      <c r="AC23" s="122"/>
      <c r="AD23" s="122"/>
      <c r="AE23" s="122"/>
    </row>
    <row r="24" spans="1:31" ht="13.5" thickBot="1">
      <c r="A24" s="159" t="s">
        <v>192</v>
      </c>
      <c r="B24" s="829"/>
      <c r="C24" s="415" t="s">
        <v>94</v>
      </c>
      <c r="D24" s="400">
        <f>C59</f>
        <v>0.56999999999999995</v>
      </c>
      <c r="E24" s="400">
        <f>E59</f>
        <v>0.58099999999999996</v>
      </c>
      <c r="F24" s="400">
        <f>G59</f>
        <v>0.71399999999999997</v>
      </c>
      <c r="G24" s="401">
        <f t="shared" si="0"/>
        <v>1.8649999999999998</v>
      </c>
      <c r="H24" s="162"/>
      <c r="I24" s="174"/>
      <c r="J24" s="174"/>
      <c r="K24" s="174"/>
      <c r="L24" s="174"/>
      <c r="M24" s="138"/>
      <c r="N24" s="162"/>
      <c r="O24" s="122"/>
      <c r="P24" s="122"/>
      <c r="Q24" s="122"/>
      <c r="R24" s="122"/>
      <c r="S24" s="122"/>
      <c r="T24" s="122"/>
      <c r="U24" s="122"/>
      <c r="V24" s="122"/>
      <c r="W24" s="122"/>
      <c r="X24" s="122"/>
      <c r="Y24" s="122"/>
      <c r="Z24" s="122"/>
      <c r="AA24" s="122"/>
      <c r="AB24" s="122"/>
      <c r="AC24" s="122"/>
      <c r="AD24" s="122"/>
      <c r="AE24" s="122"/>
    </row>
    <row r="25" spans="1:31">
      <c r="A25" s="157" t="s">
        <v>230</v>
      </c>
      <c r="B25" s="828" t="s">
        <v>228</v>
      </c>
      <c r="C25" s="414" t="s">
        <v>93</v>
      </c>
      <c r="D25" s="398">
        <f>D60</f>
        <v>0</v>
      </c>
      <c r="E25" s="398">
        <f>F60</f>
        <v>0</v>
      </c>
      <c r="F25" s="398">
        <f>H60</f>
        <v>0</v>
      </c>
      <c r="G25" s="399">
        <f t="shared" ref="G25:G30" si="1">SUM(D25:F25)</f>
        <v>0</v>
      </c>
      <c r="H25" s="162"/>
      <c r="I25" s="139"/>
      <c r="J25" s="139"/>
      <c r="K25" s="139"/>
      <c r="L25" s="139"/>
      <c r="M25" s="138"/>
      <c r="N25" s="143"/>
      <c r="O25" s="143"/>
      <c r="P25" s="143"/>
      <c r="Q25" s="143"/>
      <c r="R25" s="143"/>
      <c r="S25" s="143"/>
      <c r="T25" s="143"/>
      <c r="U25" s="143"/>
      <c r="V25" s="143"/>
      <c r="W25" s="143"/>
      <c r="X25" s="143"/>
      <c r="Y25" s="143"/>
      <c r="Z25" s="143"/>
      <c r="AA25" s="143"/>
      <c r="AB25" s="143"/>
      <c r="AC25" s="143"/>
      <c r="AD25" s="143"/>
      <c r="AE25" s="122"/>
    </row>
    <row r="26" spans="1:31" ht="13.5" thickBot="1">
      <c r="A26" s="157" t="s">
        <v>230</v>
      </c>
      <c r="B26" s="829"/>
      <c r="C26" s="415" t="s">
        <v>94</v>
      </c>
      <c r="D26" s="400">
        <f>C60</f>
        <v>1.4</v>
      </c>
      <c r="E26" s="400">
        <f>E60</f>
        <v>1.401</v>
      </c>
      <c r="F26" s="400">
        <f>G60</f>
        <v>1.482</v>
      </c>
      <c r="G26" s="401">
        <f t="shared" si="1"/>
        <v>4.2830000000000004</v>
      </c>
      <c r="H26" s="162"/>
      <c r="I26" s="139"/>
      <c r="J26" s="139"/>
      <c r="K26" s="139"/>
      <c r="L26" s="139"/>
      <c r="M26" s="138"/>
      <c r="N26" s="143"/>
      <c r="O26" s="143"/>
      <c r="P26" s="143"/>
      <c r="Q26" s="143"/>
      <c r="R26" s="143"/>
      <c r="S26" s="143"/>
      <c r="T26" s="143"/>
      <c r="U26" s="143"/>
      <c r="V26" s="143"/>
      <c r="W26" s="143"/>
      <c r="X26" s="143"/>
      <c r="Y26" s="143"/>
      <c r="Z26" s="143"/>
      <c r="AA26" s="143"/>
      <c r="AB26" s="143"/>
      <c r="AC26" s="143"/>
      <c r="AD26" s="143"/>
      <c r="AE26" s="122"/>
    </row>
    <row r="27" spans="1:31" s="159" customFormat="1">
      <c r="A27" s="157" t="s">
        <v>427</v>
      </c>
      <c r="B27" s="828" t="s">
        <v>429</v>
      </c>
      <c r="C27" s="414" t="s">
        <v>93</v>
      </c>
      <c r="D27" s="398">
        <f>D61</f>
        <v>0</v>
      </c>
      <c r="E27" s="398">
        <f>F61</f>
        <v>0</v>
      </c>
      <c r="F27" s="398">
        <f>H61</f>
        <v>0</v>
      </c>
      <c r="G27" s="399">
        <f t="shared" si="1"/>
        <v>0</v>
      </c>
      <c r="H27" s="162"/>
      <c r="I27" s="139"/>
      <c r="J27" s="139"/>
      <c r="K27" s="139"/>
      <c r="L27" s="139"/>
      <c r="M27" s="138"/>
      <c r="N27" s="143"/>
      <c r="O27" s="143"/>
      <c r="P27" s="143"/>
      <c r="Q27" s="143"/>
      <c r="R27" s="143"/>
      <c r="S27" s="143"/>
      <c r="T27" s="143"/>
      <c r="U27" s="143"/>
      <c r="V27" s="143"/>
      <c r="W27" s="143"/>
      <c r="X27" s="143"/>
      <c r="Y27" s="143"/>
      <c r="Z27" s="143"/>
      <c r="AA27" s="143"/>
      <c r="AB27" s="143"/>
      <c r="AC27" s="143"/>
      <c r="AD27" s="143"/>
      <c r="AE27" s="162"/>
    </row>
    <row r="28" spans="1:31" s="159" customFormat="1" ht="13.5" thickBot="1">
      <c r="A28" s="157" t="s">
        <v>427</v>
      </c>
      <c r="B28" s="829"/>
      <c r="C28" s="415" t="s">
        <v>94</v>
      </c>
      <c r="D28" s="400">
        <f>C61</f>
        <v>1.2</v>
      </c>
      <c r="E28" s="400">
        <f>E61</f>
        <v>1.536</v>
      </c>
      <c r="F28" s="400">
        <f>G61</f>
        <v>1.23</v>
      </c>
      <c r="G28" s="401">
        <f t="shared" si="1"/>
        <v>3.9659999999999997</v>
      </c>
      <c r="H28" s="162"/>
      <c r="I28" s="139"/>
      <c r="J28" s="139"/>
      <c r="K28" s="139"/>
      <c r="L28" s="139"/>
      <c r="M28" s="138"/>
      <c r="N28" s="143"/>
      <c r="O28" s="143"/>
      <c r="P28" s="143"/>
      <c r="Q28" s="143"/>
      <c r="R28" s="143"/>
      <c r="S28" s="143"/>
      <c r="T28" s="143"/>
      <c r="U28" s="143"/>
      <c r="V28" s="143"/>
      <c r="W28" s="143"/>
      <c r="X28" s="143"/>
      <c r="Y28" s="143"/>
      <c r="Z28" s="143"/>
      <c r="AA28" s="143"/>
      <c r="AB28" s="143"/>
      <c r="AC28" s="143"/>
      <c r="AD28" s="143"/>
      <c r="AE28" s="162"/>
    </row>
    <row r="29" spans="1:31" s="159" customFormat="1">
      <c r="A29" s="157" t="s">
        <v>428</v>
      </c>
      <c r="B29" s="828" t="s">
        <v>430</v>
      </c>
      <c r="C29" s="414" t="s">
        <v>93</v>
      </c>
      <c r="D29" s="398">
        <f>D62</f>
        <v>0</v>
      </c>
      <c r="E29" s="398">
        <f>F62</f>
        <v>0</v>
      </c>
      <c r="F29" s="398">
        <f>H62</f>
        <v>0</v>
      </c>
      <c r="G29" s="399">
        <f t="shared" si="1"/>
        <v>0</v>
      </c>
      <c r="H29" s="162"/>
      <c r="I29" s="139"/>
      <c r="J29" s="139"/>
      <c r="K29" s="139"/>
      <c r="L29" s="139"/>
      <c r="M29" s="138"/>
      <c r="N29" s="143"/>
      <c r="O29" s="143"/>
      <c r="P29" s="143"/>
      <c r="Q29" s="143"/>
      <c r="R29" s="143"/>
      <c r="S29" s="143"/>
      <c r="T29" s="143"/>
      <c r="U29" s="143"/>
      <c r="V29" s="143"/>
      <c r="W29" s="143"/>
      <c r="X29" s="143"/>
      <c r="Y29" s="143"/>
      <c r="Z29" s="143"/>
      <c r="AA29" s="143"/>
      <c r="AB29" s="143"/>
      <c r="AC29" s="143"/>
      <c r="AD29" s="143"/>
      <c r="AE29" s="162"/>
    </row>
    <row r="30" spans="1:31" s="159" customFormat="1" ht="13.5" thickBot="1">
      <c r="A30" s="157" t="s">
        <v>428</v>
      </c>
      <c r="B30" s="829"/>
      <c r="C30" s="415" t="s">
        <v>94</v>
      </c>
      <c r="D30" s="400">
        <f>C62</f>
        <v>3.85</v>
      </c>
      <c r="E30" s="400">
        <f>E62</f>
        <v>4.665</v>
      </c>
      <c r="F30" s="400">
        <f>G62</f>
        <v>4.8470000000000004</v>
      </c>
      <c r="G30" s="401">
        <f t="shared" si="1"/>
        <v>13.362000000000002</v>
      </c>
      <c r="H30" s="162"/>
      <c r="I30" s="139"/>
      <c r="J30" s="139"/>
      <c r="K30" s="139"/>
      <c r="L30" s="139"/>
      <c r="M30" s="138"/>
      <c r="N30" s="143"/>
      <c r="O30" s="143"/>
      <c r="P30" s="143"/>
      <c r="Q30" s="143"/>
      <c r="R30" s="143"/>
      <c r="S30" s="143"/>
      <c r="T30" s="143"/>
      <c r="U30" s="143"/>
      <c r="V30" s="143"/>
      <c r="W30" s="143"/>
      <c r="X30" s="143"/>
      <c r="Y30" s="143"/>
      <c r="Z30" s="143"/>
      <c r="AA30" s="143"/>
      <c r="AB30" s="143"/>
      <c r="AC30" s="143"/>
      <c r="AD30" s="143"/>
      <c r="AE30" s="162"/>
    </row>
    <row r="31" spans="1:31" s="159" customFormat="1">
      <c r="A31" s="157" t="s">
        <v>388</v>
      </c>
      <c r="B31" s="828" t="s">
        <v>388</v>
      </c>
      <c r="C31" s="414" t="s">
        <v>93</v>
      </c>
      <c r="D31" s="398">
        <f>D63</f>
        <v>0</v>
      </c>
      <c r="E31" s="398">
        <f>F63</f>
        <v>0</v>
      </c>
      <c r="F31" s="398">
        <f>H63</f>
        <v>0</v>
      </c>
      <c r="G31" s="399">
        <f t="shared" ref="G31:G38" si="2">SUM(D31:F31)</f>
        <v>0</v>
      </c>
      <c r="H31" s="162"/>
      <c r="I31" s="139"/>
      <c r="J31" s="139"/>
      <c r="K31" s="139"/>
      <c r="L31" s="139"/>
      <c r="M31" s="138"/>
      <c r="N31" s="143"/>
      <c r="O31" s="143"/>
      <c r="P31" s="143"/>
      <c r="Q31" s="143"/>
      <c r="R31" s="143"/>
      <c r="S31" s="143"/>
      <c r="T31" s="143"/>
      <c r="U31" s="143"/>
      <c r="V31" s="143"/>
      <c r="W31" s="143"/>
      <c r="X31" s="143"/>
      <c r="Y31" s="143"/>
      <c r="Z31" s="143"/>
      <c r="AA31" s="143"/>
      <c r="AB31" s="143"/>
      <c r="AC31" s="143"/>
      <c r="AD31" s="143"/>
      <c r="AE31" s="162"/>
    </row>
    <row r="32" spans="1:31" s="159" customFormat="1" ht="13.5" thickBot="1">
      <c r="A32" s="157" t="s">
        <v>388</v>
      </c>
      <c r="B32" s="829"/>
      <c r="C32" s="415" t="s">
        <v>94</v>
      </c>
      <c r="D32" s="400">
        <f>C63</f>
        <v>0</v>
      </c>
      <c r="E32" s="400">
        <f>E63</f>
        <v>0</v>
      </c>
      <c r="F32" s="400">
        <f>G63</f>
        <v>0</v>
      </c>
      <c r="G32" s="401">
        <f t="shared" si="2"/>
        <v>0</v>
      </c>
      <c r="H32" s="162"/>
      <c r="I32" s="139"/>
      <c r="J32" s="139"/>
      <c r="K32" s="139"/>
      <c r="L32" s="139"/>
      <c r="M32" s="138"/>
      <c r="N32" s="143"/>
      <c r="O32" s="143"/>
      <c r="P32" s="143"/>
      <c r="Q32" s="143"/>
      <c r="R32" s="143"/>
      <c r="S32" s="143"/>
      <c r="T32" s="143"/>
      <c r="U32" s="143"/>
      <c r="V32" s="143"/>
      <c r="W32" s="143"/>
      <c r="X32" s="143"/>
      <c r="Y32" s="143"/>
      <c r="Z32" s="143"/>
      <c r="AA32" s="143"/>
      <c r="AB32" s="143"/>
      <c r="AC32" s="143"/>
      <c r="AD32" s="143"/>
      <c r="AE32" s="162"/>
    </row>
    <row r="33" spans="1:31" s="159" customFormat="1">
      <c r="A33" s="157" t="s">
        <v>521</v>
      </c>
      <c r="B33" s="828" t="s">
        <v>521</v>
      </c>
      <c r="C33" s="414" t="s">
        <v>93</v>
      </c>
      <c r="D33" s="398">
        <f>D57</f>
        <v>0</v>
      </c>
      <c r="E33" s="398">
        <f>F57</f>
        <v>0</v>
      </c>
      <c r="F33" s="398">
        <f>H57</f>
        <v>0</v>
      </c>
      <c r="G33" s="399">
        <f>SUM(D33:F33)</f>
        <v>0</v>
      </c>
      <c r="H33" s="162"/>
      <c r="I33" s="139"/>
      <c r="J33" s="139"/>
      <c r="K33" s="139"/>
      <c r="L33" s="139"/>
      <c r="M33" s="138"/>
      <c r="N33" s="143"/>
      <c r="O33" s="143"/>
      <c r="P33" s="143"/>
      <c r="Q33" s="143"/>
      <c r="R33" s="143"/>
      <c r="S33" s="143"/>
      <c r="T33" s="143"/>
      <c r="U33" s="143"/>
      <c r="V33" s="143"/>
      <c r="W33" s="143"/>
      <c r="X33" s="143"/>
      <c r="Y33" s="143"/>
      <c r="Z33" s="143"/>
      <c r="AA33" s="143"/>
      <c r="AB33" s="143"/>
      <c r="AC33" s="143"/>
      <c r="AD33" s="143"/>
      <c r="AE33" s="162"/>
    </row>
    <row r="34" spans="1:31" s="159" customFormat="1" ht="13.5" thickBot="1">
      <c r="A34" s="157" t="s">
        <v>521</v>
      </c>
      <c r="B34" s="829"/>
      <c r="C34" s="415" t="s">
        <v>94</v>
      </c>
      <c r="D34" s="400">
        <f>C57</f>
        <v>0</v>
      </c>
      <c r="E34" s="400">
        <f>E57</f>
        <v>0</v>
      </c>
      <c r="F34" s="400">
        <f>G57</f>
        <v>0</v>
      </c>
      <c r="G34" s="401">
        <f t="shared" si="2"/>
        <v>0</v>
      </c>
      <c r="H34" s="162"/>
      <c r="I34" s="139"/>
      <c r="J34" s="139"/>
      <c r="K34" s="139"/>
      <c r="L34" s="139"/>
      <c r="M34" s="138"/>
      <c r="N34" s="143"/>
      <c r="O34" s="143"/>
      <c r="P34" s="143"/>
      <c r="Q34" s="143"/>
      <c r="R34" s="143"/>
      <c r="S34" s="143"/>
      <c r="T34" s="143"/>
      <c r="U34" s="143"/>
      <c r="V34" s="143"/>
      <c r="W34" s="143"/>
      <c r="X34" s="143"/>
      <c r="Y34" s="143"/>
      <c r="Z34" s="143"/>
      <c r="AA34" s="143"/>
      <c r="AB34" s="143"/>
      <c r="AC34" s="143"/>
      <c r="AD34" s="143"/>
      <c r="AE34" s="162"/>
    </row>
    <row r="35" spans="1:31" s="159" customFormat="1">
      <c r="A35" s="157" t="s">
        <v>461</v>
      </c>
      <c r="B35" s="828" t="s">
        <v>461</v>
      </c>
      <c r="C35" s="414" t="s">
        <v>93</v>
      </c>
      <c r="D35" s="398">
        <f>D64</f>
        <v>0</v>
      </c>
      <c r="E35" s="398">
        <f>F64</f>
        <v>0</v>
      </c>
      <c r="F35" s="398">
        <f>H64</f>
        <v>0</v>
      </c>
      <c r="G35" s="399">
        <f t="shared" si="2"/>
        <v>0</v>
      </c>
      <c r="H35" s="162"/>
      <c r="I35" s="139"/>
      <c r="J35" s="139"/>
      <c r="K35" s="139"/>
      <c r="L35" s="139"/>
      <c r="M35" s="138"/>
      <c r="N35" s="143"/>
      <c r="O35" s="143"/>
      <c r="P35" s="143"/>
      <c r="Q35" s="143"/>
      <c r="R35" s="143"/>
      <c r="S35" s="143"/>
      <c r="T35" s="143"/>
      <c r="U35" s="143"/>
      <c r="V35" s="143"/>
      <c r="W35" s="143"/>
      <c r="X35" s="143"/>
      <c r="Y35" s="143"/>
      <c r="Z35" s="143"/>
      <c r="AA35" s="143"/>
      <c r="AB35" s="143"/>
      <c r="AC35" s="143"/>
      <c r="AD35" s="143"/>
      <c r="AE35" s="162"/>
    </row>
    <row r="36" spans="1:31" s="159" customFormat="1" ht="13.5" thickBot="1">
      <c r="A36" s="157" t="s">
        <v>461</v>
      </c>
      <c r="B36" s="829"/>
      <c r="C36" s="415" t="s">
        <v>94</v>
      </c>
      <c r="D36" s="400">
        <f>C64</f>
        <v>0</v>
      </c>
      <c r="E36" s="400">
        <f>E64</f>
        <v>0</v>
      </c>
      <c r="F36" s="400">
        <f>G64</f>
        <v>0</v>
      </c>
      <c r="G36" s="401">
        <f t="shared" si="2"/>
        <v>0</v>
      </c>
      <c r="H36" s="162"/>
      <c r="I36" s="139"/>
      <c r="J36" s="139"/>
      <c r="K36" s="139"/>
      <c r="L36" s="139"/>
      <c r="M36" s="138"/>
      <c r="N36" s="143"/>
      <c r="O36" s="143"/>
      <c r="P36" s="143"/>
      <c r="Q36" s="143"/>
      <c r="R36" s="143"/>
      <c r="S36" s="143"/>
      <c r="T36" s="143"/>
      <c r="U36" s="143"/>
      <c r="V36" s="143"/>
      <c r="W36" s="143"/>
      <c r="X36" s="143"/>
      <c r="Y36" s="143"/>
      <c r="Z36" s="143"/>
      <c r="AA36" s="143"/>
      <c r="AB36" s="143"/>
      <c r="AC36" s="143"/>
      <c r="AD36" s="143"/>
      <c r="AE36" s="162"/>
    </row>
    <row r="37" spans="1:31" s="159" customFormat="1">
      <c r="A37" s="157" t="s">
        <v>387</v>
      </c>
      <c r="B37" s="828" t="s">
        <v>387</v>
      </c>
      <c r="C37" s="414" t="s">
        <v>93</v>
      </c>
      <c r="D37" s="398">
        <f>D65</f>
        <v>0</v>
      </c>
      <c r="E37" s="398">
        <f>F65</f>
        <v>0</v>
      </c>
      <c r="F37" s="398">
        <f>H65</f>
        <v>0</v>
      </c>
      <c r="G37" s="399">
        <f t="shared" si="2"/>
        <v>0</v>
      </c>
      <c r="H37" s="162"/>
      <c r="I37" s="139"/>
      <c r="J37" s="139"/>
      <c r="K37" s="139"/>
      <c r="L37" s="139"/>
      <c r="M37" s="138"/>
      <c r="N37" s="143"/>
      <c r="O37" s="143"/>
      <c r="P37" s="143"/>
      <c r="Q37" s="143"/>
      <c r="R37" s="143"/>
      <c r="S37" s="143"/>
      <c r="T37" s="143"/>
      <c r="U37" s="143"/>
      <c r="V37" s="143"/>
      <c r="W37" s="143"/>
      <c r="X37" s="143"/>
      <c r="Y37" s="143"/>
      <c r="Z37" s="143"/>
      <c r="AA37" s="143"/>
      <c r="AB37" s="143"/>
      <c r="AC37" s="143"/>
      <c r="AD37" s="143"/>
      <c r="AE37" s="162"/>
    </row>
    <row r="38" spans="1:31" s="159" customFormat="1" ht="13.5" thickBot="1">
      <c r="A38" s="157" t="s">
        <v>387</v>
      </c>
      <c r="B38" s="829"/>
      <c r="C38" s="415" t="s">
        <v>94</v>
      </c>
      <c r="D38" s="400">
        <f>C65</f>
        <v>0</v>
      </c>
      <c r="E38" s="400">
        <f>E65</f>
        <v>0</v>
      </c>
      <c r="F38" s="400">
        <f>G65</f>
        <v>0</v>
      </c>
      <c r="G38" s="401">
        <f t="shared" si="2"/>
        <v>0</v>
      </c>
      <c r="H38" s="162"/>
      <c r="I38" s="139"/>
      <c r="J38" s="139"/>
      <c r="K38" s="139"/>
      <c r="L38" s="139"/>
      <c r="M38" s="138"/>
      <c r="N38" s="143"/>
      <c r="O38" s="143"/>
      <c r="P38" s="143"/>
      <c r="Q38" s="143"/>
      <c r="R38" s="143"/>
      <c r="S38" s="143"/>
      <c r="T38" s="143"/>
      <c r="U38" s="143"/>
      <c r="V38" s="143"/>
      <c r="W38" s="143"/>
      <c r="X38" s="143"/>
      <c r="Y38" s="143"/>
      <c r="Z38" s="143"/>
      <c r="AA38" s="143"/>
      <c r="AB38" s="143"/>
      <c r="AC38" s="143"/>
      <c r="AD38" s="143"/>
      <c r="AE38" s="162"/>
    </row>
    <row r="39" spans="1:31">
      <c r="A39" s="157" t="s">
        <v>73</v>
      </c>
      <c r="B39" s="828" t="s">
        <v>73</v>
      </c>
      <c r="C39" s="416" t="s">
        <v>93</v>
      </c>
      <c r="D39" s="402">
        <f>D66</f>
        <v>153.86000000000001</v>
      </c>
      <c r="E39" s="402">
        <f>F66</f>
        <v>151.56899999999999</v>
      </c>
      <c r="F39" s="402">
        <f>H66</f>
        <v>151.57</v>
      </c>
      <c r="G39" s="399">
        <f>SUMIF($C$3:$C$38,C39,$G$3:$G$38)</f>
        <v>456.99899999999997</v>
      </c>
      <c r="H39" s="214">
        <f>G39/$G$41</f>
        <v>0.1111554598854391</v>
      </c>
      <c r="I39" s="138"/>
      <c r="J39" s="138"/>
      <c r="K39" s="138"/>
      <c r="L39" s="138"/>
      <c r="M39" s="138"/>
      <c r="N39" s="143"/>
      <c r="O39" s="143"/>
      <c r="P39" s="143"/>
      <c r="Q39" s="143"/>
      <c r="R39" s="143"/>
      <c r="S39" s="143"/>
      <c r="T39" s="143"/>
      <c r="U39" s="143"/>
      <c r="V39" s="143"/>
      <c r="W39" s="143"/>
      <c r="X39" s="143"/>
      <c r="Y39" s="143"/>
      <c r="Z39" s="143"/>
      <c r="AA39" s="143"/>
      <c r="AB39" s="143"/>
      <c r="AC39" s="143"/>
      <c r="AD39" s="143"/>
      <c r="AE39" s="122"/>
    </row>
    <row r="40" spans="1:31" ht="13.5" thickBot="1">
      <c r="A40" s="157" t="s">
        <v>73</v>
      </c>
      <c r="B40" s="829"/>
      <c r="C40" s="417" t="s">
        <v>94</v>
      </c>
      <c r="D40" s="403">
        <f>C66</f>
        <v>1199.6099999999999</v>
      </c>
      <c r="E40" s="403">
        <f>E66</f>
        <v>1208.6579999999999</v>
      </c>
      <c r="F40" s="403">
        <f>G66</f>
        <v>1246.0830000000001</v>
      </c>
      <c r="G40" s="401">
        <f>SUMIF($C$3:$C$38,C40,$G$3:$G$38)</f>
        <v>3654.3509999999992</v>
      </c>
      <c r="H40" s="214">
        <f>G40/$G$41</f>
        <v>0.88884454011456082</v>
      </c>
      <c r="I40" s="138"/>
      <c r="J40" s="138"/>
      <c r="K40" s="138"/>
      <c r="L40" s="138"/>
      <c r="M40" s="138"/>
      <c r="N40" s="143"/>
      <c r="O40" s="143"/>
      <c r="P40" s="143"/>
      <c r="Q40" s="143"/>
      <c r="R40" s="143"/>
      <c r="S40" s="143"/>
      <c r="T40" s="143"/>
      <c r="U40" s="143"/>
      <c r="V40" s="143"/>
      <c r="W40" s="143"/>
      <c r="X40" s="143"/>
      <c r="Y40" s="143"/>
      <c r="Z40" s="143"/>
      <c r="AA40" s="143"/>
      <c r="AB40" s="143"/>
      <c r="AC40" s="143"/>
      <c r="AD40" s="143"/>
      <c r="AE40" s="122"/>
    </row>
    <row r="41" spans="1:31">
      <c r="A41" s="143"/>
      <c r="F41" s="159" t="s">
        <v>293</v>
      </c>
      <c r="G41" s="187">
        <f>G39+G40</f>
        <v>4111.3499999999995</v>
      </c>
      <c r="I41" s="143"/>
      <c r="J41" s="143"/>
      <c r="K41" s="143"/>
      <c r="L41" s="143"/>
      <c r="M41" s="143"/>
      <c r="N41" s="143"/>
      <c r="O41" s="143"/>
      <c r="P41" s="143"/>
      <c r="Q41" s="143"/>
      <c r="R41" s="143"/>
      <c r="S41" s="143"/>
      <c r="T41" s="143"/>
      <c r="U41" s="143"/>
      <c r="V41" s="143"/>
      <c r="W41" s="143"/>
      <c r="X41" s="143"/>
      <c r="Y41" s="143"/>
      <c r="Z41" s="143"/>
      <c r="AA41" s="143"/>
      <c r="AB41" s="143"/>
      <c r="AC41" s="143"/>
      <c r="AD41" s="143"/>
      <c r="AE41" s="122"/>
    </row>
    <row r="42" spans="1:31">
      <c r="A42" s="143"/>
      <c r="B42" s="143"/>
      <c r="C42" s="143"/>
      <c r="D42" s="143"/>
      <c r="E42" s="143"/>
      <c r="F42" s="143"/>
      <c r="G42" s="143"/>
      <c r="H42" s="143"/>
      <c r="I42" s="143"/>
      <c r="J42" s="143"/>
      <c r="K42" s="174"/>
      <c r="L42" s="174"/>
      <c r="M42" s="138"/>
      <c r="N42" s="162"/>
      <c r="O42" s="162"/>
      <c r="P42" s="162"/>
      <c r="Q42" s="162"/>
      <c r="R42" s="162"/>
      <c r="S42" s="143"/>
      <c r="T42" s="143"/>
      <c r="U42" s="143"/>
      <c r="V42" s="143"/>
      <c r="W42" s="143"/>
      <c r="X42" s="143"/>
      <c r="Y42" s="143"/>
      <c r="Z42" s="143"/>
      <c r="AA42" s="143"/>
      <c r="AB42" s="143"/>
      <c r="AC42" s="143"/>
      <c r="AD42" s="143"/>
      <c r="AE42" s="122"/>
    </row>
    <row r="43" spans="1:31">
      <c r="A43" s="143"/>
      <c r="B43" s="143"/>
      <c r="C43" s="143"/>
      <c r="D43" s="143"/>
      <c r="E43" s="143"/>
      <c r="F43" s="143"/>
      <c r="G43" s="143"/>
      <c r="H43" s="143"/>
      <c r="I43" s="143"/>
      <c r="J43" s="143"/>
      <c r="K43" s="174"/>
      <c r="L43" s="174"/>
      <c r="M43" s="138"/>
      <c r="N43" s="162"/>
      <c r="O43" s="162"/>
      <c r="P43" s="162"/>
      <c r="Q43" s="162"/>
      <c r="R43" s="162"/>
      <c r="S43" s="143"/>
      <c r="T43" s="143"/>
      <c r="U43" s="143"/>
      <c r="V43" s="143"/>
      <c r="W43" s="143"/>
      <c r="X43" s="143"/>
      <c r="Y43" s="143"/>
      <c r="Z43" s="143"/>
      <c r="AA43" s="143"/>
      <c r="AB43" s="143"/>
      <c r="AC43" s="143"/>
      <c r="AD43" s="143"/>
      <c r="AE43" s="122"/>
    </row>
    <row r="44" spans="1:31">
      <c r="A44" s="143"/>
      <c r="B44" s="143"/>
      <c r="C44" s="143"/>
      <c r="D44" s="143"/>
      <c r="E44" s="143"/>
      <c r="F44" s="143"/>
      <c r="G44" s="143"/>
      <c r="H44" s="143"/>
      <c r="I44" s="143"/>
      <c r="J44" s="143"/>
      <c r="K44" s="139"/>
      <c r="L44" s="139"/>
      <c r="M44" s="138"/>
      <c r="N44" s="143"/>
      <c r="O44" s="143"/>
      <c r="P44" s="143"/>
      <c r="Q44" s="143"/>
      <c r="R44" s="143"/>
      <c r="S44" s="143"/>
      <c r="T44" s="143"/>
      <c r="U44" s="143"/>
      <c r="V44" s="143"/>
      <c r="W44" s="143"/>
      <c r="X44" s="143"/>
      <c r="Y44" s="143"/>
      <c r="Z44" s="143"/>
      <c r="AA44" s="143"/>
      <c r="AB44" s="143"/>
      <c r="AC44" s="143"/>
      <c r="AD44" s="143"/>
      <c r="AE44" s="122"/>
    </row>
    <row r="45" spans="1:31" ht="19.5" customHeight="1">
      <c r="A45" s="143"/>
      <c r="B45" s="835" t="s">
        <v>92</v>
      </c>
      <c r="C45" s="833" t="s">
        <v>424</v>
      </c>
      <c r="D45" s="838"/>
      <c r="E45" s="838"/>
      <c r="F45" s="838"/>
      <c r="G45" s="838"/>
      <c r="H45" s="838"/>
      <c r="I45" s="838"/>
      <c r="J45" s="143"/>
      <c r="K45" s="143"/>
      <c r="L45" s="143"/>
      <c r="M45" s="143"/>
      <c r="N45" s="143"/>
      <c r="O45" s="143"/>
      <c r="P45" s="143"/>
      <c r="Q45" s="143"/>
      <c r="R45" s="143"/>
      <c r="S45" s="143"/>
      <c r="T45" s="143"/>
      <c r="U45" s="143"/>
      <c r="V45" s="143"/>
      <c r="W45" s="143"/>
      <c r="X45" s="143"/>
      <c r="Y45" s="143"/>
      <c r="Z45" s="143"/>
      <c r="AA45" s="143"/>
      <c r="AB45" s="143"/>
      <c r="AC45" s="143"/>
      <c r="AD45" s="143"/>
      <c r="AE45" s="122"/>
    </row>
    <row r="46" spans="1:31" ht="15" customHeight="1">
      <c r="A46" s="143"/>
      <c r="B46" s="836"/>
      <c r="C46" s="833" t="s">
        <v>181</v>
      </c>
      <c r="D46" s="834"/>
      <c r="E46" s="833" t="s">
        <v>182</v>
      </c>
      <c r="F46" s="834"/>
      <c r="G46" s="833" t="s">
        <v>183</v>
      </c>
      <c r="H46" s="834"/>
      <c r="I46" s="831" t="s">
        <v>229</v>
      </c>
      <c r="J46" s="143"/>
      <c r="K46" s="174"/>
      <c r="L46" s="174"/>
      <c r="M46" s="138"/>
      <c r="N46" s="162"/>
      <c r="O46" s="162"/>
      <c r="P46" s="162"/>
      <c r="Q46" s="162"/>
      <c r="R46" s="162"/>
      <c r="S46" s="143"/>
      <c r="T46" s="143"/>
      <c r="U46" s="143"/>
      <c r="V46" s="143"/>
      <c r="W46" s="143"/>
      <c r="X46" s="143"/>
      <c r="Y46" s="143"/>
      <c r="Z46" s="143"/>
      <c r="AA46" s="143"/>
      <c r="AB46" s="143"/>
      <c r="AC46" s="143"/>
      <c r="AD46" s="143"/>
      <c r="AE46" s="122"/>
    </row>
    <row r="47" spans="1:31" ht="15">
      <c r="A47" s="143"/>
      <c r="B47" s="837"/>
      <c r="C47" s="298" t="s">
        <v>94</v>
      </c>
      <c r="D47" s="298" t="s">
        <v>93</v>
      </c>
      <c r="E47" s="298" t="s">
        <v>94</v>
      </c>
      <c r="F47" s="298" t="s">
        <v>93</v>
      </c>
      <c r="G47" s="298" t="s">
        <v>94</v>
      </c>
      <c r="H47" s="298" t="s">
        <v>93</v>
      </c>
      <c r="I47" s="832"/>
      <c r="J47" s="143"/>
      <c r="K47" s="174"/>
      <c r="L47" s="174"/>
      <c r="M47" s="138"/>
      <c r="N47" s="162"/>
      <c r="O47" s="162"/>
      <c r="P47" s="162"/>
      <c r="Q47" s="162"/>
      <c r="R47" s="162"/>
      <c r="S47" s="143"/>
      <c r="T47" s="143"/>
      <c r="U47" s="143"/>
      <c r="V47" s="143"/>
      <c r="W47" s="143"/>
      <c r="X47" s="143"/>
      <c r="Y47" s="143"/>
      <c r="Z47" s="143"/>
      <c r="AA47" s="143"/>
      <c r="AB47" s="143"/>
      <c r="AC47" s="143"/>
      <c r="AD47" s="143"/>
      <c r="AE47" s="122"/>
    </row>
    <row r="48" spans="1:31" ht="15">
      <c r="A48" s="143"/>
      <c r="B48" s="299" t="s">
        <v>76</v>
      </c>
      <c r="C48" s="300">
        <v>274.89999999999998</v>
      </c>
      <c r="D48" s="300"/>
      <c r="E48" s="300">
        <v>278.56700000000001</v>
      </c>
      <c r="F48" s="300"/>
      <c r="G48" s="300">
        <v>306.41399999999999</v>
      </c>
      <c r="H48" s="300"/>
      <c r="I48" s="147">
        <f>SUM(C48:H48)</f>
        <v>859.88099999999997</v>
      </c>
      <c r="J48" s="143"/>
      <c r="K48" s="139"/>
      <c r="L48" s="139"/>
      <c r="M48" s="138"/>
      <c r="N48" s="143"/>
      <c r="O48" s="143"/>
      <c r="P48" s="143"/>
      <c r="Q48" s="143"/>
      <c r="R48" s="143"/>
      <c r="S48" s="143"/>
      <c r="T48" s="143"/>
      <c r="U48" s="143"/>
      <c r="V48" s="143"/>
      <c r="W48" s="143"/>
      <c r="X48" s="143"/>
      <c r="Y48" s="143"/>
      <c r="Z48" s="143"/>
      <c r="AA48" s="143"/>
      <c r="AB48" s="143"/>
      <c r="AC48" s="143"/>
      <c r="AD48" s="143"/>
      <c r="AE48" s="122"/>
    </row>
    <row r="49" spans="1:31" ht="15">
      <c r="A49" s="143"/>
      <c r="B49" s="299" t="s">
        <v>95</v>
      </c>
      <c r="C49" s="300">
        <v>73.63</v>
      </c>
      <c r="D49" s="300"/>
      <c r="E49" s="300">
        <v>65.676000000000002</v>
      </c>
      <c r="F49" s="300"/>
      <c r="G49" s="300">
        <v>68.938999999999993</v>
      </c>
      <c r="H49" s="300"/>
      <c r="I49" s="147">
        <f t="shared" ref="I49:I64" si="3">SUM(C49:H49)</f>
        <v>208.24499999999998</v>
      </c>
      <c r="J49" s="143"/>
      <c r="K49" s="143"/>
      <c r="L49" s="143"/>
      <c r="M49" s="143"/>
      <c r="N49" s="143"/>
      <c r="O49" s="143"/>
      <c r="P49" s="143"/>
      <c r="Q49" s="143"/>
      <c r="R49" s="143"/>
      <c r="S49" s="143"/>
      <c r="T49" s="143"/>
      <c r="U49" s="143"/>
      <c r="V49" s="143"/>
      <c r="W49" s="143"/>
      <c r="X49" s="143"/>
      <c r="Y49" s="143"/>
      <c r="Z49" s="143"/>
      <c r="AA49" s="143"/>
      <c r="AB49" s="143"/>
      <c r="AC49" s="143"/>
      <c r="AD49" s="143"/>
      <c r="AE49" s="122"/>
    </row>
    <row r="50" spans="1:31" ht="15">
      <c r="A50" s="143"/>
      <c r="B50" s="299" t="s">
        <v>96</v>
      </c>
      <c r="C50" s="300">
        <v>158.21</v>
      </c>
      <c r="D50" s="300"/>
      <c r="E50" s="300">
        <v>137.65</v>
      </c>
      <c r="F50" s="300"/>
      <c r="G50" s="300">
        <v>168.07499999999999</v>
      </c>
      <c r="H50" s="300"/>
      <c r="I50" s="147">
        <f t="shared" si="3"/>
        <v>463.935</v>
      </c>
      <c r="J50" s="143"/>
      <c r="K50" s="174"/>
      <c r="L50" s="174"/>
      <c r="M50" s="138"/>
      <c r="N50" s="162"/>
      <c r="O50" s="162"/>
      <c r="P50" s="162"/>
      <c r="Q50" s="162"/>
      <c r="R50" s="162"/>
      <c r="S50" s="143"/>
      <c r="T50" s="143"/>
      <c r="U50" s="143"/>
      <c r="V50" s="143"/>
      <c r="W50" s="143"/>
      <c r="X50" s="143"/>
      <c r="Y50" s="143"/>
      <c r="Z50" s="143"/>
      <c r="AA50" s="143"/>
      <c r="AB50" s="143"/>
      <c r="AC50" s="143"/>
      <c r="AD50" s="143"/>
      <c r="AE50" s="122"/>
    </row>
    <row r="51" spans="1:31" ht="15">
      <c r="A51" s="143"/>
      <c r="B51" s="299" t="s">
        <v>97</v>
      </c>
      <c r="C51" s="300">
        <v>86.05</v>
      </c>
      <c r="D51" s="300"/>
      <c r="E51" s="300">
        <v>85.572000000000003</v>
      </c>
      <c r="F51" s="300"/>
      <c r="G51" s="300">
        <v>89</v>
      </c>
      <c r="H51" s="300"/>
      <c r="I51" s="147">
        <f t="shared" si="3"/>
        <v>260.62200000000001</v>
      </c>
      <c r="J51" s="143"/>
      <c r="K51" s="174"/>
      <c r="L51" s="174"/>
      <c r="M51" s="138"/>
      <c r="N51" s="162"/>
      <c r="O51" s="162"/>
      <c r="P51" s="162"/>
      <c r="Q51" s="162"/>
      <c r="R51" s="162"/>
      <c r="S51" s="143"/>
      <c r="T51" s="143"/>
      <c r="U51" s="143"/>
      <c r="V51" s="143"/>
      <c r="W51" s="143"/>
      <c r="X51" s="143"/>
      <c r="Y51" s="143"/>
      <c r="Z51" s="143"/>
      <c r="AA51" s="143"/>
      <c r="AB51" s="143"/>
      <c r="AC51" s="143"/>
      <c r="AD51" s="143"/>
      <c r="AE51" s="122"/>
    </row>
    <row r="52" spans="1:31" ht="15">
      <c r="A52" s="143"/>
      <c r="B52" s="299" t="s">
        <v>74</v>
      </c>
      <c r="C52" s="300">
        <v>445.15</v>
      </c>
      <c r="D52" s="300">
        <v>153.86000000000001</v>
      </c>
      <c r="E52" s="300">
        <v>442.21</v>
      </c>
      <c r="F52" s="300">
        <v>151.56899999999999</v>
      </c>
      <c r="G52" s="300">
        <v>442.21</v>
      </c>
      <c r="H52" s="300">
        <v>151.57</v>
      </c>
      <c r="I52" s="147">
        <f t="shared" si="3"/>
        <v>1786.569</v>
      </c>
      <c r="J52" s="143"/>
      <c r="K52" s="139"/>
      <c r="L52" s="139"/>
      <c r="M52" s="138"/>
      <c r="N52" s="143"/>
      <c r="O52" s="143"/>
      <c r="P52" s="143"/>
      <c r="Q52" s="143"/>
      <c r="R52" s="143"/>
      <c r="S52" s="143"/>
      <c r="T52" s="143"/>
      <c r="U52" s="143"/>
      <c r="V52" s="143"/>
      <c r="W52" s="143"/>
      <c r="X52" s="143"/>
      <c r="Y52" s="143"/>
      <c r="Z52" s="143"/>
      <c r="AA52" s="143"/>
      <c r="AB52" s="143"/>
      <c r="AC52" s="143"/>
      <c r="AD52" s="143"/>
      <c r="AE52" s="122"/>
    </row>
    <row r="53" spans="1:31" ht="15">
      <c r="A53" s="143"/>
      <c r="B53" s="299" t="s">
        <v>425</v>
      </c>
      <c r="C53" s="300"/>
      <c r="D53" s="300"/>
      <c r="E53" s="300"/>
      <c r="F53" s="300"/>
      <c r="G53" s="300"/>
      <c r="H53" s="300"/>
      <c r="I53" s="147">
        <f t="shared" si="3"/>
        <v>0</v>
      </c>
      <c r="J53" s="143"/>
      <c r="K53" s="143"/>
      <c r="L53" s="143"/>
      <c r="M53" s="143"/>
      <c r="N53" s="143"/>
      <c r="O53" s="143"/>
      <c r="P53" s="143"/>
      <c r="Q53" s="143"/>
      <c r="R53" s="143"/>
      <c r="S53" s="143"/>
      <c r="T53" s="143"/>
      <c r="U53" s="143"/>
      <c r="V53" s="143"/>
      <c r="W53" s="143"/>
      <c r="X53" s="143"/>
      <c r="Y53" s="143"/>
      <c r="Z53" s="143"/>
      <c r="AA53" s="143"/>
      <c r="AB53" s="143"/>
      <c r="AC53" s="143"/>
      <c r="AD53" s="143"/>
      <c r="AE53" s="122"/>
    </row>
    <row r="54" spans="1:31" ht="15">
      <c r="A54" s="143"/>
      <c r="B54" s="299" t="s">
        <v>98</v>
      </c>
      <c r="C54" s="300">
        <v>43.31</v>
      </c>
      <c r="D54" s="300"/>
      <c r="E54" s="300">
        <v>42.847999999999999</v>
      </c>
      <c r="F54" s="300"/>
      <c r="G54" s="300">
        <v>38.488999999999997</v>
      </c>
      <c r="H54" s="300"/>
      <c r="I54" s="147">
        <f t="shared" si="3"/>
        <v>124.64699999999999</v>
      </c>
      <c r="J54" s="143"/>
      <c r="K54" s="174"/>
      <c r="L54" s="174"/>
      <c r="M54" s="138"/>
      <c r="N54" s="162"/>
      <c r="O54" s="162"/>
      <c r="P54" s="162"/>
      <c r="Q54" s="162"/>
      <c r="R54" s="162"/>
      <c r="S54" s="143"/>
      <c r="T54" s="143"/>
      <c r="U54" s="143"/>
      <c r="V54" s="143"/>
      <c r="W54" s="143"/>
      <c r="X54" s="143"/>
      <c r="Y54" s="143"/>
      <c r="Z54" s="143"/>
      <c r="AA54" s="143"/>
      <c r="AB54" s="143"/>
      <c r="AC54" s="143"/>
      <c r="AD54" s="143"/>
      <c r="AE54" s="122"/>
    </row>
    <row r="55" spans="1:31" ht="15">
      <c r="A55" s="143"/>
      <c r="B55" s="299" t="s">
        <v>426</v>
      </c>
      <c r="C55" s="300"/>
      <c r="D55" s="300"/>
      <c r="E55" s="300"/>
      <c r="F55" s="300"/>
      <c r="G55" s="300"/>
      <c r="H55" s="300"/>
      <c r="I55" s="147">
        <f t="shared" si="3"/>
        <v>0</v>
      </c>
      <c r="J55" s="143"/>
      <c r="K55" s="174"/>
      <c r="L55" s="174"/>
      <c r="M55" s="138"/>
      <c r="N55" s="162"/>
      <c r="O55" s="162"/>
      <c r="P55" s="162"/>
      <c r="Q55" s="162"/>
      <c r="R55" s="162"/>
      <c r="S55" s="143"/>
      <c r="T55" s="143"/>
      <c r="U55" s="143"/>
      <c r="V55" s="143"/>
      <c r="W55" s="143"/>
      <c r="X55" s="143"/>
      <c r="Y55" s="143"/>
      <c r="Z55" s="143"/>
      <c r="AA55" s="143"/>
      <c r="AB55" s="143"/>
      <c r="AC55" s="143"/>
      <c r="AD55" s="143"/>
      <c r="AE55" s="122"/>
    </row>
    <row r="56" spans="1:31" ht="15">
      <c r="A56" s="143"/>
      <c r="B56" s="299" t="s">
        <v>75</v>
      </c>
      <c r="C56" s="300">
        <v>21.2</v>
      </c>
      <c r="D56" s="300"/>
      <c r="E56" s="300">
        <v>42.804000000000002</v>
      </c>
      <c r="F56" s="300"/>
      <c r="G56" s="300">
        <v>21.783999999999999</v>
      </c>
      <c r="H56" s="300"/>
      <c r="I56" s="147">
        <f t="shared" si="3"/>
        <v>85.788000000000011</v>
      </c>
      <c r="J56" s="143"/>
      <c r="K56" s="139"/>
      <c r="L56" s="139"/>
      <c r="M56" s="138"/>
      <c r="N56" s="143"/>
      <c r="O56" s="143"/>
      <c r="P56" s="143"/>
      <c r="Q56" s="143"/>
      <c r="R56" s="143"/>
      <c r="S56" s="143"/>
      <c r="T56" s="143"/>
      <c r="U56" s="143"/>
      <c r="V56" s="143"/>
      <c r="W56" s="143"/>
      <c r="X56" s="143"/>
      <c r="Y56" s="143"/>
      <c r="Z56" s="143"/>
      <c r="AA56" s="143"/>
      <c r="AB56" s="143"/>
      <c r="AC56" s="143"/>
      <c r="AD56" s="143"/>
      <c r="AE56" s="122"/>
    </row>
    <row r="57" spans="1:31" s="159" customFormat="1" ht="15">
      <c r="A57" s="143"/>
      <c r="B57" s="299" t="s">
        <v>522</v>
      </c>
      <c r="C57" s="300"/>
      <c r="D57" s="300"/>
      <c r="E57" s="300"/>
      <c r="F57" s="300"/>
      <c r="G57" s="300"/>
      <c r="H57" s="300"/>
      <c r="I57" s="147"/>
      <c r="J57" s="143"/>
      <c r="K57" s="139"/>
      <c r="L57" s="139"/>
      <c r="M57" s="138"/>
      <c r="N57" s="143"/>
      <c r="O57" s="143"/>
      <c r="P57" s="143"/>
      <c r="Q57" s="143"/>
      <c r="R57" s="143"/>
      <c r="S57" s="143"/>
      <c r="T57" s="143"/>
      <c r="U57" s="143"/>
      <c r="V57" s="143"/>
      <c r="W57" s="143"/>
      <c r="X57" s="143"/>
      <c r="Y57" s="143"/>
      <c r="Z57" s="143"/>
      <c r="AA57" s="143"/>
      <c r="AB57" s="143"/>
      <c r="AC57" s="143"/>
      <c r="AD57" s="143"/>
      <c r="AE57" s="162"/>
    </row>
    <row r="58" spans="1:31" ht="15">
      <c r="A58" s="143"/>
      <c r="B58" s="299" t="s">
        <v>99</v>
      </c>
      <c r="C58" s="300">
        <v>90.14</v>
      </c>
      <c r="D58" s="300"/>
      <c r="E58" s="300">
        <v>105.148</v>
      </c>
      <c r="F58" s="300"/>
      <c r="G58" s="300">
        <v>102.899</v>
      </c>
      <c r="H58" s="300"/>
      <c r="I58" s="147">
        <f t="shared" si="3"/>
        <v>298.18700000000001</v>
      </c>
      <c r="J58" s="143"/>
      <c r="K58" s="143"/>
      <c r="L58" s="143"/>
      <c r="M58" s="143"/>
      <c r="N58" s="143"/>
      <c r="O58" s="143"/>
      <c r="P58" s="143"/>
      <c r="Q58" s="143"/>
      <c r="R58" s="143"/>
      <c r="S58" s="143"/>
      <c r="T58" s="143"/>
      <c r="U58" s="143"/>
      <c r="V58" s="143"/>
      <c r="W58" s="143"/>
      <c r="X58" s="143"/>
      <c r="Y58" s="143"/>
      <c r="Z58" s="143"/>
      <c r="AA58" s="143"/>
      <c r="AB58" s="143"/>
      <c r="AC58" s="143"/>
      <c r="AD58" s="143"/>
      <c r="AE58" s="122"/>
    </row>
    <row r="59" spans="1:31" ht="15">
      <c r="A59" s="122"/>
      <c r="B59" s="299" t="s">
        <v>192</v>
      </c>
      <c r="C59" s="300">
        <v>0.56999999999999995</v>
      </c>
      <c r="D59" s="300"/>
      <c r="E59" s="300">
        <v>0.58099999999999996</v>
      </c>
      <c r="F59" s="300"/>
      <c r="G59" s="300">
        <v>0.71399999999999997</v>
      </c>
      <c r="H59" s="300"/>
      <c r="I59" s="147">
        <f t="shared" si="3"/>
        <v>1.8649999999999998</v>
      </c>
      <c r="J59" s="122"/>
      <c r="K59" s="122"/>
      <c r="L59" s="122"/>
      <c r="M59" s="122"/>
      <c r="N59" s="122"/>
      <c r="O59" s="122"/>
      <c r="P59" s="122"/>
      <c r="Q59" s="122"/>
      <c r="R59" s="122"/>
      <c r="S59" s="122"/>
      <c r="T59" s="122"/>
      <c r="U59" s="122"/>
      <c r="V59" s="122"/>
      <c r="W59" s="122"/>
      <c r="X59" s="122"/>
      <c r="Y59" s="122"/>
      <c r="Z59" s="122"/>
      <c r="AA59" s="122"/>
      <c r="AB59" s="122"/>
      <c r="AC59" s="122"/>
      <c r="AD59" s="122"/>
      <c r="AE59" s="122"/>
    </row>
    <row r="60" spans="1:31" ht="15">
      <c r="A60" s="122"/>
      <c r="B60" s="299" t="s">
        <v>230</v>
      </c>
      <c r="C60" s="300">
        <v>1.4</v>
      </c>
      <c r="D60" s="300"/>
      <c r="E60" s="300">
        <v>1.401</v>
      </c>
      <c r="F60" s="300"/>
      <c r="G60" s="300">
        <v>1.482</v>
      </c>
      <c r="H60" s="300"/>
      <c r="I60" s="147">
        <f t="shared" si="3"/>
        <v>4.2830000000000004</v>
      </c>
      <c r="J60" s="122"/>
      <c r="K60" s="122"/>
      <c r="L60" s="122"/>
      <c r="M60" s="122"/>
      <c r="N60" s="122"/>
      <c r="O60" s="122"/>
      <c r="P60" s="122"/>
      <c r="Q60" s="122"/>
      <c r="R60" s="122"/>
      <c r="S60" s="122"/>
      <c r="T60" s="122"/>
      <c r="U60" s="122"/>
      <c r="V60" s="122"/>
      <c r="W60" s="122"/>
      <c r="X60" s="122"/>
      <c r="Y60" s="122"/>
      <c r="Z60" s="122"/>
      <c r="AA60" s="122"/>
      <c r="AB60" s="122"/>
      <c r="AC60" s="122"/>
      <c r="AD60" s="122"/>
      <c r="AE60" s="122"/>
    </row>
    <row r="61" spans="1:31" ht="15">
      <c r="A61" s="122"/>
      <c r="B61" s="299" t="s">
        <v>427</v>
      </c>
      <c r="C61" s="300">
        <v>1.2</v>
      </c>
      <c r="D61" s="300"/>
      <c r="E61" s="300">
        <v>1.536</v>
      </c>
      <c r="F61" s="300"/>
      <c r="G61" s="300">
        <v>1.23</v>
      </c>
      <c r="H61" s="300"/>
      <c r="I61" s="147">
        <f t="shared" si="3"/>
        <v>3.9659999999999997</v>
      </c>
      <c r="J61" s="122"/>
      <c r="K61" s="122"/>
      <c r="L61" s="122"/>
      <c r="M61" s="122"/>
      <c r="N61" s="122"/>
      <c r="O61" s="122"/>
      <c r="P61" s="122"/>
      <c r="Q61" s="122"/>
      <c r="R61" s="122"/>
      <c r="S61" s="122"/>
      <c r="T61" s="122"/>
      <c r="U61" s="122"/>
      <c r="V61" s="122"/>
      <c r="W61" s="122"/>
      <c r="X61" s="122"/>
      <c r="Y61" s="122"/>
      <c r="Z61" s="122"/>
      <c r="AA61" s="122"/>
      <c r="AB61" s="122"/>
      <c r="AC61" s="122"/>
      <c r="AD61" s="122"/>
      <c r="AE61" s="122"/>
    </row>
    <row r="62" spans="1:31" ht="15">
      <c r="A62" s="122"/>
      <c r="B62" s="299" t="s">
        <v>428</v>
      </c>
      <c r="C62" s="300">
        <v>3.85</v>
      </c>
      <c r="D62" s="300"/>
      <c r="E62" s="300">
        <v>4.665</v>
      </c>
      <c r="F62" s="300"/>
      <c r="G62" s="300">
        <v>4.8470000000000004</v>
      </c>
      <c r="H62" s="300"/>
      <c r="I62" s="147">
        <f t="shared" si="3"/>
        <v>13.362000000000002</v>
      </c>
      <c r="J62" s="122"/>
      <c r="K62" s="122"/>
      <c r="L62" s="122"/>
      <c r="M62" s="122"/>
      <c r="N62" s="122"/>
      <c r="O62" s="122"/>
      <c r="P62" s="122"/>
      <c r="Q62" s="122"/>
      <c r="R62" s="122"/>
      <c r="S62" s="122"/>
      <c r="T62" s="122"/>
      <c r="U62" s="122"/>
      <c r="V62" s="122"/>
      <c r="W62" s="122"/>
      <c r="X62" s="122"/>
      <c r="Y62" s="122"/>
      <c r="Z62" s="122"/>
      <c r="AA62" s="122"/>
      <c r="AB62" s="122"/>
      <c r="AC62" s="122"/>
      <c r="AD62" s="122"/>
      <c r="AE62" s="122"/>
    </row>
    <row r="63" spans="1:31" s="159" customFormat="1" ht="15">
      <c r="A63" s="162"/>
      <c r="B63" s="299" t="s">
        <v>388</v>
      </c>
      <c r="C63" s="300"/>
      <c r="D63" s="300"/>
      <c r="E63" s="300"/>
      <c r="F63" s="300"/>
      <c r="G63" s="300"/>
      <c r="H63" s="300"/>
      <c r="I63" s="147">
        <f t="shared" si="3"/>
        <v>0</v>
      </c>
      <c r="J63" s="162"/>
      <c r="K63" s="162"/>
      <c r="L63" s="162"/>
      <c r="M63" s="162"/>
      <c r="N63" s="162"/>
      <c r="O63" s="162"/>
      <c r="P63" s="162"/>
      <c r="Q63" s="162"/>
      <c r="R63" s="162"/>
      <c r="S63" s="162"/>
      <c r="T63" s="162"/>
      <c r="U63" s="162"/>
      <c r="V63" s="162"/>
      <c r="W63" s="162"/>
      <c r="X63" s="162"/>
      <c r="Y63" s="162"/>
      <c r="Z63" s="162"/>
      <c r="AA63" s="162"/>
      <c r="AB63" s="162"/>
      <c r="AC63" s="162"/>
      <c r="AD63" s="162"/>
      <c r="AE63" s="162"/>
    </row>
    <row r="64" spans="1:31" s="159" customFormat="1" ht="15">
      <c r="A64" s="162"/>
      <c r="B64" s="299" t="s">
        <v>461</v>
      </c>
      <c r="C64" s="300"/>
      <c r="D64" s="300"/>
      <c r="E64" s="300"/>
      <c r="F64" s="300"/>
      <c r="G64" s="300"/>
      <c r="H64" s="300"/>
      <c r="I64" s="147">
        <f t="shared" si="3"/>
        <v>0</v>
      </c>
      <c r="J64" s="162"/>
      <c r="K64" s="162"/>
      <c r="L64" s="162"/>
      <c r="M64" s="162"/>
      <c r="N64" s="162"/>
      <c r="O64" s="162"/>
      <c r="P64" s="162"/>
      <c r="Q64" s="162"/>
      <c r="R64" s="162"/>
      <c r="S64" s="162"/>
      <c r="T64" s="162"/>
      <c r="U64" s="162"/>
      <c r="V64" s="162"/>
      <c r="W64" s="162"/>
      <c r="X64" s="162"/>
      <c r="Y64" s="162"/>
      <c r="Z64" s="162"/>
      <c r="AA64" s="162"/>
      <c r="AB64" s="162"/>
      <c r="AC64" s="162"/>
      <c r="AD64" s="162"/>
      <c r="AE64" s="162"/>
    </row>
    <row r="65" spans="1:31" ht="15">
      <c r="A65" s="122"/>
      <c r="B65" s="299" t="s">
        <v>387</v>
      </c>
      <c r="C65" s="300"/>
      <c r="D65" s="300"/>
      <c r="E65" s="300"/>
      <c r="F65" s="300"/>
      <c r="G65" s="300"/>
      <c r="H65" s="300"/>
      <c r="I65" s="147">
        <f>SUM(C65:H65)</f>
        <v>0</v>
      </c>
      <c r="J65" s="122"/>
      <c r="K65" s="122"/>
      <c r="L65" s="122"/>
      <c r="M65" s="122"/>
      <c r="N65" s="122"/>
      <c r="O65" s="122"/>
      <c r="P65" s="122"/>
      <c r="Q65" s="122"/>
      <c r="R65" s="122"/>
      <c r="S65" s="122"/>
      <c r="T65" s="122"/>
      <c r="U65" s="122"/>
      <c r="V65" s="122"/>
      <c r="W65" s="122"/>
      <c r="X65" s="122"/>
      <c r="Y65" s="122"/>
      <c r="Z65" s="122"/>
      <c r="AA65" s="122"/>
      <c r="AB65" s="122"/>
      <c r="AC65" s="122"/>
      <c r="AD65" s="122"/>
      <c r="AE65" s="122"/>
    </row>
    <row r="66" spans="1:31" ht="15">
      <c r="A66" s="122"/>
      <c r="B66" s="301" t="s">
        <v>73</v>
      </c>
      <c r="C66" s="302">
        <v>1199.6099999999999</v>
      </c>
      <c r="D66" s="302">
        <v>153.86000000000001</v>
      </c>
      <c r="E66" s="302">
        <v>1208.6579999999999</v>
      </c>
      <c r="F66" s="302">
        <v>151.56899999999999</v>
      </c>
      <c r="G66" s="302">
        <v>1246.0830000000001</v>
      </c>
      <c r="H66" s="302">
        <v>151.57</v>
      </c>
      <c r="I66" s="172">
        <f>SUM(I48:I65)</f>
        <v>4111.3499999999995</v>
      </c>
      <c r="J66" s="122"/>
      <c r="K66" s="122"/>
      <c r="L66" s="122"/>
      <c r="M66" s="122"/>
      <c r="N66" s="122"/>
      <c r="O66" s="122"/>
      <c r="P66" s="122"/>
      <c r="Q66" s="122"/>
      <c r="R66" s="122"/>
      <c r="S66" s="122"/>
      <c r="T66" s="122"/>
      <c r="U66" s="122"/>
      <c r="V66" s="122"/>
      <c r="W66" s="122"/>
      <c r="X66" s="122"/>
      <c r="Y66" s="122"/>
      <c r="Z66" s="122"/>
      <c r="AA66" s="122"/>
      <c r="AB66" s="122"/>
      <c r="AC66" s="122"/>
      <c r="AD66" s="122"/>
      <c r="AE66" s="122"/>
    </row>
    <row r="67" spans="1:3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row>
    <row r="68" spans="1:3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row>
    <row r="69" spans="1:3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row>
    <row r="70" spans="1:3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row>
    <row r="71" spans="1:3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row>
  </sheetData>
  <mergeCells count="25">
    <mergeCell ref="I46:I47"/>
    <mergeCell ref="C46:D46"/>
    <mergeCell ref="E46:F46"/>
    <mergeCell ref="G46:H46"/>
    <mergeCell ref="B45:B47"/>
    <mergeCell ref="C45:I45"/>
    <mergeCell ref="B3:B4"/>
    <mergeCell ref="B5:B6"/>
    <mergeCell ref="B7:B8"/>
    <mergeCell ref="B9:B10"/>
    <mergeCell ref="B11:B12"/>
    <mergeCell ref="B13:B14"/>
    <mergeCell ref="B15:B16"/>
    <mergeCell ref="B17:B18"/>
    <mergeCell ref="B19:B20"/>
    <mergeCell ref="B21:B22"/>
    <mergeCell ref="B35:B36"/>
    <mergeCell ref="B37:B38"/>
    <mergeCell ref="B39:B40"/>
    <mergeCell ref="B23:B24"/>
    <mergeCell ref="B25:B26"/>
    <mergeCell ref="B27:B28"/>
    <mergeCell ref="B29:B30"/>
    <mergeCell ref="B31:B32"/>
    <mergeCell ref="B33:B34"/>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Hoja11">
    <tabColor rgb="FF00B050"/>
  </sheetPr>
  <dimension ref="B1:AA70"/>
  <sheetViews>
    <sheetView zoomScale="115" zoomScaleNormal="115" workbookViewId="0">
      <selection activeCell="H27" sqref="H27"/>
    </sheetView>
  </sheetViews>
  <sheetFormatPr baseColWidth="10" defaultRowHeight="12.75"/>
  <cols>
    <col min="1" max="1" width="4.5703125" style="15" customWidth="1"/>
    <col min="2" max="2" width="25.140625" style="15" customWidth="1"/>
    <col min="3" max="3" width="8.5703125" style="15" bestFit="1" customWidth="1"/>
    <col min="4" max="4" width="10.85546875" style="15" customWidth="1"/>
    <col min="5" max="5" width="11.5703125" style="15" customWidth="1"/>
    <col min="6" max="6" width="15" style="15" customWidth="1"/>
    <col min="7" max="7" width="2.140625" style="15" customWidth="1"/>
    <col min="8" max="8" width="24.5703125" style="15" customWidth="1"/>
    <col min="9" max="9" width="11.140625" style="29" bestFit="1" customWidth="1"/>
    <col min="10" max="10" width="10.5703125" style="29" customWidth="1"/>
    <col min="11" max="11" width="11.140625" style="29" bestFit="1" customWidth="1"/>
    <col min="12" max="12" width="10.5703125" style="29" customWidth="1"/>
    <col min="13" max="13" width="11.140625" style="29" bestFit="1" customWidth="1"/>
    <col min="14" max="14" width="10.5703125" style="29" customWidth="1"/>
    <col min="15" max="15" width="11.140625" style="15" bestFit="1" customWidth="1"/>
    <col min="16" max="16384" width="11.42578125" style="15"/>
  </cols>
  <sheetData>
    <row r="1" spans="2:16">
      <c r="B1" s="839" t="s">
        <v>101</v>
      </c>
      <c r="C1" s="839"/>
      <c r="D1" s="839"/>
      <c r="E1" s="839"/>
      <c r="F1" s="839"/>
    </row>
    <row r="2" spans="2:16">
      <c r="B2" s="140" t="s">
        <v>92</v>
      </c>
      <c r="C2" s="141" t="s">
        <v>181</v>
      </c>
      <c r="D2" s="141" t="s">
        <v>182</v>
      </c>
      <c r="E2" s="141" t="s">
        <v>183</v>
      </c>
      <c r="F2" s="142" t="s">
        <v>279</v>
      </c>
      <c r="G2" s="44"/>
      <c r="I2" s="840" t="s">
        <v>181</v>
      </c>
      <c r="J2" s="841"/>
      <c r="K2" s="840" t="s">
        <v>182</v>
      </c>
      <c r="L2" s="841"/>
      <c r="M2" s="840" t="s">
        <v>183</v>
      </c>
      <c r="N2" s="841"/>
      <c r="O2" s="840" t="s">
        <v>55</v>
      </c>
      <c r="P2" s="841"/>
    </row>
    <row r="3" spans="2:16">
      <c r="B3" s="163" t="s">
        <v>76</v>
      </c>
      <c r="C3" s="303">
        <f>SUMIF('Tabla 9 '!$A$3:$A$40,'Figura 9 '!$B3,'Tabla 9 '!D$3:D$40)</f>
        <v>274.89999999999998</v>
      </c>
      <c r="D3" s="303">
        <f>SUMIF('Tabla 9 '!$A$3:$A$40,'Figura 9 '!$B3,'Tabla 9 '!E$3:E$40)</f>
        <v>278.56700000000001</v>
      </c>
      <c r="E3" s="303">
        <f>SUMIF('Tabla 9 '!$A$3:$A$40,'Figura 9 '!$B3,'Tabla 9 '!F$3:F$40)</f>
        <v>306.41399999999999</v>
      </c>
      <c r="F3" s="304">
        <f>SUM(C3:E3)</f>
        <v>859.88099999999997</v>
      </c>
      <c r="G3" s="27"/>
      <c r="I3" s="144" t="s">
        <v>103</v>
      </c>
      <c r="J3" s="146" t="s">
        <v>104</v>
      </c>
      <c r="K3" s="144" t="s">
        <v>103</v>
      </c>
      <c r="L3" s="146" t="s">
        <v>104</v>
      </c>
      <c r="M3" s="144" t="s">
        <v>103</v>
      </c>
      <c r="N3" s="146" t="s">
        <v>104</v>
      </c>
      <c r="O3" s="144" t="s">
        <v>103</v>
      </c>
      <c r="P3" s="146" t="s">
        <v>104</v>
      </c>
    </row>
    <row r="4" spans="2:16">
      <c r="B4" s="163" t="s">
        <v>95</v>
      </c>
      <c r="C4" s="303">
        <f>SUMIF('Tabla 9 '!$A$3:$A$40,'Figura 9 '!$B4,'Tabla 9 '!D$3:D$40)</f>
        <v>73.63</v>
      </c>
      <c r="D4" s="303">
        <f>SUMIF('Tabla 9 '!$A$3:$A$40,'Figura 9 '!$B4,'Tabla 9 '!E$3:E$40)</f>
        <v>65.676000000000002</v>
      </c>
      <c r="E4" s="303">
        <f>SUMIF('Tabla 9 '!$A$3:$A$40,'Figura 9 '!$B4,'Tabla 9 '!F$3:F$40)</f>
        <v>68.938999999999993</v>
      </c>
      <c r="F4" s="304">
        <f t="shared" ref="F4:F20" si="0">SUM(C4:E4)</f>
        <v>208.24499999999998</v>
      </c>
      <c r="G4" s="28"/>
      <c r="H4" s="145" t="s">
        <v>76</v>
      </c>
      <c r="I4" s="305">
        <f t="shared" ref="I4:I21" si="1">C27</f>
        <v>127.875</v>
      </c>
      <c r="J4" s="306">
        <f>C3</f>
        <v>274.89999999999998</v>
      </c>
      <c r="K4" s="305">
        <f t="shared" ref="K4:K21" si="2">D27</f>
        <v>184.37049999999999</v>
      </c>
      <c r="L4" s="306">
        <f>D3</f>
        <v>278.56700000000001</v>
      </c>
      <c r="M4" s="305">
        <f t="shared" ref="M4:M21" si="3">E27</f>
        <v>195.37180000000001</v>
      </c>
      <c r="N4" s="306">
        <f>E3</f>
        <v>306.41399999999999</v>
      </c>
      <c r="O4" s="307">
        <f>I4+K4+M4</f>
        <v>507.6173</v>
      </c>
      <c r="P4" s="307">
        <f>J4+L4+N4</f>
        <v>859.88099999999997</v>
      </c>
    </row>
    <row r="5" spans="2:16">
      <c r="B5" s="163" t="s">
        <v>96</v>
      </c>
      <c r="C5" s="303">
        <f>SUMIF('Tabla 9 '!$A$3:$A$40,'Figura 9 '!$B5,'Tabla 9 '!D$3:D$40)</f>
        <v>158.21</v>
      </c>
      <c r="D5" s="303">
        <f>SUMIF('Tabla 9 '!$A$3:$A$40,'Figura 9 '!$B5,'Tabla 9 '!E$3:E$40)</f>
        <v>137.65</v>
      </c>
      <c r="E5" s="303">
        <f>SUMIF('Tabla 9 '!$A$3:$A$40,'Figura 9 '!$B5,'Tabla 9 '!F$3:F$40)</f>
        <v>168.07499999999999</v>
      </c>
      <c r="F5" s="304">
        <f t="shared" si="0"/>
        <v>463.935</v>
      </c>
      <c r="G5" s="28"/>
      <c r="H5" s="145" t="str">
        <f t="shared" ref="H5:H13" si="4">+B4</f>
        <v>ANDINA</v>
      </c>
      <c r="I5" s="305">
        <f t="shared" si="1"/>
        <v>76.072000000000003</v>
      </c>
      <c r="J5" s="306">
        <f t="shared" ref="J5:J12" si="5">C4</f>
        <v>73.63</v>
      </c>
      <c r="K5" s="305">
        <f t="shared" si="2"/>
        <v>80.697000000000003</v>
      </c>
      <c r="L5" s="306">
        <f t="shared" ref="L5:L13" si="6">D4</f>
        <v>65.676000000000002</v>
      </c>
      <c r="M5" s="305">
        <f t="shared" si="3"/>
        <v>100.319</v>
      </c>
      <c r="N5" s="306">
        <f t="shared" ref="N5:N13" si="7">E4</f>
        <v>68.938999999999993</v>
      </c>
      <c r="O5" s="307">
        <f t="shared" ref="O5:O13" si="8">I5+K5+M5</f>
        <v>257.08800000000002</v>
      </c>
      <c r="P5" s="307">
        <f t="shared" ref="P5:P13" si="9">J5+L5+N5</f>
        <v>208.24499999999998</v>
      </c>
    </row>
    <row r="6" spans="2:16">
      <c r="B6" s="163" t="s">
        <v>97</v>
      </c>
      <c r="C6" s="303">
        <f>SUMIF('Tabla 9 '!$A$3:$A$40,'Figura 9 '!$B6,'Tabla 9 '!D$3:D$40)</f>
        <v>86.05</v>
      </c>
      <c r="D6" s="303">
        <f>SUMIF('Tabla 9 '!$A$3:$A$40,'Figura 9 '!$B6,'Tabla 9 '!E$3:E$40)</f>
        <v>85.572000000000003</v>
      </c>
      <c r="E6" s="303">
        <f>SUMIF('Tabla 9 '!$A$3:$A$40,'Figura 9 '!$B6,'Tabla 9 '!F$3:F$40)</f>
        <v>89</v>
      </c>
      <c r="F6" s="304">
        <f t="shared" si="0"/>
        <v>260.62200000000001</v>
      </c>
      <c r="G6" s="28"/>
      <c r="H6" s="145" t="str">
        <f t="shared" si="4"/>
        <v>ANGAMOS</v>
      </c>
      <c r="I6" s="305">
        <f t="shared" si="1"/>
        <v>369.18029999999999</v>
      </c>
      <c r="J6" s="306">
        <f t="shared" si="5"/>
        <v>158.21</v>
      </c>
      <c r="K6" s="305">
        <f t="shared" si="2"/>
        <v>318.40949999999998</v>
      </c>
      <c r="L6" s="306">
        <f t="shared" si="6"/>
        <v>137.65</v>
      </c>
      <c r="M6" s="305">
        <f t="shared" si="3"/>
        <v>360.0829</v>
      </c>
      <c r="N6" s="306">
        <f t="shared" si="7"/>
        <v>168.07499999999999</v>
      </c>
      <c r="O6" s="307">
        <f t="shared" si="8"/>
        <v>1047.6727000000001</v>
      </c>
      <c r="P6" s="307">
        <f t="shared" si="9"/>
        <v>463.935</v>
      </c>
    </row>
    <row r="7" spans="2:16">
      <c r="B7" s="163" t="s">
        <v>74</v>
      </c>
      <c r="C7" s="303">
        <f>SUMIF('Tabla 9 '!$A$3:$A$40,'Figura 9 '!$B7,'Tabla 9 '!D$3:D$40)</f>
        <v>599.01</v>
      </c>
      <c r="D7" s="303">
        <f>SUMIF('Tabla 9 '!$A$3:$A$40,'Figura 9 '!$B7,'Tabla 9 '!E$3:E$40)</f>
        <v>593.779</v>
      </c>
      <c r="E7" s="303">
        <f>SUMIF('Tabla 9 '!$A$3:$A$40,'Figura 9 '!$B7,'Tabla 9 '!F$3:F$40)</f>
        <v>593.78</v>
      </c>
      <c r="F7" s="304">
        <f t="shared" si="0"/>
        <v>1786.569</v>
      </c>
      <c r="G7" s="28"/>
      <c r="H7" s="145" t="str">
        <f t="shared" si="4"/>
        <v>CELTA</v>
      </c>
      <c r="I7" s="305">
        <f t="shared" si="1"/>
        <v>90.389799999999994</v>
      </c>
      <c r="J7" s="306">
        <f t="shared" si="5"/>
        <v>86.05</v>
      </c>
      <c r="K7" s="305">
        <f t="shared" si="2"/>
        <v>75.272099999999995</v>
      </c>
      <c r="L7" s="306">
        <f t="shared" si="6"/>
        <v>85.572000000000003</v>
      </c>
      <c r="M7" s="305">
        <f t="shared" si="3"/>
        <v>79.084400000000002</v>
      </c>
      <c r="N7" s="306">
        <f t="shared" si="7"/>
        <v>89</v>
      </c>
      <c r="O7" s="307">
        <f t="shared" si="8"/>
        <v>244.74630000000002</v>
      </c>
      <c r="P7" s="307">
        <f t="shared" si="9"/>
        <v>260.62200000000001</v>
      </c>
    </row>
    <row r="8" spans="2:16" s="149" customFormat="1">
      <c r="B8" s="163" t="s">
        <v>425</v>
      </c>
      <c r="C8" s="303">
        <f>SUMIF('Tabla 9 '!$A$3:$A$40,'Figura 9 '!$B8,'Tabla 9 '!D$3:D$40)</f>
        <v>0</v>
      </c>
      <c r="D8" s="303">
        <f>SUMIF('Tabla 9 '!$A$3:$A$40,'Figura 9 '!$B8,'Tabla 9 '!E$3:E$40)</f>
        <v>0</v>
      </c>
      <c r="E8" s="303">
        <f>SUMIF('Tabla 9 '!$A$3:$A$40,'Figura 9 '!$B8,'Tabla 9 '!F$3:F$40)</f>
        <v>0</v>
      </c>
      <c r="F8" s="304">
        <f t="shared" si="0"/>
        <v>0</v>
      </c>
      <c r="G8" s="150"/>
      <c r="H8" s="145" t="str">
        <f>+B7</f>
        <v>E-CL</v>
      </c>
      <c r="I8" s="305">
        <f t="shared" si="1"/>
        <v>632.83420000000001</v>
      </c>
      <c r="J8" s="306">
        <f>C7</f>
        <v>599.01</v>
      </c>
      <c r="K8" s="305">
        <f t="shared" si="2"/>
        <v>585.54960000000005</v>
      </c>
      <c r="L8" s="306">
        <f>D7</f>
        <v>593.779</v>
      </c>
      <c r="M8" s="305">
        <f t="shared" si="3"/>
        <v>548.69669999999996</v>
      </c>
      <c r="N8" s="306">
        <f>E7</f>
        <v>593.78</v>
      </c>
      <c r="O8" s="307">
        <f t="shared" ref="O8:P11" si="10">I8+K8+M8</f>
        <v>1767.0805</v>
      </c>
      <c r="P8" s="307">
        <f t="shared" si="10"/>
        <v>1786.569</v>
      </c>
    </row>
    <row r="9" spans="2:16">
      <c r="B9" s="163" t="s">
        <v>98</v>
      </c>
      <c r="C9" s="303">
        <f>SUMIF('Tabla 9 '!$A$3:$A$40,'Figura 9 '!$B9,'Tabla 9 '!D$3:D$40)</f>
        <v>43.31</v>
      </c>
      <c r="D9" s="303">
        <f>SUMIF('Tabla 9 '!$A$3:$A$40,'Figura 9 '!$B9,'Tabla 9 '!E$3:E$40)</f>
        <v>42.847999999999999</v>
      </c>
      <c r="E9" s="303">
        <f>SUMIF('Tabla 9 '!$A$3:$A$40,'Figura 9 '!$B9,'Tabla 9 '!F$3:F$40)</f>
        <v>38.488999999999997</v>
      </c>
      <c r="F9" s="304">
        <f t="shared" si="0"/>
        <v>124.64699999999999</v>
      </c>
      <c r="G9" s="28"/>
      <c r="H9" s="145" t="s">
        <v>425</v>
      </c>
      <c r="I9" s="305">
        <f t="shared" si="1"/>
        <v>1.3937999999999999</v>
      </c>
      <c r="J9" s="306">
        <f>C8</f>
        <v>0</v>
      </c>
      <c r="K9" s="305">
        <f t="shared" si="2"/>
        <v>1.4451799999999999</v>
      </c>
      <c r="L9" s="306">
        <f>D8</f>
        <v>0</v>
      </c>
      <c r="M9" s="305">
        <f t="shared" si="3"/>
        <v>1.5118800000000001</v>
      </c>
      <c r="N9" s="306">
        <f>E8</f>
        <v>0</v>
      </c>
      <c r="O9" s="307">
        <f t="shared" si="10"/>
        <v>4.3508599999999999</v>
      </c>
      <c r="P9" s="307">
        <f t="shared" si="10"/>
        <v>0</v>
      </c>
    </row>
    <row r="10" spans="2:16" s="149" customFormat="1">
      <c r="B10" s="163" t="s">
        <v>426</v>
      </c>
      <c r="C10" s="303">
        <f>SUMIF('Tabla 9 '!$A$3:$A$40,'Figura 9 '!$B10,'Tabla 9 '!D$3:D$40)</f>
        <v>0</v>
      </c>
      <c r="D10" s="303">
        <f>SUMIF('Tabla 9 '!$A$3:$A$40,'Figura 9 '!$B10,'Tabla 9 '!E$3:E$40)</f>
        <v>0</v>
      </c>
      <c r="E10" s="303">
        <f>SUMIF('Tabla 9 '!$A$3:$A$40,'Figura 9 '!$B10,'Tabla 9 '!F$3:F$40)</f>
        <v>0</v>
      </c>
      <c r="F10" s="304">
        <f>SUM(C10:E10)</f>
        <v>0</v>
      </c>
      <c r="G10" s="150"/>
      <c r="H10" s="145" t="str">
        <f>+B9</f>
        <v>ENORCHILE</v>
      </c>
      <c r="I10" s="305">
        <f t="shared" si="1"/>
        <v>1.5579000000000001</v>
      </c>
      <c r="J10" s="306">
        <f>C9</f>
        <v>43.31</v>
      </c>
      <c r="K10" s="305">
        <f t="shared" si="2"/>
        <v>1.4996</v>
      </c>
      <c r="L10" s="306">
        <f>D9</f>
        <v>42.847999999999999</v>
      </c>
      <c r="M10" s="305">
        <f t="shared" si="3"/>
        <v>0.749</v>
      </c>
      <c r="N10" s="306">
        <f>E9</f>
        <v>38.488999999999997</v>
      </c>
      <c r="O10" s="307">
        <f t="shared" si="10"/>
        <v>3.8065000000000002</v>
      </c>
      <c r="P10" s="307">
        <f t="shared" si="10"/>
        <v>124.64699999999999</v>
      </c>
    </row>
    <row r="11" spans="2:16">
      <c r="B11" s="163" t="s">
        <v>75</v>
      </c>
      <c r="C11" s="303">
        <f>SUMIF('Tabla 9 '!$A$3:$A$40,'Figura 9 '!$B11,'Tabla 9 '!D$3:D$40)</f>
        <v>21.2</v>
      </c>
      <c r="D11" s="303">
        <f>SUMIF('Tabla 9 '!$A$3:$A$40,'Figura 9 '!$B11,'Tabla 9 '!E$3:E$40)</f>
        <v>42.804000000000002</v>
      </c>
      <c r="E11" s="303">
        <f>SUMIF('Tabla 9 '!$A$3:$A$40,'Figura 9 '!$B11,'Tabla 9 '!F$3:F$40)</f>
        <v>21.783999999999999</v>
      </c>
      <c r="F11" s="304">
        <f t="shared" si="0"/>
        <v>85.788000000000011</v>
      </c>
      <c r="G11" s="28"/>
      <c r="H11" s="145" t="s">
        <v>491</v>
      </c>
      <c r="I11" s="305">
        <f t="shared" si="1"/>
        <v>0.15609999999999999</v>
      </c>
      <c r="J11" s="306">
        <f>C10</f>
        <v>0</v>
      </c>
      <c r="K11" s="305">
        <f t="shared" si="2"/>
        <v>9.8699999999999996E-2</v>
      </c>
      <c r="L11" s="306">
        <f>D10</f>
        <v>0</v>
      </c>
      <c r="M11" s="305">
        <f t="shared" si="3"/>
        <v>1.54E-2</v>
      </c>
      <c r="N11" s="306">
        <f>E10</f>
        <v>0</v>
      </c>
      <c r="O11" s="307">
        <f t="shared" si="10"/>
        <v>0.2702</v>
      </c>
      <c r="P11" s="307">
        <f t="shared" si="10"/>
        <v>0</v>
      </c>
    </row>
    <row r="12" spans="2:16">
      <c r="B12" s="163" t="s">
        <v>99</v>
      </c>
      <c r="C12" s="303">
        <f>SUMIF('Tabla 9 '!$A$3:$A$40,'Figura 9 '!$B12,'Tabla 9 '!D$3:D$40)</f>
        <v>90.14</v>
      </c>
      <c r="D12" s="303">
        <f>SUMIF('Tabla 9 '!$A$3:$A$40,'Figura 9 '!$B12,'Tabla 9 '!E$3:E$40)</f>
        <v>105.148</v>
      </c>
      <c r="E12" s="303">
        <f>SUMIF('Tabla 9 '!$A$3:$A$40,'Figura 9 '!$B12,'Tabla 9 '!F$3:F$40)</f>
        <v>102.899</v>
      </c>
      <c r="F12" s="304">
        <f t="shared" si="0"/>
        <v>298.18700000000001</v>
      </c>
      <c r="G12" s="28"/>
      <c r="H12" s="145" t="str">
        <f t="shared" si="4"/>
        <v>GASATACAMA</v>
      </c>
      <c r="I12" s="305">
        <f t="shared" si="1"/>
        <v>69.880200000000002</v>
      </c>
      <c r="J12" s="306">
        <f t="shared" si="5"/>
        <v>21.2</v>
      </c>
      <c r="K12" s="305">
        <f t="shared" si="2"/>
        <v>107.375</v>
      </c>
      <c r="L12" s="306">
        <f t="shared" si="6"/>
        <v>42.804000000000002</v>
      </c>
      <c r="M12" s="305">
        <f t="shared" si="3"/>
        <v>120.7901</v>
      </c>
      <c r="N12" s="306">
        <f t="shared" si="7"/>
        <v>21.783999999999999</v>
      </c>
      <c r="O12" s="307">
        <f t="shared" si="8"/>
        <v>298.0453</v>
      </c>
      <c r="P12" s="307">
        <f t="shared" si="9"/>
        <v>85.788000000000011</v>
      </c>
    </row>
    <row r="13" spans="2:16">
      <c r="B13" s="163" t="s">
        <v>192</v>
      </c>
      <c r="C13" s="303">
        <f>SUMIF('Tabla 9 '!$A$3:$A$40,'Figura 9 '!$B13,'Tabla 9 '!D$3:D$40)</f>
        <v>0.56999999999999995</v>
      </c>
      <c r="D13" s="303">
        <f>SUMIF('Tabla 9 '!$A$3:$A$40,'Figura 9 '!$B13,'Tabla 9 '!E$3:E$40)</f>
        <v>0.58099999999999996</v>
      </c>
      <c r="E13" s="303">
        <f>SUMIF('Tabla 9 '!$A$3:$A$40,'Figura 9 '!$B13,'Tabla 9 '!F$3:F$40)</f>
        <v>0.71399999999999997</v>
      </c>
      <c r="F13" s="304">
        <f t="shared" si="0"/>
        <v>1.8649999999999998</v>
      </c>
      <c r="G13" s="28"/>
      <c r="H13" s="145" t="str">
        <f t="shared" si="4"/>
        <v>HORNITOS</v>
      </c>
      <c r="I13" s="305">
        <f t="shared" si="1"/>
        <v>114.702</v>
      </c>
      <c r="J13" s="306">
        <f t="shared" ref="J13:J21" si="11">C12</f>
        <v>90.14</v>
      </c>
      <c r="K13" s="305">
        <f t="shared" si="2"/>
        <v>103.294</v>
      </c>
      <c r="L13" s="306">
        <f t="shared" si="6"/>
        <v>105.148</v>
      </c>
      <c r="M13" s="305">
        <f t="shared" si="3"/>
        <v>106.325</v>
      </c>
      <c r="N13" s="306">
        <f t="shared" si="7"/>
        <v>102.899</v>
      </c>
      <c r="O13" s="307">
        <f t="shared" si="8"/>
        <v>324.32099999999997</v>
      </c>
      <c r="P13" s="307">
        <f t="shared" si="9"/>
        <v>298.18700000000001</v>
      </c>
    </row>
    <row r="14" spans="2:16">
      <c r="B14" s="163" t="s">
        <v>230</v>
      </c>
      <c r="C14" s="303">
        <f>SUMIF('Tabla 9 '!$A$3:$A$40,'Figura 9 '!$B14,'Tabla 9 '!D$3:D$40)</f>
        <v>1.4</v>
      </c>
      <c r="D14" s="303">
        <f>SUMIF('Tabla 9 '!$A$3:$A$40,'Figura 9 '!$B14,'Tabla 9 '!E$3:E$40)</f>
        <v>1.401</v>
      </c>
      <c r="E14" s="303">
        <f>SUMIF('Tabla 9 '!$A$3:$A$40,'Figura 9 '!$B14,'Tabla 9 '!F$3:F$40)</f>
        <v>1.482</v>
      </c>
      <c r="F14" s="304">
        <f t="shared" si="0"/>
        <v>4.2830000000000004</v>
      </c>
      <c r="G14" s="28"/>
      <c r="H14" s="145" t="str">
        <f>+B13</f>
        <v>NORACID</v>
      </c>
      <c r="I14" s="305">
        <f t="shared" si="1"/>
        <v>12.026400000000001</v>
      </c>
      <c r="J14" s="306">
        <f t="shared" si="11"/>
        <v>0.56999999999999995</v>
      </c>
      <c r="K14" s="305">
        <f t="shared" si="2"/>
        <v>11.842700000000001</v>
      </c>
      <c r="L14" s="306">
        <f t="shared" ref="L14:L21" si="12">D13</f>
        <v>0.58099999999999996</v>
      </c>
      <c r="M14" s="305">
        <f t="shared" si="3"/>
        <v>11.881600000000001</v>
      </c>
      <c r="N14" s="306">
        <f t="shared" ref="N14:N21" si="13">E13</f>
        <v>0.71399999999999997</v>
      </c>
      <c r="O14" s="307">
        <f t="shared" ref="O14:P16" si="14">I14+K14+M14</f>
        <v>35.750700000000002</v>
      </c>
      <c r="P14" s="307">
        <f t="shared" si="14"/>
        <v>1.8649999999999998</v>
      </c>
    </row>
    <row r="15" spans="2:16" s="149" customFormat="1">
      <c r="B15" s="157" t="s">
        <v>427</v>
      </c>
      <c r="C15" s="303">
        <f>SUMIF('Tabla 9 '!$A$3:$A$40,'Figura 9 '!$B15,'Tabla 9 '!D$3:D$40)</f>
        <v>1.2</v>
      </c>
      <c r="D15" s="303">
        <f>SUMIF('Tabla 9 '!$A$3:$A$40,'Figura 9 '!$B15,'Tabla 9 '!E$3:E$40)</f>
        <v>1.536</v>
      </c>
      <c r="E15" s="303">
        <f>SUMIF('Tabla 9 '!$A$3:$A$40,'Figura 9 '!$B15,'Tabla 9 '!F$3:F$40)</f>
        <v>1.23</v>
      </c>
      <c r="F15" s="304">
        <f t="shared" si="0"/>
        <v>3.9659999999999997</v>
      </c>
      <c r="G15" s="150"/>
      <c r="H15" s="145" t="str">
        <f>+B14</f>
        <v>ON GROUP</v>
      </c>
      <c r="I15" s="305">
        <f t="shared" si="1"/>
        <v>0.1152</v>
      </c>
      <c r="J15" s="306">
        <f t="shared" si="11"/>
        <v>1.4</v>
      </c>
      <c r="K15" s="305">
        <f t="shared" si="2"/>
        <v>0.12180000000000001</v>
      </c>
      <c r="L15" s="306">
        <f t="shared" si="12"/>
        <v>1.401</v>
      </c>
      <c r="M15" s="305">
        <f t="shared" si="3"/>
        <v>3.9300000000000002E-2</v>
      </c>
      <c r="N15" s="306">
        <f t="shared" si="13"/>
        <v>1.482</v>
      </c>
      <c r="O15" s="307">
        <f t="shared" si="14"/>
        <v>0.27629999999999999</v>
      </c>
      <c r="P15" s="307">
        <f t="shared" si="14"/>
        <v>4.2830000000000004</v>
      </c>
    </row>
    <row r="16" spans="2:16" s="149" customFormat="1">
      <c r="B16" s="157" t="s">
        <v>428</v>
      </c>
      <c r="C16" s="303">
        <f>SUMIF('Tabla 9 '!$A$3:$A$40,'Figura 9 '!$B16,'Tabla 9 '!D$3:D$40)</f>
        <v>3.85</v>
      </c>
      <c r="D16" s="303">
        <f>SUMIF('Tabla 9 '!$A$3:$A$40,'Figura 9 '!$B16,'Tabla 9 '!E$3:E$40)</f>
        <v>4.665</v>
      </c>
      <c r="E16" s="303">
        <f>SUMIF('Tabla 9 '!$A$3:$A$40,'Figura 9 '!$B16,'Tabla 9 '!F$3:F$40)</f>
        <v>4.8470000000000004</v>
      </c>
      <c r="F16" s="304">
        <f t="shared" si="0"/>
        <v>13.362000000000002</v>
      </c>
      <c r="G16" s="150"/>
      <c r="H16" s="145" t="s">
        <v>429</v>
      </c>
      <c r="I16" s="305">
        <f t="shared" si="1"/>
        <v>1.2036</v>
      </c>
      <c r="J16" s="306">
        <f t="shared" si="11"/>
        <v>1.2</v>
      </c>
      <c r="K16" s="305">
        <f t="shared" si="2"/>
        <v>2.0348000000000002</v>
      </c>
      <c r="L16" s="306">
        <f t="shared" si="12"/>
        <v>1.536</v>
      </c>
      <c r="M16" s="305">
        <f t="shared" si="3"/>
        <v>2.0994000000000002</v>
      </c>
      <c r="N16" s="306">
        <f t="shared" si="13"/>
        <v>1.23</v>
      </c>
      <c r="O16" s="307">
        <f t="shared" si="14"/>
        <v>5.3378000000000005</v>
      </c>
      <c r="P16" s="307">
        <f t="shared" si="14"/>
        <v>3.9659999999999997</v>
      </c>
    </row>
    <row r="17" spans="2:27" s="149" customFormat="1">
      <c r="B17" s="157" t="s">
        <v>388</v>
      </c>
      <c r="C17" s="303">
        <f>SUMIF('Tabla 9 '!$A$3:$A$40,'Figura 9 '!$B17,'Tabla 9 '!D$3:D$40)</f>
        <v>0</v>
      </c>
      <c r="D17" s="303">
        <f>SUMIF('Tabla 9 '!$A$3:$A$40,'Figura 9 '!$B17,'Tabla 9 '!E$3:E$40)</f>
        <v>0</v>
      </c>
      <c r="E17" s="303">
        <f>SUMIF('Tabla 9 '!$A$3:$A$40,'Figura 9 '!$B17,'Tabla 9 '!F$3:F$40)</f>
        <v>0</v>
      </c>
      <c r="F17" s="304">
        <f t="shared" si="0"/>
        <v>0</v>
      </c>
      <c r="G17" s="150"/>
      <c r="H17" s="145" t="s">
        <v>430</v>
      </c>
      <c r="I17" s="305">
        <f t="shared" si="1"/>
        <v>3.8468</v>
      </c>
      <c r="J17" s="306">
        <f t="shared" si="11"/>
        <v>3.85</v>
      </c>
      <c r="K17" s="305">
        <f t="shared" si="2"/>
        <v>4.6646999999999998</v>
      </c>
      <c r="L17" s="306">
        <f t="shared" si="12"/>
        <v>4.665</v>
      </c>
      <c r="M17" s="305">
        <f t="shared" si="3"/>
        <v>4.8467000000000002</v>
      </c>
      <c r="N17" s="306">
        <f t="shared" si="13"/>
        <v>4.8470000000000004</v>
      </c>
      <c r="O17" s="307">
        <f t="shared" ref="O17:P21" si="15">I17+K17+M17</f>
        <v>13.3582</v>
      </c>
      <c r="P17" s="307">
        <f t="shared" si="15"/>
        <v>13.362000000000002</v>
      </c>
    </row>
    <row r="18" spans="2:27" s="149" customFormat="1">
      <c r="B18" s="157" t="s">
        <v>521</v>
      </c>
      <c r="C18" s="303">
        <f>SUMIF('Tabla 9 '!$A$3:$A$40,'Figura 9 '!$B18,'Tabla 9 '!D$3:D$40)</f>
        <v>0</v>
      </c>
      <c r="D18" s="303">
        <f>SUMIF('Tabla 9 '!$A$3:$A$40,'Figura 9 '!$B18,'Tabla 9 '!E$3:E$40)</f>
        <v>0</v>
      </c>
      <c r="E18" s="303">
        <f>SUMIF('Tabla 9 '!$A$3:$A$40,'Figura 9 '!$B18,'Tabla 9 '!F$3:F$40)</f>
        <v>0</v>
      </c>
      <c r="F18" s="304">
        <f t="shared" si="0"/>
        <v>0</v>
      </c>
      <c r="G18" s="150"/>
      <c r="H18" s="145" t="s">
        <v>388</v>
      </c>
      <c r="I18" s="305">
        <f t="shared" si="1"/>
        <v>1.5508</v>
      </c>
      <c r="J18" s="306">
        <f>C17</f>
        <v>0</v>
      </c>
      <c r="K18" s="305">
        <f t="shared" si="2"/>
        <v>1.5685</v>
      </c>
      <c r="L18" s="306">
        <f>D17</f>
        <v>0</v>
      </c>
      <c r="M18" s="305">
        <f t="shared" si="3"/>
        <v>1.5567</v>
      </c>
      <c r="N18" s="306">
        <f>E17</f>
        <v>0</v>
      </c>
      <c r="O18" s="307">
        <f>I18+K18+M18</f>
        <v>4.6760000000000002</v>
      </c>
      <c r="P18" s="307">
        <f>J18+L18+N18</f>
        <v>0</v>
      </c>
    </row>
    <row r="19" spans="2:27" s="149" customFormat="1">
      <c r="B19" s="157" t="s">
        <v>461</v>
      </c>
      <c r="C19" s="303">
        <f>SUMIF('Tabla 9 '!$A$3:$A$40,'Figura 9 '!$B19,'Tabla 9 '!D$3:D$40)</f>
        <v>0</v>
      </c>
      <c r="D19" s="303">
        <f>SUMIF('Tabla 9 '!$A$3:$A$40,'Figura 9 '!$B19,'Tabla 9 '!E$3:E$40)</f>
        <v>0</v>
      </c>
      <c r="E19" s="303">
        <f>SUMIF('Tabla 9 '!$A$3:$A$40,'Figura 9 '!$B19,'Tabla 9 '!F$3:F$40)</f>
        <v>0</v>
      </c>
      <c r="F19" s="304">
        <f t="shared" si="0"/>
        <v>0</v>
      </c>
      <c r="G19" s="150"/>
      <c r="H19" s="145" t="s">
        <v>521</v>
      </c>
      <c r="I19" s="305">
        <f t="shared" si="1"/>
        <v>0</v>
      </c>
      <c r="J19" s="306">
        <f>C18</f>
        <v>0</v>
      </c>
      <c r="K19" s="305">
        <f t="shared" si="2"/>
        <v>3.5143</v>
      </c>
      <c r="L19" s="306">
        <f>D18</f>
        <v>0</v>
      </c>
      <c r="M19" s="305">
        <f t="shared" si="3"/>
        <v>20.436800000000002</v>
      </c>
      <c r="N19" s="306">
        <f>E18</f>
        <v>0</v>
      </c>
      <c r="O19" s="307">
        <f>I19+K19+M19</f>
        <v>23.9511</v>
      </c>
      <c r="P19" s="307">
        <f>J19+L19+N19</f>
        <v>0</v>
      </c>
    </row>
    <row r="20" spans="2:27" s="149" customFormat="1">
      <c r="B20" s="157" t="s">
        <v>387</v>
      </c>
      <c r="C20" s="303">
        <f>SUMIF('Tabla 9 '!$A$3:$A$40,'Figura 9 '!$B20,'Tabla 9 '!D$3:D$40)</f>
        <v>0</v>
      </c>
      <c r="D20" s="303">
        <f>SUMIF('Tabla 9 '!$A$3:$A$40,'Figura 9 '!$B20,'Tabla 9 '!E$3:E$40)</f>
        <v>0</v>
      </c>
      <c r="E20" s="303">
        <f>SUMIF('Tabla 9 '!$A$3:$A$40,'Figura 9 '!$B20,'Tabla 9 '!F$3:F$40)</f>
        <v>0</v>
      </c>
      <c r="F20" s="304">
        <f t="shared" si="0"/>
        <v>0</v>
      </c>
      <c r="G20" s="150"/>
      <c r="H20" s="145" t="s">
        <v>461</v>
      </c>
      <c r="I20" s="305">
        <f t="shared" si="1"/>
        <v>0.16370000000000001</v>
      </c>
      <c r="J20" s="306">
        <f t="shared" si="11"/>
        <v>0</v>
      </c>
      <c r="K20" s="305">
        <f t="shared" si="2"/>
        <v>0.16270000000000001</v>
      </c>
      <c r="L20" s="306">
        <f t="shared" si="12"/>
        <v>0</v>
      </c>
      <c r="M20" s="305">
        <f t="shared" si="3"/>
        <v>7.2599999999999998E-2</v>
      </c>
      <c r="N20" s="306">
        <f t="shared" si="13"/>
        <v>0</v>
      </c>
      <c r="O20" s="307">
        <f t="shared" si="15"/>
        <v>0.39900000000000002</v>
      </c>
      <c r="P20" s="307">
        <f t="shared" si="15"/>
        <v>0</v>
      </c>
    </row>
    <row r="21" spans="2:27" s="149" customFormat="1">
      <c r="B21" s="163" t="s">
        <v>73</v>
      </c>
      <c r="C21" s="304">
        <f>SUM(C3:C20)</f>
        <v>1353.47</v>
      </c>
      <c r="D21" s="304">
        <f>SUM(D3:D20)</f>
        <v>1360.2270000000001</v>
      </c>
      <c r="E21" s="304">
        <f>SUM(E3:E20)</f>
        <v>1397.653</v>
      </c>
      <c r="F21" s="304">
        <f>SUM(F3:F20)</f>
        <v>4111.3499999999995</v>
      </c>
      <c r="G21" s="150"/>
      <c r="H21" s="145" t="s">
        <v>387</v>
      </c>
      <c r="I21" s="305">
        <f t="shared" si="1"/>
        <v>20.370999999999999</v>
      </c>
      <c r="J21" s="306">
        <f t="shared" si="11"/>
        <v>0</v>
      </c>
      <c r="K21" s="305">
        <f t="shared" si="2"/>
        <v>22.119</v>
      </c>
      <c r="L21" s="306">
        <f t="shared" si="12"/>
        <v>0</v>
      </c>
      <c r="M21" s="305">
        <f t="shared" si="3"/>
        <v>24.231000000000002</v>
      </c>
      <c r="N21" s="306">
        <f t="shared" si="13"/>
        <v>0</v>
      </c>
      <c r="O21" s="307">
        <f t="shared" si="15"/>
        <v>66.721000000000004</v>
      </c>
      <c r="P21" s="307">
        <f t="shared" si="15"/>
        <v>0</v>
      </c>
    </row>
    <row r="22" spans="2:27">
      <c r="B22" s="163"/>
      <c r="C22" s="165"/>
      <c r="D22" s="165"/>
      <c r="E22" s="165"/>
      <c r="F22" s="165"/>
      <c r="I22" s="308">
        <f t="shared" ref="I22:P22" si="16">SUM(I4:I21)</f>
        <v>1523.3188000000002</v>
      </c>
      <c r="J22" s="308">
        <f t="shared" si="16"/>
        <v>1353.47</v>
      </c>
      <c r="K22" s="308">
        <f t="shared" si="16"/>
        <v>1504.0396800000001</v>
      </c>
      <c r="L22" s="308">
        <f t="shared" si="16"/>
        <v>1360.2270000000001</v>
      </c>
      <c r="M22" s="308">
        <f t="shared" si="16"/>
        <v>1578.1102799999999</v>
      </c>
      <c r="N22" s="308">
        <f t="shared" si="16"/>
        <v>1397.653</v>
      </c>
      <c r="O22" s="308">
        <f t="shared" si="16"/>
        <v>4605.4687600000016</v>
      </c>
      <c r="P22" s="308">
        <f t="shared" si="16"/>
        <v>4111.3499999999995</v>
      </c>
    </row>
    <row r="23" spans="2:27">
      <c r="F23" s="173"/>
      <c r="O23" s="149"/>
      <c r="P23" s="149"/>
    </row>
    <row r="24" spans="2:27">
      <c r="O24" s="149"/>
      <c r="P24" s="149"/>
    </row>
    <row r="25" spans="2:27">
      <c r="B25" s="839" t="s">
        <v>431</v>
      </c>
      <c r="C25" s="839"/>
      <c r="D25" s="839"/>
      <c r="E25" s="839"/>
      <c r="F25" s="839"/>
    </row>
    <row r="26" spans="2:27">
      <c r="B26" s="140" t="s">
        <v>92</v>
      </c>
      <c r="C26" s="141" t="s">
        <v>181</v>
      </c>
      <c r="D26" s="141" t="s">
        <v>182</v>
      </c>
      <c r="E26" s="141" t="s">
        <v>183</v>
      </c>
      <c r="F26" s="142" t="s">
        <v>279</v>
      </c>
    </row>
    <row r="27" spans="2:27">
      <c r="B27" s="163" t="s">
        <v>76</v>
      </c>
      <c r="C27" s="170">
        <v>127.875</v>
      </c>
      <c r="D27" s="170">
        <v>184.37049999999999</v>
      </c>
      <c r="E27" s="170">
        <v>195.37180000000001</v>
      </c>
      <c r="F27" s="165">
        <f>+SUM(C27:E27)</f>
        <v>507.6173</v>
      </c>
      <c r="O27" s="162"/>
      <c r="P27" s="162"/>
      <c r="Q27" s="162"/>
      <c r="R27" s="162"/>
      <c r="S27" s="162"/>
      <c r="T27" s="162"/>
    </row>
    <row r="28" spans="2:27">
      <c r="B28" s="163" t="s">
        <v>95</v>
      </c>
      <c r="C28" s="170">
        <v>76.072000000000003</v>
      </c>
      <c r="D28" s="170">
        <v>80.697000000000003</v>
      </c>
      <c r="E28" s="170">
        <v>100.319</v>
      </c>
      <c r="F28" s="165">
        <f t="shared" ref="F28:F44" si="17">+SUM(C28:E28)</f>
        <v>257.08800000000002</v>
      </c>
      <c r="O28" s="162"/>
      <c r="P28" s="162"/>
      <c r="Q28" s="162"/>
      <c r="R28" s="162"/>
      <c r="S28" s="162"/>
      <c r="T28" s="162"/>
      <c r="U28" s="152"/>
      <c r="V28" s="152"/>
      <c r="W28" s="152"/>
      <c r="X28" s="152"/>
      <c r="Y28" s="152"/>
      <c r="Z28" s="152"/>
      <c r="AA28" s="152"/>
    </row>
    <row r="29" spans="2:27">
      <c r="B29" s="163" t="s">
        <v>96</v>
      </c>
      <c r="C29" s="170">
        <v>369.18029999999999</v>
      </c>
      <c r="D29" s="170">
        <v>318.40949999999998</v>
      </c>
      <c r="E29" s="170">
        <v>360.0829</v>
      </c>
      <c r="F29" s="165">
        <f t="shared" si="17"/>
        <v>1047.6727000000001</v>
      </c>
      <c r="O29" s="162"/>
      <c r="P29" s="162"/>
      <c r="Q29" s="162"/>
      <c r="R29" s="162"/>
      <c r="S29" s="162"/>
      <c r="T29" s="162"/>
      <c r="U29" s="152"/>
      <c r="V29" s="152"/>
      <c r="W29" s="152"/>
      <c r="X29" s="152"/>
      <c r="Y29" s="152"/>
      <c r="Z29" s="152"/>
      <c r="AA29" s="152"/>
    </row>
    <row r="30" spans="2:27">
      <c r="B30" s="163" t="s">
        <v>97</v>
      </c>
      <c r="C30" s="170">
        <v>90.389799999999994</v>
      </c>
      <c r="D30" s="170">
        <v>75.272099999999995</v>
      </c>
      <c r="E30" s="170">
        <v>79.084400000000002</v>
      </c>
      <c r="F30" s="165">
        <f t="shared" si="17"/>
        <v>244.74630000000002</v>
      </c>
      <c r="O30" s="839"/>
      <c r="P30" s="839"/>
      <c r="Q30" s="839"/>
      <c r="R30" s="839"/>
      <c r="S30" s="817"/>
      <c r="T30" s="817"/>
      <c r="U30" s="817"/>
      <c r="V30" s="817"/>
      <c r="W30" s="817"/>
      <c r="X30" s="817"/>
      <c r="Y30" s="817"/>
      <c r="Z30" s="817"/>
      <c r="AA30" s="152"/>
    </row>
    <row r="31" spans="2:27">
      <c r="B31" s="163" t="s">
        <v>74</v>
      </c>
      <c r="C31" s="170">
        <v>632.83420000000001</v>
      </c>
      <c r="D31" s="170">
        <v>585.54960000000005</v>
      </c>
      <c r="E31" s="170">
        <v>548.69669999999996</v>
      </c>
      <c r="F31" s="165">
        <f t="shared" si="17"/>
        <v>1767.0805</v>
      </c>
      <c r="O31" s="141"/>
      <c r="P31" s="141"/>
      <c r="Q31" s="141"/>
      <c r="R31" s="142"/>
      <c r="S31" s="168"/>
      <c r="T31" s="168"/>
      <c r="U31" s="151"/>
      <c r="V31" s="151"/>
      <c r="W31" s="151"/>
      <c r="X31" s="151"/>
      <c r="Y31" s="151"/>
      <c r="Z31" s="151"/>
      <c r="AA31" s="152"/>
    </row>
    <row r="32" spans="2:27" s="149" customFormat="1">
      <c r="B32" s="163" t="s">
        <v>425</v>
      </c>
      <c r="C32" s="170">
        <v>1.3937999999999999</v>
      </c>
      <c r="D32" s="170">
        <v>1.4451799999999999</v>
      </c>
      <c r="E32" s="170">
        <v>1.5118800000000001</v>
      </c>
      <c r="F32" s="165">
        <f t="shared" si="17"/>
        <v>4.3508599999999999</v>
      </c>
      <c r="I32" s="29"/>
      <c r="J32" s="29"/>
      <c r="K32" s="29"/>
      <c r="L32" s="29"/>
      <c r="M32" s="29"/>
      <c r="N32" s="29"/>
      <c r="O32" s="141"/>
      <c r="P32" s="141"/>
      <c r="Q32" s="141"/>
      <c r="R32" s="142"/>
      <c r="S32" s="392"/>
      <c r="T32" s="392"/>
      <c r="U32" s="392"/>
      <c r="V32" s="392"/>
      <c r="W32" s="392"/>
      <c r="X32" s="392"/>
      <c r="Y32" s="392"/>
      <c r="Z32" s="392"/>
      <c r="AA32" s="162"/>
    </row>
    <row r="33" spans="2:27">
      <c r="B33" s="163" t="s">
        <v>98</v>
      </c>
      <c r="C33" s="170">
        <v>1.5579000000000001</v>
      </c>
      <c r="D33" s="170">
        <v>1.4996</v>
      </c>
      <c r="E33" s="170">
        <v>0.749</v>
      </c>
      <c r="F33" s="165">
        <f t="shared" si="17"/>
        <v>3.8065000000000002</v>
      </c>
      <c r="O33" s="164"/>
      <c r="P33" s="164"/>
      <c r="Q33" s="164"/>
      <c r="R33" s="165"/>
      <c r="S33" s="154"/>
      <c r="T33" s="148"/>
      <c r="U33" s="154"/>
      <c r="V33" s="148"/>
      <c r="W33" s="154"/>
      <c r="X33" s="148"/>
      <c r="Y33" s="155"/>
      <c r="Z33" s="155"/>
      <c r="AA33" s="152"/>
    </row>
    <row r="34" spans="2:27" s="149" customFormat="1">
      <c r="B34" s="163" t="s">
        <v>426</v>
      </c>
      <c r="C34" s="170">
        <v>0.15609999999999999</v>
      </c>
      <c r="D34" s="170">
        <v>9.8699999999999996E-2</v>
      </c>
      <c r="E34" s="170">
        <v>1.54E-2</v>
      </c>
      <c r="F34" s="165">
        <f t="shared" si="17"/>
        <v>0.2702</v>
      </c>
      <c r="I34" s="29"/>
      <c r="J34" s="29"/>
      <c r="K34" s="29"/>
      <c r="L34" s="29"/>
      <c r="M34" s="29"/>
      <c r="N34" s="29"/>
      <c r="O34" s="164"/>
      <c r="P34" s="164"/>
      <c r="Q34" s="164"/>
      <c r="R34" s="165"/>
      <c r="S34" s="154"/>
      <c r="T34" s="148"/>
      <c r="U34" s="154"/>
      <c r="V34" s="148"/>
      <c r="W34" s="154"/>
      <c r="X34" s="148"/>
      <c r="Y34" s="155"/>
      <c r="Z34" s="155"/>
      <c r="AA34" s="162"/>
    </row>
    <row r="35" spans="2:27">
      <c r="B35" s="163" t="s">
        <v>75</v>
      </c>
      <c r="C35" s="170">
        <v>69.880200000000002</v>
      </c>
      <c r="D35" s="170">
        <v>107.375</v>
      </c>
      <c r="E35" s="170">
        <v>120.7901</v>
      </c>
      <c r="F35" s="165">
        <f t="shared" si="17"/>
        <v>298.0453</v>
      </c>
      <c r="O35" s="164"/>
      <c r="P35" s="164"/>
      <c r="Q35" s="164"/>
      <c r="R35" s="165"/>
      <c r="S35" s="154"/>
      <c r="T35" s="148"/>
      <c r="U35" s="154"/>
      <c r="V35" s="148"/>
      <c r="W35" s="154"/>
      <c r="X35" s="148"/>
      <c r="Y35" s="155"/>
      <c r="Z35" s="155"/>
      <c r="AA35" s="152"/>
    </row>
    <row r="36" spans="2:27">
      <c r="B36" s="163" t="s">
        <v>99</v>
      </c>
      <c r="C36" s="170">
        <v>114.702</v>
      </c>
      <c r="D36" s="170">
        <v>103.294</v>
      </c>
      <c r="E36" s="170">
        <v>106.325</v>
      </c>
      <c r="F36" s="165">
        <f t="shared" si="17"/>
        <v>324.32099999999997</v>
      </c>
      <c r="O36" s="164"/>
      <c r="P36" s="164"/>
      <c r="Q36" s="164"/>
      <c r="R36" s="165"/>
      <c r="S36" s="154"/>
      <c r="T36" s="148"/>
      <c r="U36" s="154"/>
      <c r="V36" s="148"/>
      <c r="W36" s="154"/>
      <c r="X36" s="148"/>
      <c r="Y36" s="155"/>
      <c r="Z36" s="155"/>
      <c r="AA36" s="152"/>
    </row>
    <row r="37" spans="2:27">
      <c r="B37" s="163" t="s">
        <v>192</v>
      </c>
      <c r="C37" s="170">
        <v>12.026400000000001</v>
      </c>
      <c r="D37" s="170">
        <v>11.842700000000001</v>
      </c>
      <c r="E37" s="170">
        <v>11.881600000000001</v>
      </c>
      <c r="F37" s="165">
        <f t="shared" si="17"/>
        <v>35.750700000000002</v>
      </c>
      <c r="O37" s="164"/>
      <c r="P37" s="164"/>
      <c r="Q37" s="164"/>
      <c r="R37" s="165"/>
      <c r="S37" s="154"/>
      <c r="T37" s="148"/>
      <c r="U37" s="154"/>
      <c r="V37" s="148"/>
      <c r="W37" s="154"/>
      <c r="X37" s="148"/>
      <c r="Y37" s="155"/>
      <c r="Z37" s="155"/>
      <c r="AA37" s="152"/>
    </row>
    <row r="38" spans="2:27">
      <c r="B38" s="163" t="s">
        <v>230</v>
      </c>
      <c r="C38" s="170">
        <v>0.1152</v>
      </c>
      <c r="D38" s="170">
        <v>0.12180000000000001</v>
      </c>
      <c r="E38" s="170">
        <v>3.9300000000000002E-2</v>
      </c>
      <c r="F38" s="165">
        <f t="shared" si="17"/>
        <v>0.27629999999999999</v>
      </c>
      <c r="O38" s="164"/>
      <c r="P38" s="164"/>
      <c r="Q38" s="164"/>
      <c r="R38" s="165"/>
      <c r="S38" s="154"/>
      <c r="T38" s="148"/>
      <c r="U38" s="154"/>
      <c r="V38" s="148"/>
      <c r="W38" s="154"/>
      <c r="X38" s="148"/>
      <c r="Y38" s="155"/>
      <c r="Z38" s="155"/>
      <c r="AA38" s="152"/>
    </row>
    <row r="39" spans="2:27" s="149" customFormat="1">
      <c r="B39" s="157" t="s">
        <v>427</v>
      </c>
      <c r="C39" s="170">
        <v>1.2036</v>
      </c>
      <c r="D39" s="170">
        <v>2.0348000000000002</v>
      </c>
      <c r="E39" s="170">
        <v>2.0994000000000002</v>
      </c>
      <c r="F39" s="165">
        <f t="shared" si="17"/>
        <v>5.3378000000000005</v>
      </c>
      <c r="I39" s="29"/>
      <c r="J39" s="29"/>
      <c r="K39" s="29"/>
      <c r="L39" s="29"/>
      <c r="M39" s="29"/>
      <c r="N39" s="29"/>
      <c r="O39" s="164"/>
      <c r="P39" s="164"/>
      <c r="Q39" s="164"/>
      <c r="R39" s="165"/>
      <c r="S39" s="154"/>
      <c r="T39" s="148"/>
      <c r="U39" s="154"/>
      <c r="V39" s="148"/>
      <c r="W39" s="154"/>
      <c r="X39" s="148"/>
      <c r="Y39" s="155"/>
      <c r="Z39" s="155"/>
      <c r="AA39" s="162"/>
    </row>
    <row r="40" spans="2:27" s="149" customFormat="1">
      <c r="B40" s="157" t="s">
        <v>428</v>
      </c>
      <c r="C40" s="170">
        <v>3.8468</v>
      </c>
      <c r="D40" s="170">
        <v>4.6646999999999998</v>
      </c>
      <c r="E40" s="170">
        <v>4.8467000000000002</v>
      </c>
      <c r="F40" s="165">
        <f t="shared" si="17"/>
        <v>13.3582</v>
      </c>
      <c r="I40" s="29"/>
      <c r="J40" s="29"/>
      <c r="K40" s="29"/>
      <c r="L40" s="29"/>
      <c r="M40" s="29"/>
      <c r="N40" s="29"/>
      <c r="O40" s="164"/>
      <c r="P40" s="164"/>
      <c r="Q40" s="164"/>
      <c r="R40" s="165"/>
      <c r="S40" s="154"/>
      <c r="T40" s="148"/>
      <c r="U40" s="154"/>
      <c r="V40" s="148"/>
      <c r="W40" s="154"/>
      <c r="X40" s="148"/>
      <c r="Y40" s="155"/>
      <c r="Z40" s="155"/>
      <c r="AA40" s="162"/>
    </row>
    <row r="41" spans="2:27" s="149" customFormat="1">
      <c r="B41" s="157" t="s">
        <v>388</v>
      </c>
      <c r="C41" s="170">
        <v>1.5508</v>
      </c>
      <c r="D41" s="170">
        <v>1.5685</v>
      </c>
      <c r="E41" s="170">
        <v>1.5567</v>
      </c>
      <c r="F41" s="165">
        <f t="shared" si="17"/>
        <v>4.6760000000000002</v>
      </c>
      <c r="I41" s="29"/>
      <c r="J41" s="29"/>
      <c r="K41" s="29"/>
      <c r="L41" s="29"/>
      <c r="M41" s="29"/>
      <c r="N41" s="29"/>
      <c r="O41" s="164"/>
      <c r="P41" s="164"/>
      <c r="Q41" s="164"/>
      <c r="R41" s="165"/>
      <c r="S41" s="154"/>
      <c r="T41" s="148"/>
      <c r="U41" s="154"/>
      <c r="V41" s="148"/>
      <c r="W41" s="154"/>
      <c r="X41" s="148"/>
      <c r="Y41" s="155"/>
      <c r="Z41" s="155"/>
      <c r="AA41" s="162"/>
    </row>
    <row r="42" spans="2:27" s="149" customFormat="1">
      <c r="B42" s="157" t="s">
        <v>521</v>
      </c>
      <c r="C42" s="170">
        <v>0</v>
      </c>
      <c r="D42" s="170">
        <v>3.5143</v>
      </c>
      <c r="E42" s="170">
        <v>20.436800000000002</v>
      </c>
      <c r="F42" s="165">
        <f t="shared" si="17"/>
        <v>23.9511</v>
      </c>
      <c r="I42" s="29"/>
      <c r="J42" s="29"/>
      <c r="K42" s="29"/>
      <c r="L42" s="29"/>
      <c r="M42" s="29"/>
      <c r="N42" s="29"/>
      <c r="O42" s="164"/>
      <c r="P42" s="164"/>
      <c r="Q42" s="164"/>
      <c r="R42" s="165"/>
      <c r="S42" s="154"/>
      <c r="T42" s="148"/>
      <c r="U42" s="154"/>
      <c r="V42" s="148"/>
      <c r="W42" s="154"/>
      <c r="X42" s="148"/>
      <c r="Y42" s="155"/>
      <c r="Z42" s="155"/>
      <c r="AA42" s="162"/>
    </row>
    <row r="43" spans="2:27" s="149" customFormat="1">
      <c r="B43" s="157" t="s">
        <v>461</v>
      </c>
      <c r="C43" s="170">
        <v>0.16370000000000001</v>
      </c>
      <c r="D43" s="170">
        <v>0.16270000000000001</v>
      </c>
      <c r="E43" s="170">
        <v>7.2599999999999998E-2</v>
      </c>
      <c r="F43" s="165">
        <f t="shared" si="17"/>
        <v>0.39900000000000002</v>
      </c>
      <c r="I43" s="29"/>
      <c r="J43" s="29"/>
      <c r="K43" s="29"/>
      <c r="L43" s="29"/>
      <c r="M43" s="29"/>
      <c r="N43" s="29"/>
      <c r="O43" s="164"/>
      <c r="P43" s="164"/>
      <c r="Q43" s="164"/>
      <c r="R43" s="165"/>
      <c r="S43" s="154"/>
      <c r="T43" s="148"/>
      <c r="U43" s="154"/>
      <c r="V43" s="148"/>
      <c r="W43" s="154"/>
      <c r="X43" s="148"/>
      <c r="Y43" s="155"/>
      <c r="Z43" s="155"/>
      <c r="AA43" s="162"/>
    </row>
    <row r="44" spans="2:27" s="149" customFormat="1">
      <c r="B44" s="157" t="s">
        <v>387</v>
      </c>
      <c r="C44" s="170">
        <v>20.370999999999999</v>
      </c>
      <c r="D44" s="170">
        <v>22.119</v>
      </c>
      <c r="E44" s="170">
        <v>24.231000000000002</v>
      </c>
      <c r="F44" s="165">
        <f t="shared" si="17"/>
        <v>66.721000000000004</v>
      </c>
      <c r="I44" s="29"/>
      <c r="J44" s="29"/>
      <c r="K44" s="29"/>
      <c r="L44" s="29"/>
      <c r="M44" s="29"/>
      <c r="N44" s="29"/>
      <c r="O44" s="164"/>
      <c r="P44" s="164"/>
      <c r="Q44" s="164"/>
      <c r="R44" s="165"/>
      <c r="S44" s="154"/>
      <c r="T44" s="148"/>
      <c r="U44" s="154"/>
      <c r="V44" s="148"/>
      <c r="W44" s="154"/>
      <c r="X44" s="148"/>
      <c r="Y44" s="155"/>
      <c r="Z44" s="155"/>
      <c r="AA44" s="162"/>
    </row>
    <row r="45" spans="2:27">
      <c r="B45" s="163" t="s">
        <v>73</v>
      </c>
      <c r="C45" s="165">
        <f>SUM(C27:C44)</f>
        <v>1523.3188000000002</v>
      </c>
      <c r="D45" s="165">
        <f>SUM(D27:D44)</f>
        <v>1504.0396800000001</v>
      </c>
      <c r="E45" s="165">
        <f>SUM(E27:E44)</f>
        <v>1578.1102799999999</v>
      </c>
      <c r="F45" s="165">
        <f>+SUM(F27:F44)</f>
        <v>4605.4687600000016</v>
      </c>
      <c r="O45" s="164"/>
      <c r="P45" s="164"/>
      <c r="Q45" s="164"/>
      <c r="R45" s="165"/>
      <c r="S45" s="154"/>
      <c r="T45" s="148"/>
      <c r="U45" s="154"/>
      <c r="V45" s="148"/>
      <c r="W45" s="154"/>
      <c r="X45" s="148"/>
      <c r="Y45" s="155"/>
      <c r="Z45" s="155"/>
      <c r="AA45" s="152"/>
    </row>
    <row r="46" spans="2:27">
      <c r="B46" s="839"/>
      <c r="C46" s="839"/>
      <c r="D46" s="839"/>
      <c r="E46" s="839"/>
      <c r="F46" s="839"/>
      <c r="O46" s="164"/>
      <c r="P46" s="164"/>
      <c r="Q46" s="164"/>
      <c r="R46" s="165"/>
      <c r="S46" s="154"/>
      <c r="T46" s="148"/>
      <c r="U46" s="154"/>
      <c r="V46" s="148"/>
      <c r="W46" s="154"/>
      <c r="X46" s="148"/>
      <c r="Y46" s="155"/>
      <c r="Z46" s="155"/>
      <c r="AA46" s="152"/>
    </row>
    <row r="47" spans="2:27">
      <c r="O47" s="164"/>
      <c r="P47" s="164"/>
      <c r="Q47" s="164"/>
      <c r="R47" s="165"/>
      <c r="S47" s="154"/>
      <c r="T47" s="148"/>
      <c r="U47" s="154"/>
      <c r="V47" s="148"/>
      <c r="W47" s="154"/>
      <c r="X47" s="148"/>
      <c r="Y47" s="155"/>
      <c r="Z47" s="155"/>
      <c r="AA47" s="152"/>
    </row>
    <row r="48" spans="2:27">
      <c r="O48" s="164"/>
      <c r="P48" s="164"/>
      <c r="Q48" s="164"/>
      <c r="R48" s="165"/>
      <c r="S48" s="154"/>
      <c r="T48" s="148"/>
      <c r="U48" s="154"/>
      <c r="V48" s="148"/>
      <c r="W48" s="154"/>
      <c r="X48" s="148"/>
      <c r="Y48" s="155"/>
      <c r="Z48" s="155"/>
      <c r="AA48" s="152"/>
    </row>
    <row r="49" spans="2:27">
      <c r="O49" s="164"/>
      <c r="P49" s="164"/>
      <c r="Q49" s="164"/>
      <c r="R49" s="165"/>
      <c r="S49" s="148"/>
      <c r="T49" s="148"/>
      <c r="U49" s="148"/>
      <c r="V49" s="148"/>
      <c r="W49" s="148"/>
      <c r="X49" s="148"/>
      <c r="Y49" s="155"/>
      <c r="Z49" s="155"/>
      <c r="AA49" s="152"/>
    </row>
    <row r="50" spans="2:27">
      <c r="O50" s="165"/>
      <c r="P50" s="165"/>
      <c r="Q50" s="165"/>
      <c r="R50" s="165"/>
      <c r="S50" s="154"/>
      <c r="T50" s="154"/>
      <c r="U50" s="154"/>
      <c r="V50" s="154"/>
      <c r="W50" s="154"/>
      <c r="X50" s="154"/>
      <c r="Y50" s="154"/>
      <c r="Z50" s="154"/>
      <c r="AA50" s="152"/>
    </row>
    <row r="51" spans="2:27">
      <c r="O51" s="162"/>
      <c r="P51" s="162"/>
      <c r="Q51" s="162"/>
      <c r="R51" s="162"/>
      <c r="S51" s="162"/>
      <c r="T51" s="162"/>
      <c r="U51" s="152"/>
      <c r="V51" s="152"/>
      <c r="W51" s="152"/>
      <c r="X51" s="152"/>
      <c r="Y51" s="152"/>
      <c r="Z51" s="152"/>
      <c r="AA51" s="152"/>
    </row>
    <row r="52" spans="2:27">
      <c r="B52" s="140"/>
      <c r="C52" s="141"/>
      <c r="D52" s="141"/>
      <c r="E52" s="141"/>
      <c r="F52" s="142"/>
      <c r="O52" s="162"/>
      <c r="P52" s="162"/>
      <c r="Q52" s="162"/>
      <c r="R52" s="162"/>
      <c r="S52" s="162"/>
      <c r="T52" s="162"/>
    </row>
    <row r="53" spans="2:27">
      <c r="B53" s="163"/>
      <c r="C53" s="164"/>
      <c r="D53" s="164"/>
      <c r="E53" s="164"/>
      <c r="F53" s="165"/>
      <c r="O53" s="162"/>
      <c r="P53" s="162"/>
      <c r="Q53" s="162"/>
      <c r="R53" s="162"/>
      <c r="S53" s="162"/>
      <c r="T53" s="162"/>
    </row>
    <row r="54" spans="2:27">
      <c r="B54" s="163"/>
      <c r="C54" s="164"/>
      <c r="D54" s="164"/>
      <c r="E54" s="164"/>
      <c r="F54" s="165"/>
      <c r="O54" s="162"/>
      <c r="P54" s="162"/>
      <c r="Q54" s="162"/>
      <c r="R54" s="162"/>
      <c r="S54" s="162"/>
      <c r="T54" s="162"/>
    </row>
    <row r="55" spans="2:27">
      <c r="B55" s="163"/>
      <c r="C55" s="164"/>
      <c r="D55" s="164"/>
      <c r="E55" s="164"/>
      <c r="F55" s="165"/>
    </row>
    <row r="56" spans="2:27">
      <c r="B56" s="163"/>
      <c r="C56" s="164"/>
      <c r="D56" s="164"/>
      <c r="E56" s="164"/>
      <c r="F56" s="165"/>
      <c r="I56" s="161"/>
      <c r="J56" s="161"/>
      <c r="K56" s="161"/>
      <c r="L56" s="161"/>
      <c r="M56" s="161"/>
      <c r="N56" s="161"/>
    </row>
    <row r="57" spans="2:27">
      <c r="B57" s="163"/>
      <c r="C57" s="164"/>
      <c r="D57" s="164"/>
      <c r="E57" s="164"/>
      <c r="F57" s="165"/>
      <c r="I57" s="839"/>
      <c r="J57" s="839"/>
      <c r="K57" s="839"/>
      <c r="L57" s="839"/>
      <c r="M57" s="839"/>
      <c r="N57" s="839"/>
    </row>
    <row r="58" spans="2:27">
      <c r="B58" s="163"/>
      <c r="C58" s="164"/>
      <c r="D58" s="164"/>
      <c r="E58" s="164"/>
      <c r="F58" s="165"/>
      <c r="I58" s="140"/>
      <c r="J58" s="141"/>
      <c r="K58" s="141"/>
      <c r="L58" s="141"/>
      <c r="M58" s="141"/>
      <c r="N58" s="141"/>
    </row>
    <row r="59" spans="2:27">
      <c r="B59" s="163"/>
      <c r="C59" s="164"/>
      <c r="D59" s="164"/>
      <c r="E59" s="164"/>
      <c r="F59" s="165"/>
      <c r="I59" s="163"/>
      <c r="J59" s="164"/>
      <c r="K59" s="164"/>
      <c r="L59" s="164"/>
      <c r="M59" s="164"/>
      <c r="N59" s="164"/>
    </row>
    <row r="60" spans="2:27">
      <c r="B60" s="163"/>
      <c r="C60" s="164"/>
      <c r="D60" s="164"/>
      <c r="E60" s="164"/>
      <c r="F60" s="165"/>
      <c r="I60" s="163"/>
      <c r="J60" s="164"/>
      <c r="K60" s="164"/>
      <c r="L60" s="164"/>
      <c r="M60" s="164"/>
      <c r="N60" s="164"/>
    </row>
    <row r="61" spans="2:27">
      <c r="B61" s="163"/>
      <c r="C61" s="164"/>
      <c r="D61" s="164"/>
      <c r="E61" s="164"/>
      <c r="F61" s="165"/>
      <c r="I61" s="163"/>
      <c r="J61" s="164"/>
      <c r="K61" s="164"/>
      <c r="L61" s="164"/>
      <c r="M61" s="164"/>
      <c r="N61" s="164"/>
    </row>
    <row r="62" spans="2:27">
      <c r="B62" s="163"/>
      <c r="C62" s="164"/>
      <c r="D62" s="164"/>
      <c r="E62" s="164"/>
      <c r="F62" s="165"/>
      <c r="I62" s="163"/>
      <c r="J62" s="164"/>
      <c r="K62" s="164"/>
      <c r="L62" s="164"/>
      <c r="M62" s="164"/>
      <c r="N62" s="164"/>
    </row>
    <row r="63" spans="2:27">
      <c r="B63" s="163"/>
      <c r="C63" s="164"/>
      <c r="D63" s="164"/>
      <c r="E63" s="164"/>
      <c r="F63" s="165"/>
      <c r="I63" s="163"/>
      <c r="J63" s="164"/>
      <c r="K63" s="164"/>
      <c r="L63" s="164"/>
      <c r="M63" s="164"/>
      <c r="N63" s="164"/>
    </row>
    <row r="64" spans="2:27">
      <c r="B64" s="163"/>
      <c r="C64" s="165"/>
      <c r="D64" s="165"/>
      <c r="E64" s="165"/>
      <c r="F64" s="171"/>
      <c r="I64" s="163"/>
      <c r="J64" s="164"/>
      <c r="K64" s="164"/>
      <c r="L64" s="164"/>
      <c r="M64" s="164"/>
      <c r="N64" s="164"/>
    </row>
    <row r="65" spans="2:14">
      <c r="B65" s="152"/>
      <c r="C65" s="152"/>
      <c r="D65" s="152"/>
      <c r="E65" s="152"/>
      <c r="F65" s="149"/>
      <c r="I65" s="163"/>
      <c r="J65" s="164"/>
      <c r="K65" s="164"/>
      <c r="L65" s="164"/>
      <c r="M65" s="164"/>
      <c r="N65" s="164"/>
    </row>
    <row r="66" spans="2:14">
      <c r="B66" s="152"/>
      <c r="C66" s="152"/>
      <c r="D66" s="152"/>
      <c r="E66" s="152"/>
      <c r="F66" s="149"/>
      <c r="I66" s="163"/>
      <c r="J66" s="164"/>
      <c r="K66" s="164"/>
      <c r="L66" s="164"/>
      <c r="M66" s="164"/>
      <c r="N66" s="164"/>
    </row>
    <row r="67" spans="2:14">
      <c r="B67" s="149"/>
      <c r="C67" s="149"/>
      <c r="D67" s="149"/>
      <c r="E67" s="149"/>
      <c r="F67" s="149"/>
      <c r="I67" s="163"/>
      <c r="J67" s="164"/>
      <c r="K67" s="164"/>
      <c r="L67" s="164"/>
      <c r="M67" s="164"/>
      <c r="N67" s="164"/>
    </row>
    <row r="68" spans="2:14">
      <c r="I68" s="163"/>
      <c r="J68" s="164"/>
      <c r="K68" s="164"/>
      <c r="L68" s="164"/>
      <c r="M68" s="164"/>
      <c r="N68" s="164"/>
    </row>
    <row r="69" spans="2:14">
      <c r="I69" s="163"/>
      <c r="J69" s="164"/>
      <c r="K69" s="164"/>
      <c r="L69" s="164"/>
      <c r="M69" s="164"/>
      <c r="N69" s="164"/>
    </row>
    <row r="70" spans="2:14">
      <c r="I70" s="163"/>
      <c r="J70" s="165"/>
      <c r="K70" s="165"/>
      <c r="L70" s="165"/>
      <c r="M70" s="165"/>
      <c r="N70" s="165"/>
    </row>
  </sheetData>
  <mergeCells count="13">
    <mergeCell ref="B1:F1"/>
    <mergeCell ref="B46:F46"/>
    <mergeCell ref="O30:R30"/>
    <mergeCell ref="I57:N57"/>
    <mergeCell ref="W30:X30"/>
    <mergeCell ref="Y30:Z30"/>
    <mergeCell ref="S30:T30"/>
    <mergeCell ref="U30:V30"/>
    <mergeCell ref="B25:F25"/>
    <mergeCell ref="O2:P2"/>
    <mergeCell ref="I2:J2"/>
    <mergeCell ref="K2:L2"/>
    <mergeCell ref="M2:N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codeName="Hoja12">
    <tabColor rgb="FF00B050"/>
  </sheetPr>
  <dimension ref="B1:J11"/>
  <sheetViews>
    <sheetView workbookViewId="0">
      <selection activeCell="D9" sqref="D9"/>
    </sheetView>
  </sheetViews>
  <sheetFormatPr baseColWidth="10" defaultRowHeight="12.75"/>
  <cols>
    <col min="2" max="4" width="10.5703125" customWidth="1"/>
    <col min="5" max="5" width="13.42578125" bestFit="1" customWidth="1"/>
    <col min="6" max="6" width="18" bestFit="1" customWidth="1"/>
  </cols>
  <sheetData>
    <row r="1" spans="2:10">
      <c r="B1" s="159" t="s">
        <v>463</v>
      </c>
    </row>
    <row r="2" spans="2:10" ht="13.5" thickBot="1">
      <c r="B2" s="136"/>
      <c r="C2" s="136"/>
      <c r="D2" s="136"/>
      <c r="E2" s="137"/>
    </row>
    <row r="3" spans="2:10" ht="13.5" thickBot="1">
      <c r="B3" s="135" t="s">
        <v>193</v>
      </c>
      <c r="C3" s="135" t="s">
        <v>105</v>
      </c>
      <c r="D3" s="135" t="s">
        <v>106</v>
      </c>
      <c r="E3" s="135" t="s">
        <v>280</v>
      </c>
      <c r="G3" s="159"/>
      <c r="H3" s="159"/>
      <c r="I3" s="159"/>
      <c r="J3" s="159"/>
    </row>
    <row r="4" spans="2:10">
      <c r="B4" s="327" t="s">
        <v>523</v>
      </c>
      <c r="C4" s="328">
        <v>41939</v>
      </c>
      <c r="D4" s="328">
        <v>41954.486111111109</v>
      </c>
      <c r="E4" s="329">
        <v>15</v>
      </c>
      <c r="F4" s="8"/>
      <c r="G4" s="159"/>
      <c r="H4" s="159"/>
      <c r="I4" s="159"/>
      <c r="J4" s="159"/>
    </row>
    <row r="5" spans="2:10">
      <c r="B5" s="189" t="s">
        <v>524</v>
      </c>
      <c r="C5" s="325">
        <v>41967.399305555555</v>
      </c>
      <c r="D5" s="325">
        <v>41985.677083333336</v>
      </c>
      <c r="E5" s="326">
        <v>19</v>
      </c>
      <c r="F5" s="8"/>
      <c r="G5" s="159"/>
      <c r="H5" s="159"/>
      <c r="I5" s="159"/>
      <c r="J5" s="159"/>
    </row>
    <row r="6" spans="2:10">
      <c r="B6" s="189" t="s">
        <v>127</v>
      </c>
      <c r="C6" s="325">
        <v>41920.161805555559</v>
      </c>
      <c r="D6" s="325">
        <v>41941.745138888888</v>
      </c>
      <c r="E6" s="326">
        <v>22</v>
      </c>
      <c r="F6" s="8"/>
      <c r="G6" s="159"/>
      <c r="H6" s="159"/>
      <c r="I6" s="159"/>
      <c r="J6" s="159"/>
    </row>
    <row r="7" spans="2:10" ht="13.5" thickBot="1">
      <c r="B7" s="330" t="s">
        <v>108</v>
      </c>
      <c r="C7" s="331">
        <v>41962.268750000003</v>
      </c>
      <c r="D7" s="331">
        <v>41990.568055555559</v>
      </c>
      <c r="E7" s="332">
        <v>29</v>
      </c>
      <c r="F7" s="8"/>
      <c r="G7" s="159"/>
      <c r="H7" s="159"/>
      <c r="I7" s="159"/>
      <c r="J7" s="159"/>
    </row>
    <row r="8" spans="2:10">
      <c r="G8" s="159"/>
      <c r="H8" s="159"/>
      <c r="I8" s="159"/>
      <c r="J8" s="159"/>
    </row>
    <row r="9" spans="2:10">
      <c r="G9" s="159"/>
      <c r="H9" s="159"/>
      <c r="I9" s="159"/>
      <c r="J9" s="159"/>
    </row>
    <row r="10" spans="2:10">
      <c r="G10" s="159"/>
      <c r="H10" s="159"/>
      <c r="I10" s="159"/>
      <c r="J10" s="159"/>
    </row>
    <row r="11" spans="2:10">
      <c r="G11" s="159"/>
      <c r="H11" s="159"/>
      <c r="I11" s="159"/>
      <c r="J11" s="15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Hoja19">
    <tabColor rgb="FF00B050"/>
  </sheetPr>
  <dimension ref="B1:E22"/>
  <sheetViews>
    <sheetView workbookViewId="0">
      <selection activeCell="B10" sqref="B10"/>
    </sheetView>
  </sheetViews>
  <sheetFormatPr baseColWidth="10" defaultRowHeight="12.75"/>
  <cols>
    <col min="1" max="1" width="2.5703125" customWidth="1"/>
    <col min="2" max="2" width="21.7109375" customWidth="1"/>
    <col min="3" max="4" width="8.7109375" customWidth="1"/>
    <col min="5" max="5" width="11.5703125" bestFit="1" customWidth="1"/>
    <col min="6" max="6" width="3" customWidth="1"/>
  </cols>
  <sheetData>
    <row r="1" spans="2:5" ht="13.5" thickBot="1"/>
    <row r="2" spans="2:5" ht="13.5" thickBot="1">
      <c r="B2" s="309" t="s">
        <v>117</v>
      </c>
      <c r="C2" s="309" t="s">
        <v>181</v>
      </c>
      <c r="D2" s="309" t="s">
        <v>182</v>
      </c>
      <c r="E2" s="309" t="s">
        <v>183</v>
      </c>
    </row>
    <row r="3" spans="2:5" ht="13.5" thickTop="1">
      <c r="B3" s="256" t="s">
        <v>118</v>
      </c>
      <c r="C3" s="257">
        <v>82.489999999999952</v>
      </c>
      <c r="D3" s="258">
        <v>82.835516090749124</v>
      </c>
      <c r="E3" s="259">
        <v>82.771999999999977</v>
      </c>
    </row>
    <row r="4" spans="2:5">
      <c r="B4" s="256" t="s">
        <v>96</v>
      </c>
      <c r="C4" s="260">
        <v>85.601612903225814</v>
      </c>
      <c r="D4" s="258">
        <v>84.425107520227129</v>
      </c>
      <c r="E4" s="258">
        <v>81.736666666666679</v>
      </c>
    </row>
    <row r="5" spans="2:5">
      <c r="B5" s="256" t="s">
        <v>100</v>
      </c>
      <c r="C5" s="259">
        <v>93.028387096774267</v>
      </c>
      <c r="D5" s="258">
        <v>92.52394084340645</v>
      </c>
      <c r="E5" s="258">
        <v>90.07200000000006</v>
      </c>
    </row>
    <row r="6" spans="2:5">
      <c r="B6" s="256" t="s">
        <v>119</v>
      </c>
      <c r="C6" s="259">
        <v>83.880000000000067</v>
      </c>
      <c r="D6" s="258">
        <v>82.992084562270676</v>
      </c>
      <c r="E6" s="258">
        <v>82.696000000000041</v>
      </c>
    </row>
    <row r="7" spans="2:5">
      <c r="B7" s="261" t="s">
        <v>120</v>
      </c>
      <c r="C7" s="257">
        <v>84.689999999999955</v>
      </c>
      <c r="D7" s="258">
        <v>95.104011975883012</v>
      </c>
      <c r="E7" s="258">
        <v>91.024000000000029</v>
      </c>
    </row>
    <row r="8" spans="2:5">
      <c r="B8" s="261" t="s">
        <v>95</v>
      </c>
      <c r="C8" s="257">
        <v>79.44000000000004</v>
      </c>
      <c r="D8" s="258">
        <v>77.287347588131453</v>
      </c>
      <c r="E8" s="258">
        <v>78.439999999999984</v>
      </c>
    </row>
    <row r="9" spans="2:5" ht="13.5" thickBot="1">
      <c r="B9" s="262" t="s">
        <v>99</v>
      </c>
      <c r="C9" s="263">
        <v>79.44000000000004</v>
      </c>
      <c r="D9" s="263">
        <v>81.669171072186614</v>
      </c>
      <c r="E9" s="263">
        <v>85.370000000000033</v>
      </c>
    </row>
    <row r="12" spans="2:5">
      <c r="C12" s="8"/>
    </row>
    <row r="21" spans="2:3">
      <c r="B21" s="50"/>
      <c r="C21" s="50"/>
    </row>
    <row r="22" spans="2:3">
      <c r="B22" s="50"/>
      <c r="C22" s="5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Hoja20">
    <tabColor rgb="FF00B050"/>
  </sheetPr>
  <dimension ref="B1:E10"/>
  <sheetViews>
    <sheetView zoomScaleNormal="100" workbookViewId="0">
      <selection activeCell="C9" sqref="C9"/>
    </sheetView>
  </sheetViews>
  <sheetFormatPr baseColWidth="10" defaultRowHeight="12.75"/>
  <cols>
    <col min="1" max="1" width="2.5703125" customWidth="1"/>
    <col min="2" max="2" width="17.140625" customWidth="1"/>
    <col min="3" max="3" width="7.5703125" bestFit="1" customWidth="1"/>
    <col min="4" max="4" width="9.7109375" bestFit="1" customWidth="1"/>
    <col min="5" max="5" width="11.5703125" bestFit="1" customWidth="1"/>
    <col min="6" max="6" width="3" customWidth="1"/>
  </cols>
  <sheetData>
    <row r="1" spans="2:5" ht="13.5" thickBot="1"/>
    <row r="2" spans="2:5" ht="13.5" thickBot="1">
      <c r="B2" s="527" t="s">
        <v>121</v>
      </c>
      <c r="C2" s="309" t="s">
        <v>181</v>
      </c>
      <c r="D2" s="309" t="s">
        <v>182</v>
      </c>
      <c r="E2" s="309" t="s">
        <v>183</v>
      </c>
    </row>
    <row r="3" spans="2:5" ht="13.5" thickTop="1">
      <c r="B3" s="252" t="s">
        <v>118</v>
      </c>
      <c r="C3" s="253">
        <v>760.4884648410972</v>
      </c>
      <c r="D3" s="253">
        <v>710.51550098347252</v>
      </c>
      <c r="E3" s="253">
        <v>620.4647015170541</v>
      </c>
    </row>
    <row r="4" spans="2:5">
      <c r="B4" s="252" t="s">
        <v>122</v>
      </c>
      <c r="C4" s="253">
        <v>779.7377505415343</v>
      </c>
      <c r="D4" s="253">
        <v>731.7995002894362</v>
      </c>
      <c r="E4" s="253">
        <v>632.30040812687287</v>
      </c>
    </row>
    <row r="5" spans="2:5">
      <c r="B5" s="252" t="s">
        <v>119</v>
      </c>
      <c r="C5" s="253">
        <v>761.83095668298915</v>
      </c>
      <c r="D5" s="253">
        <v>711.85393111381416</v>
      </c>
      <c r="E5" s="253">
        <v>621.75330854376546</v>
      </c>
    </row>
    <row r="6" spans="2:5" ht="13.5" thickBot="1">
      <c r="B6" s="254" t="s">
        <v>120</v>
      </c>
      <c r="C6" s="255">
        <v>749.21188615122674</v>
      </c>
      <c r="D6" s="255">
        <v>696.79057600184103</v>
      </c>
      <c r="E6" s="255">
        <v>600.66244577334135</v>
      </c>
    </row>
    <row r="10" spans="2:5">
      <c r="C10"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Hoja21">
    <tabColor rgb="FF00B050"/>
  </sheetPr>
  <dimension ref="B1:E6"/>
  <sheetViews>
    <sheetView zoomScaleNormal="100" workbookViewId="0">
      <selection activeCell="B8" sqref="B8"/>
    </sheetView>
  </sheetViews>
  <sheetFormatPr baseColWidth="10" defaultRowHeight="12.75"/>
  <cols>
    <col min="1" max="1" width="2.5703125" customWidth="1"/>
    <col min="2" max="2" width="23.85546875" bestFit="1" customWidth="1"/>
    <col min="3" max="3" width="8.140625" bestFit="1" customWidth="1"/>
    <col min="4" max="4" width="10.85546875" bestFit="1" customWidth="1"/>
    <col min="5" max="5" width="10.28515625" bestFit="1" customWidth="1"/>
    <col min="6" max="6" width="3" customWidth="1"/>
  </cols>
  <sheetData>
    <row r="1" spans="2:5" ht="13.5" thickBot="1"/>
    <row r="2" spans="2:5" ht="27.75" customHeight="1" thickBot="1">
      <c r="B2" s="528" t="s">
        <v>389</v>
      </c>
      <c r="C2" s="309" t="s">
        <v>181</v>
      </c>
      <c r="D2" s="309" t="s">
        <v>182</v>
      </c>
      <c r="E2" s="309" t="s">
        <v>183</v>
      </c>
    </row>
    <row r="3" spans="2:5" ht="13.5" thickTop="1">
      <c r="B3" s="46" t="s">
        <v>118</v>
      </c>
      <c r="C3" s="47">
        <v>8.4129852361076427</v>
      </c>
      <c r="D3" s="47">
        <v>7.7174589057469136</v>
      </c>
      <c r="E3" s="47">
        <v>6.4667258368865337</v>
      </c>
    </row>
    <row r="4" spans="2:5" s="159" customFormat="1">
      <c r="B4" s="46" t="s">
        <v>464</v>
      </c>
      <c r="C4" s="47">
        <v>19.508217367567866</v>
      </c>
      <c r="D4" s="47">
        <v>18.273071224337617</v>
      </c>
      <c r="E4" s="47">
        <v>16.350146905754162</v>
      </c>
    </row>
    <row r="5" spans="2:5">
      <c r="B5" s="46" t="s">
        <v>122</v>
      </c>
      <c r="C5" s="47">
        <v>11.498321753002321</v>
      </c>
      <c r="D5" s="47">
        <v>11.454242388311123</v>
      </c>
      <c r="E5" s="47">
        <v>16.515998066451512</v>
      </c>
    </row>
    <row r="6" spans="2:5" ht="13.5" thickBot="1">
      <c r="B6" s="48" t="s">
        <v>119</v>
      </c>
      <c r="C6" s="49">
        <v>8.4129852361076427</v>
      </c>
      <c r="D6" s="49">
        <v>7.7174589057469136</v>
      </c>
      <c r="E6" s="49">
        <v>6.4667258368865337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tabColor rgb="FF00B050"/>
  </sheetPr>
  <dimension ref="B1:D26"/>
  <sheetViews>
    <sheetView zoomScaleNormal="100" workbookViewId="0">
      <selection activeCell="B26" sqref="B26"/>
    </sheetView>
  </sheetViews>
  <sheetFormatPr baseColWidth="10" defaultColWidth="11.42578125" defaultRowHeight="12.75"/>
  <cols>
    <col min="1" max="1" width="11.42578125" style="234"/>
    <col min="2" max="2" width="13.85546875" style="234" bestFit="1" customWidth="1"/>
    <col min="3" max="16384" width="11.42578125" style="234"/>
  </cols>
  <sheetData>
    <row r="1" spans="2:4">
      <c r="B1" s="316" t="s">
        <v>172</v>
      </c>
    </row>
    <row r="2" spans="2:4" ht="15">
      <c r="B2" s="317" t="s">
        <v>178</v>
      </c>
      <c r="C2" s="187">
        <v>8767.1</v>
      </c>
      <c r="D2" s="538"/>
    </row>
    <row r="3" spans="2:4" ht="15">
      <c r="B3" s="317" t="s">
        <v>179</v>
      </c>
      <c r="C3" s="187">
        <v>36.1</v>
      </c>
      <c r="D3" s="538"/>
    </row>
    <row r="4" spans="2:4" ht="15">
      <c r="B4" s="317" t="s">
        <v>180</v>
      </c>
      <c r="C4" s="187">
        <v>256.8</v>
      </c>
      <c r="D4" s="539"/>
    </row>
    <row r="5" spans="2:4" ht="15">
      <c r="B5" s="540" t="s">
        <v>181</v>
      </c>
      <c r="C5" s="187">
        <v>115.3</v>
      </c>
      <c r="D5" s="538"/>
    </row>
    <row r="6" spans="2:4" ht="15">
      <c r="B6" s="540" t="s">
        <v>182</v>
      </c>
      <c r="C6" s="187">
        <v>130.9</v>
      </c>
      <c r="D6" s="538"/>
    </row>
    <row r="7" spans="2:4" ht="15">
      <c r="B7" s="540" t="s">
        <v>183</v>
      </c>
      <c r="C7" s="187">
        <v>18.100000000000001</v>
      </c>
      <c r="D7" s="538"/>
    </row>
    <row r="26" spans="2:2" ht="14.25">
      <c r="B26" s="267" t="s">
        <v>525</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tabColor rgb="FF00B050"/>
  </sheetPr>
  <dimension ref="A1:H12"/>
  <sheetViews>
    <sheetView workbookViewId="0">
      <selection activeCell="A10" sqref="A10"/>
    </sheetView>
  </sheetViews>
  <sheetFormatPr baseColWidth="10" defaultColWidth="11.42578125" defaultRowHeight="12.75"/>
  <cols>
    <col min="1" max="1" width="19.42578125" style="234" customWidth="1"/>
    <col min="2" max="16384" width="11.42578125" style="234"/>
  </cols>
  <sheetData>
    <row r="1" spans="1:8">
      <c r="B1" s="842" t="s">
        <v>343</v>
      </c>
      <c r="C1" s="842"/>
      <c r="D1" s="842"/>
    </row>
    <row r="2" spans="1:8">
      <c r="A2" s="235"/>
      <c r="B2" s="235" t="s">
        <v>103</v>
      </c>
      <c r="C2" s="234" t="s">
        <v>344</v>
      </c>
      <c r="D2" s="234" t="s">
        <v>345</v>
      </c>
      <c r="E2" s="234" t="s">
        <v>55</v>
      </c>
    </row>
    <row r="3" spans="1:8">
      <c r="A3" s="317" t="s">
        <v>178</v>
      </c>
      <c r="B3" s="376">
        <v>10</v>
      </c>
      <c r="C3" s="345">
        <v>9</v>
      </c>
      <c r="D3" s="234">
        <v>1</v>
      </c>
      <c r="E3" s="234">
        <f t="shared" ref="E3:E8" si="0">SUM(B3:D3)</f>
        <v>20</v>
      </c>
      <c r="F3" s="318"/>
      <c r="G3" s="376"/>
      <c r="H3" s="345"/>
    </row>
    <row r="4" spans="1:8">
      <c r="A4" s="317" t="s">
        <v>179</v>
      </c>
      <c r="B4" s="376">
        <v>5</v>
      </c>
      <c r="C4" s="345">
        <v>11</v>
      </c>
      <c r="D4" s="234">
        <v>3</v>
      </c>
      <c r="E4" s="234">
        <f t="shared" si="0"/>
        <v>19</v>
      </c>
      <c r="F4" s="318"/>
      <c r="G4" s="376"/>
      <c r="H4" s="345"/>
    </row>
    <row r="5" spans="1:8">
      <c r="A5" s="317" t="s">
        <v>180</v>
      </c>
      <c r="B5" s="376">
        <v>11</v>
      </c>
      <c r="C5" s="345">
        <v>9</v>
      </c>
      <c r="D5" s="234">
        <v>0</v>
      </c>
      <c r="E5" s="234">
        <f t="shared" si="0"/>
        <v>20</v>
      </c>
      <c r="F5" s="318"/>
      <c r="G5" s="376"/>
      <c r="H5" s="345"/>
    </row>
    <row r="6" spans="1:8">
      <c r="A6" s="317" t="s">
        <v>181</v>
      </c>
      <c r="B6" s="376">
        <v>11</v>
      </c>
      <c r="C6" s="345">
        <v>14</v>
      </c>
      <c r="D6" s="234">
        <v>1</v>
      </c>
      <c r="E6" s="234">
        <f t="shared" si="0"/>
        <v>26</v>
      </c>
    </row>
    <row r="7" spans="1:8">
      <c r="A7" s="317" t="s">
        <v>182</v>
      </c>
      <c r="B7" s="376">
        <v>11</v>
      </c>
      <c r="C7" s="345">
        <v>9</v>
      </c>
      <c r="D7" s="234">
        <v>1</v>
      </c>
      <c r="E7" s="234">
        <f t="shared" si="0"/>
        <v>21</v>
      </c>
    </row>
    <row r="8" spans="1:8">
      <c r="A8" s="317" t="s">
        <v>183</v>
      </c>
      <c r="B8" s="376">
        <v>6</v>
      </c>
      <c r="C8" s="345">
        <v>9</v>
      </c>
      <c r="D8" s="234">
        <v>1</v>
      </c>
      <c r="E8" s="234">
        <f t="shared" si="0"/>
        <v>16</v>
      </c>
    </row>
    <row r="9" spans="1:8">
      <c r="A9" s="317" t="s">
        <v>55</v>
      </c>
      <c r="B9" s="234">
        <f>SUM(B3:B8)</f>
        <v>54</v>
      </c>
      <c r="C9" s="234">
        <f>SUM(C3:C8)</f>
        <v>61</v>
      </c>
      <c r="D9" s="234">
        <f>SUM(D3:D8)</f>
        <v>7</v>
      </c>
      <c r="E9" s="234">
        <f>SUM(E3:E8)</f>
        <v>122</v>
      </c>
    </row>
    <row r="12" spans="1:8">
      <c r="A12" s="234" t="s">
        <v>526</v>
      </c>
    </row>
  </sheetData>
  <mergeCells count="1">
    <mergeCell ref="B1: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tabColor rgb="FF00B050"/>
  </sheetPr>
  <dimension ref="B4:H14"/>
  <sheetViews>
    <sheetView showGridLines="0" zoomScaleNormal="100" workbookViewId="0">
      <selection activeCell="H20" sqref="H20"/>
    </sheetView>
  </sheetViews>
  <sheetFormatPr baseColWidth="10" defaultRowHeight="12.75"/>
  <cols>
    <col min="1" max="2" width="11.42578125" style="234"/>
    <col min="3" max="3" width="12" style="234" bestFit="1" customWidth="1"/>
    <col min="4" max="6" width="11.5703125" style="234" bestFit="1" customWidth="1"/>
    <col min="7" max="8" width="12" style="234" bestFit="1" customWidth="1"/>
    <col min="9" max="16384" width="11.42578125" style="234"/>
  </cols>
  <sheetData>
    <row r="4" spans="2:8">
      <c r="C4" s="234" t="s">
        <v>178</v>
      </c>
      <c r="D4" s="234" t="s">
        <v>179</v>
      </c>
      <c r="E4" s="234" t="s">
        <v>180</v>
      </c>
      <c r="F4" s="234" t="s">
        <v>181</v>
      </c>
      <c r="G4" s="234" t="s">
        <v>182</v>
      </c>
      <c r="H4" s="234" t="s">
        <v>183</v>
      </c>
    </row>
    <row r="5" spans="2:8">
      <c r="B5" s="234" t="s">
        <v>390</v>
      </c>
      <c r="C5" s="802">
        <f>1-[3]Tarapacá!K3/[3]Tarapacá!$H$2</f>
        <v>0.99999240960791824</v>
      </c>
      <c r="D5" s="802">
        <f>1-[3]Tarapacá!L3/[3]Tarapacá!$H$2</f>
        <v>0.99997722882375484</v>
      </c>
      <c r="E5" s="802">
        <f>1-[3]Tarapacá!M3/[3]Tarapacá!$H$2</f>
        <v>0.99999240960791824</v>
      </c>
      <c r="F5" s="802">
        <f>1-[3]Tarapacá!N3/[3]Tarapacá!$H$2</f>
        <v>0.99999620480395912</v>
      </c>
      <c r="G5" s="802">
        <f>1-[3]Tarapacá!O3/[3]Tarapacá!$H$2</f>
        <v>0.99999620480395912</v>
      </c>
      <c r="H5" s="802">
        <f>1-[3]Tarapacá!P3/[3]Tarapacá!$H$2</f>
        <v>1</v>
      </c>
    </row>
    <row r="6" spans="2:8">
      <c r="B6" s="234" t="s">
        <v>391</v>
      </c>
      <c r="C6" s="802">
        <f>1-[3]Atacama!K3/[3]Atacama!$H$2</f>
        <v>0.99986309548709484</v>
      </c>
      <c r="D6" s="802">
        <f>1-[3]Atacama!L3/[3]Atacama!$H$2</f>
        <v>0.99997718258118251</v>
      </c>
      <c r="E6" s="802">
        <f>1-[3]Atacama!M3/[3]Atacama!$H$2</f>
        <v>0.99966534452400968</v>
      </c>
      <c r="F6" s="802">
        <f>1-[3]Atacama!N3/[3]Atacama!$H$2</f>
        <v>0.99994295645295617</v>
      </c>
      <c r="G6" s="802">
        <f>1-[3]Atacama!O3/[3]Atacama!$H$2</f>
        <v>0.99995056225922874</v>
      </c>
      <c r="H6" s="802">
        <f>1-[3]Atacama!P3/[3]Atacama!$H$2</f>
        <v>1</v>
      </c>
    </row>
    <row r="7" spans="2:8">
      <c r="B7" s="234" t="s">
        <v>392</v>
      </c>
      <c r="C7" s="802">
        <f>1-[3]Lagunas!K3/[3]Lagunas!$H$2</f>
        <v>0.99998102401979572</v>
      </c>
      <c r="D7" s="802">
        <f>1-[3]Lagunas!L3/[3]Lagunas!$H$2</f>
        <v>0.99985198735440683</v>
      </c>
      <c r="E7" s="802">
        <f>1-[3]Lagunas!M3/[3]Lagunas!$H$2</f>
        <v>0.99993927686334638</v>
      </c>
      <c r="F7" s="802">
        <f>1-[3]Lagunas!N3/[3]Lagunas!$H$2</f>
        <v>0.99989373451085617</v>
      </c>
      <c r="G7" s="802">
        <f>1-[3]Lagunas!O3/[3]Lagunas!$H$2</f>
        <v>0.99998861441187747</v>
      </c>
      <c r="H7" s="802">
        <f>1-[3]Lagunas!P3/[3]Lagunas!$H$2</f>
        <v>0.99996963843167319</v>
      </c>
    </row>
    <row r="8" spans="2:8">
      <c r="B8" s="234" t="s">
        <v>393</v>
      </c>
      <c r="C8" s="802">
        <f>1-[3]Encuentro!K3/[3]Encuentro!$H$2</f>
        <v>1</v>
      </c>
      <c r="D8" s="802">
        <f>1-[3]Encuentro!L3/[3]Encuentro!$H$2</f>
        <v>0.99998861441187747</v>
      </c>
      <c r="E8" s="802">
        <f>1-[3]Encuentro!M3/[3]Encuentro!$H$2</f>
        <v>0.99999620480395912</v>
      </c>
      <c r="F8" s="802">
        <f>1-[3]Encuentro!N3/[3]Encuentro!$H$2</f>
        <v>0.99996584323563231</v>
      </c>
      <c r="G8" s="802">
        <f>1-[3]Encuentro!O3/[3]Encuentro!$H$2</f>
        <v>1</v>
      </c>
      <c r="H8" s="802">
        <f>1-[3]Encuentro!P3/[3]Encuentro!$H$2</f>
        <v>1</v>
      </c>
    </row>
    <row r="9" spans="2:8">
      <c r="B9" s="234" t="s">
        <v>17</v>
      </c>
      <c r="C9" s="802">
        <f>1-[3]Crucero!K3/[3]Crucero!$H$2</f>
        <v>1</v>
      </c>
      <c r="D9" s="802">
        <f>1-[3]Crucero!L3/[3]Crucero!$H$2</f>
        <v>0.99973813147318125</v>
      </c>
      <c r="E9" s="802">
        <f>1-[3]Crucero!M3/[3]Crucero!$H$2</f>
        <v>0.9998557825504476</v>
      </c>
      <c r="F9" s="802">
        <f>1-[3]Crucero!N3/[3]Crucero!$H$2</f>
        <v>0.99988614411877441</v>
      </c>
      <c r="G9" s="802">
        <f>1-[3]Crucero!O3/[3]Crucero!$H$2</f>
        <v>0.99989373451085617</v>
      </c>
      <c r="H9" s="802">
        <f>1-[3]Crucero!P3/[3]Crucero!$H$2</f>
        <v>0.99974951706130377</v>
      </c>
    </row>
    <row r="11" spans="2:8">
      <c r="B11" s="803" t="s">
        <v>394</v>
      </c>
    </row>
    <row r="12" spans="2:8">
      <c r="B12" s="804" t="s">
        <v>395</v>
      </c>
    </row>
    <row r="13" spans="2:8">
      <c r="B13" s="804" t="s">
        <v>396</v>
      </c>
    </row>
    <row r="14" spans="2:8">
      <c r="B14" s="804" t="s">
        <v>397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tabColor rgb="FF00B050"/>
  </sheetPr>
  <dimension ref="A1:Y212"/>
  <sheetViews>
    <sheetView topLeftCell="I10" zoomScaleNormal="100" workbookViewId="0">
      <selection activeCell="T24" sqref="T24:T25"/>
    </sheetView>
  </sheetViews>
  <sheetFormatPr baseColWidth="10" defaultRowHeight="15"/>
  <cols>
    <col min="1" max="1" width="11.7109375" style="408" bestFit="1" customWidth="1"/>
    <col min="2" max="2" width="11.42578125" style="408"/>
    <col min="3" max="3" width="5.5703125" style="408" customWidth="1"/>
    <col min="4" max="6" width="11.42578125" style="408" customWidth="1"/>
    <col min="7" max="7" width="15.42578125" style="408" bestFit="1" customWidth="1"/>
    <col min="8" max="8" width="14.85546875" style="408" bestFit="1" customWidth="1"/>
    <col min="9" max="9" width="15.85546875" style="408" bestFit="1" customWidth="1"/>
    <col min="10" max="10" width="15.42578125" style="408" bestFit="1" customWidth="1"/>
    <col min="11" max="11" width="15.85546875" style="408" bestFit="1" customWidth="1"/>
    <col min="12" max="12" width="14" style="408" bestFit="1" customWidth="1"/>
    <col min="13" max="13" width="14.85546875" style="408" bestFit="1" customWidth="1"/>
    <col min="14" max="14" width="15.85546875" style="408" bestFit="1" customWidth="1"/>
    <col min="15" max="15" width="15.42578125" style="408" bestFit="1" customWidth="1"/>
    <col min="16" max="16" width="15.85546875" style="408" bestFit="1" customWidth="1"/>
    <col min="17" max="17" width="14" style="408" bestFit="1" customWidth="1"/>
    <col min="18" max="18" width="23.7109375" style="408" bestFit="1" customWidth="1"/>
    <col min="19" max="19" width="14.85546875" style="408" bestFit="1" customWidth="1"/>
    <col min="20" max="20" width="15.85546875" style="408" bestFit="1" customWidth="1"/>
    <col min="21" max="21" width="15.42578125" style="408" bestFit="1" customWidth="1"/>
    <col min="22" max="22" width="15.85546875" style="408" bestFit="1" customWidth="1"/>
    <col min="23" max="23" width="14" style="408" bestFit="1" customWidth="1"/>
    <col min="24" max="16384" width="11.42578125" style="408"/>
  </cols>
  <sheetData>
    <row r="1" spans="11:23" ht="15.75" thickBot="1">
      <c r="R1" s="843" t="s">
        <v>398</v>
      </c>
      <c r="S1" s="843"/>
      <c r="T1" s="418"/>
      <c r="U1" s="418"/>
      <c r="V1" s="418"/>
      <c r="W1" s="419"/>
    </row>
    <row r="2" spans="11:23" ht="24">
      <c r="R2" s="420" t="s">
        <v>399</v>
      </c>
      <c r="S2" s="421" t="s">
        <v>492</v>
      </c>
      <c r="T2" s="421" t="s">
        <v>493</v>
      </c>
      <c r="U2" s="421" t="s">
        <v>494</v>
      </c>
      <c r="V2" s="421" t="s">
        <v>495</v>
      </c>
      <c r="W2" s="421" t="s">
        <v>496</v>
      </c>
    </row>
    <row r="3" spans="11:23" ht="15.75" thickBot="1">
      <c r="R3" s="422" t="s">
        <v>405</v>
      </c>
      <c r="S3" s="423">
        <v>0</v>
      </c>
      <c r="T3" s="424" t="s">
        <v>490</v>
      </c>
      <c r="U3" s="424" t="s">
        <v>406</v>
      </c>
      <c r="V3" s="424" t="s">
        <v>490</v>
      </c>
      <c r="W3" s="423">
        <v>0</v>
      </c>
    </row>
    <row r="4" spans="11:23" ht="15.75" thickTop="1">
      <c r="P4" s="408">
        <v>2014</v>
      </c>
      <c r="Q4" s="408">
        <v>7</v>
      </c>
      <c r="R4" s="425" t="s">
        <v>178</v>
      </c>
      <c r="S4" s="426">
        <f>+AVERAGEIFS(H$29:H$212,$D$29:$D$212,$Q4,$C$29:$C$212,$P4)</f>
        <v>3.7357410962199794E-3</v>
      </c>
      <c r="T4" s="426">
        <f t="shared" ref="T4:W4" si="0">+AVERAGEIFS(I$29:I$212,$D$29:$D$212,$Q4,$C$29:$C$212,$P4)</f>
        <v>2.7079101994962586E-2</v>
      </c>
      <c r="U4" s="426">
        <f t="shared" si="0"/>
        <v>0.8816083413002842</v>
      </c>
      <c r="V4" s="426">
        <f t="shared" si="0"/>
        <v>9.1312556704753217E-2</v>
      </c>
      <c r="W4" s="426">
        <f t="shared" si="0"/>
        <v>2.1293684741393803E-4</v>
      </c>
    </row>
    <row r="5" spans="11:23">
      <c r="P5" s="408">
        <v>2014</v>
      </c>
      <c r="Q5" s="408">
        <v>8</v>
      </c>
      <c r="R5" s="425" t="s">
        <v>179</v>
      </c>
      <c r="S5" s="426">
        <f t="shared" ref="S5:S9" si="1">+AVERAGEIFS(H$29:H$212,$D$29:$D$212,$Q5,$C$29:$C$212,$P5)</f>
        <v>4.9583517832103081E-5</v>
      </c>
      <c r="T5" s="426">
        <f t="shared" ref="T5:T8" si="2">+AVERAGEIFS(I$29:I$212,$D$29:$D$212,$Q5,$C$29:$C$212,$P5)</f>
        <v>2.403405709136466E-2</v>
      </c>
      <c r="U5" s="426">
        <f t="shared" ref="U5:U9" si="3">+AVERAGEIFS(J$29:J$212,$D$29:$D$212,$Q5,$C$29:$C$212,$P5)</f>
        <v>0.86677089130198681</v>
      </c>
      <c r="V5" s="426">
        <f t="shared" ref="V5:V9" si="4">+AVERAGEIFS(K$29:K$212,$D$29:$D$212,$Q5,$C$29:$C$212,$P5)</f>
        <v>0.10919505160664829</v>
      </c>
      <c r="W5" s="426">
        <f t="shared" ref="W5:W9" si="5">+AVERAGEIFS(L$29:L$212,$D$29:$D$212,$Q5,$C$29:$C$212,$P5)</f>
        <v>2.02621836572213E-4</v>
      </c>
    </row>
    <row r="6" spans="11:23">
      <c r="P6" s="408">
        <v>2014</v>
      </c>
      <c r="Q6" s="408">
        <v>9</v>
      </c>
      <c r="R6" s="425" t="s">
        <v>180</v>
      </c>
      <c r="S6" s="426">
        <f t="shared" si="1"/>
        <v>2.70785022730548E-5</v>
      </c>
      <c r="T6" s="426">
        <f t="shared" si="2"/>
        <v>3.4678542140125918E-2</v>
      </c>
      <c r="U6" s="426">
        <f t="shared" si="3"/>
        <v>0.85848200740345182</v>
      </c>
      <c r="V6" s="426">
        <f t="shared" si="4"/>
        <v>0.10683945045642242</v>
      </c>
      <c r="W6" s="426">
        <f t="shared" si="5"/>
        <v>0</v>
      </c>
    </row>
    <row r="7" spans="11:23">
      <c r="P7" s="408">
        <v>2014</v>
      </c>
      <c r="Q7" s="408">
        <v>10</v>
      </c>
      <c r="R7" s="425" t="s">
        <v>181</v>
      </c>
      <c r="S7" s="426">
        <f t="shared" si="1"/>
        <v>1.8667861409796893E-5</v>
      </c>
      <c r="T7" s="426">
        <f t="shared" si="2"/>
        <v>2.5601154305201913E-2</v>
      </c>
      <c r="U7" s="426">
        <f t="shared" si="3"/>
        <v>0.85885551562199647</v>
      </c>
      <c r="V7" s="426">
        <f t="shared" si="4"/>
        <v>0.11553586292823766</v>
      </c>
      <c r="W7" s="426">
        <f t="shared" si="5"/>
        <v>1.3067502986857825E-4</v>
      </c>
    </row>
    <row r="8" spans="11:23">
      <c r="P8" s="408">
        <v>2014</v>
      </c>
      <c r="Q8" s="408">
        <v>11</v>
      </c>
      <c r="R8" s="425" t="s">
        <v>182</v>
      </c>
      <c r="S8" s="426">
        <f t="shared" si="1"/>
        <v>3.357129766961647E-4</v>
      </c>
      <c r="T8" s="426">
        <f t="shared" si="2"/>
        <v>3.3298938330971306E-2</v>
      </c>
      <c r="U8" s="426">
        <f t="shared" si="3"/>
        <v>0.82076997359187354</v>
      </c>
      <c r="V8" s="426">
        <f t="shared" si="4"/>
        <v>0.14557993674767955</v>
      </c>
      <c r="W8" s="426">
        <f t="shared" si="5"/>
        <v>0</v>
      </c>
    </row>
    <row r="9" spans="11:23">
      <c r="P9" s="408">
        <v>2014</v>
      </c>
      <c r="Q9" s="408">
        <v>12</v>
      </c>
      <c r="R9" s="427" t="s">
        <v>183</v>
      </c>
      <c r="S9" s="426">
        <f t="shared" si="1"/>
        <v>7.467144563918758E-6</v>
      </c>
      <c r="T9" s="426">
        <f>+AVERAGEIFS(I$29:I$212,$D$29:$D$212,$Q9,$C$29:$C$212,$P9)</f>
        <v>1.9959977781981986E-2</v>
      </c>
      <c r="U9" s="426">
        <f t="shared" si="3"/>
        <v>0.88935421628916589</v>
      </c>
      <c r="V9" s="426">
        <f t="shared" si="4"/>
        <v>9.0611126704037134E-2</v>
      </c>
      <c r="W9" s="426">
        <f t="shared" si="5"/>
        <v>6.7212080251223818E-5</v>
      </c>
    </row>
    <row r="10" spans="11:23" ht="15.75" thickBot="1">
      <c r="K10" s="408" t="s">
        <v>439</v>
      </c>
      <c r="R10" s="428" t="s">
        <v>527</v>
      </c>
      <c r="S10" s="429">
        <f>+AVERAGE(S4:S9)</f>
        <v>6.9570851649916957E-4</v>
      </c>
      <c r="T10" s="429">
        <f>+AVERAGE(T4:T9)</f>
        <v>2.7441961940768062E-2</v>
      </c>
      <c r="U10" s="429">
        <f>+AVERAGE(U4:U9)</f>
        <v>0.86264015758479318</v>
      </c>
      <c r="V10" s="429">
        <f>+AVERAGE(V4:V9)</f>
        <v>0.10984566419129638</v>
      </c>
      <c r="W10" s="429">
        <f>+AVERAGE(W4:W9)</f>
        <v>1.0224096568432551E-4</v>
      </c>
    </row>
    <row r="11" spans="11:23">
      <c r="R11" s="430"/>
      <c r="S11" s="431"/>
      <c r="T11" s="431"/>
      <c r="U11" s="431"/>
      <c r="V11" s="431"/>
      <c r="W11" s="431"/>
    </row>
    <row r="12" spans="11:23">
      <c r="R12" s="430"/>
      <c r="S12" s="431"/>
      <c r="T12" s="431"/>
      <c r="U12" s="431"/>
      <c r="V12" s="431"/>
      <c r="W12" s="431"/>
    </row>
    <row r="13" spans="11:23">
      <c r="R13" s="430"/>
      <c r="S13" s="431"/>
      <c r="T13" s="431"/>
      <c r="U13" s="431"/>
      <c r="V13" s="431"/>
      <c r="W13" s="431"/>
    </row>
    <row r="14" spans="11:23">
      <c r="R14" s="430"/>
      <c r="S14" s="431"/>
      <c r="T14" s="431"/>
      <c r="U14" s="431"/>
      <c r="V14" s="431"/>
      <c r="W14" s="431"/>
    </row>
    <row r="15" spans="11:23">
      <c r="R15" s="430"/>
      <c r="S15" s="431"/>
      <c r="T15" s="431"/>
      <c r="U15" s="431"/>
      <c r="V15" s="431"/>
      <c r="W15" s="431"/>
    </row>
    <row r="16" spans="11:23">
      <c r="R16" s="430"/>
      <c r="S16" s="431"/>
      <c r="T16" s="431"/>
      <c r="U16" s="431"/>
      <c r="V16" s="431"/>
      <c r="W16" s="431"/>
    </row>
    <row r="17" spans="1:25">
      <c r="R17" s="430"/>
      <c r="S17" s="431"/>
      <c r="T17" s="431"/>
      <c r="U17" s="431"/>
      <c r="V17" s="431"/>
      <c r="W17" s="431"/>
    </row>
    <row r="18" spans="1:25">
      <c r="R18" s="430"/>
      <c r="S18" s="431"/>
      <c r="T18" s="431"/>
      <c r="U18" s="431"/>
      <c r="V18" s="431"/>
      <c r="W18" s="431"/>
    </row>
    <row r="19" spans="1:25">
      <c r="R19" s="430"/>
      <c r="S19" s="431"/>
      <c r="T19" s="431"/>
      <c r="U19" s="431"/>
      <c r="V19" s="431"/>
      <c r="W19" s="431"/>
    </row>
    <row r="24" spans="1:25" ht="15.75" thickBot="1"/>
    <row r="25" spans="1:25">
      <c r="G25" s="432"/>
      <c r="H25" s="844" t="s">
        <v>407</v>
      </c>
      <c r="I25" s="844"/>
      <c r="J25" s="844"/>
      <c r="K25" s="844"/>
      <c r="L25" s="845"/>
      <c r="M25" s="846" t="s">
        <v>408</v>
      </c>
      <c r="N25" s="844"/>
      <c r="O25" s="844"/>
      <c r="P25" s="844"/>
      <c r="Q25" s="845"/>
    </row>
    <row r="26" spans="1:25" ht="30">
      <c r="G26" s="433" t="s">
        <v>409</v>
      </c>
      <c r="H26" s="434" t="s">
        <v>400</v>
      </c>
      <c r="I26" s="434" t="s">
        <v>401</v>
      </c>
      <c r="J26" s="434" t="s">
        <v>402</v>
      </c>
      <c r="K26" s="434" t="s">
        <v>403</v>
      </c>
      <c r="L26" s="435" t="s">
        <v>404</v>
      </c>
      <c r="M26" s="436" t="s">
        <v>400</v>
      </c>
      <c r="N26" s="434" t="s">
        <v>401</v>
      </c>
      <c r="O26" s="434" t="s">
        <v>402</v>
      </c>
      <c r="P26" s="434" t="s">
        <v>403</v>
      </c>
      <c r="Q26" s="435" t="s">
        <v>404</v>
      </c>
      <c r="R26" s="437"/>
      <c r="S26" s="437"/>
      <c r="T26" s="437"/>
      <c r="U26" s="437"/>
      <c r="V26" s="437"/>
      <c r="W26" s="437"/>
      <c r="X26" s="437"/>
      <c r="Y26" s="437"/>
    </row>
    <row r="27" spans="1:25">
      <c r="G27" s="438">
        <v>1</v>
      </c>
      <c r="H27" s="439">
        <v>0</v>
      </c>
      <c r="I27" s="440" t="s">
        <v>490</v>
      </c>
      <c r="J27" s="440" t="s">
        <v>406</v>
      </c>
      <c r="K27" s="440" t="s">
        <v>490</v>
      </c>
      <c r="L27" s="441">
        <v>0</v>
      </c>
      <c r="M27" s="442">
        <v>0</v>
      </c>
      <c r="N27" s="440" t="s">
        <v>490</v>
      </c>
      <c r="O27" s="440" t="s">
        <v>406</v>
      </c>
      <c r="P27" s="440" t="s">
        <v>490</v>
      </c>
      <c r="Q27" s="441">
        <v>0</v>
      </c>
    </row>
    <row r="28" spans="1:25" ht="15.75" thickBot="1">
      <c r="B28" s="443"/>
      <c r="C28" s="444"/>
      <c r="D28" s="444"/>
      <c r="E28" s="445"/>
      <c r="F28" s="445"/>
      <c r="G28" s="446"/>
      <c r="H28" s="447"/>
      <c r="I28" s="448"/>
      <c r="J28" s="448"/>
      <c r="K28" s="448"/>
      <c r="L28" s="447"/>
      <c r="M28" s="449"/>
      <c r="N28" s="450"/>
      <c r="O28" s="450"/>
      <c r="P28" s="450"/>
      <c r="Q28" s="451"/>
    </row>
    <row r="29" spans="1:25">
      <c r="A29" s="463"/>
      <c r="B29" s="541">
        <v>41821</v>
      </c>
      <c r="C29" s="542">
        <f t="shared" ref="C29:C66" si="6">+YEAR(B29)</f>
        <v>2014</v>
      </c>
      <c r="D29" s="542">
        <f t="shared" ref="D29:D66" si="7">+MONTH(B29)</f>
        <v>7</v>
      </c>
      <c r="E29" s="543">
        <v>0.97</v>
      </c>
      <c r="F29" s="543">
        <v>1</v>
      </c>
      <c r="G29" s="572">
        <v>0.99942129629629628</v>
      </c>
      <c r="H29" s="573">
        <v>0</v>
      </c>
      <c r="I29" s="573">
        <v>2.5593514765489288E-2</v>
      </c>
      <c r="J29" s="573">
        <v>0.89530978575564568</v>
      </c>
      <c r="K29" s="574">
        <v>7.9096699478865079E-2</v>
      </c>
      <c r="L29" s="575">
        <v>0</v>
      </c>
      <c r="M29" s="573">
        <v>0</v>
      </c>
      <c r="N29" s="573">
        <v>2.1020772691188145E-2</v>
      </c>
      <c r="O29" s="573">
        <v>0.89922929346387936</v>
      </c>
      <c r="P29" s="573">
        <v>7.9749933844932522E-2</v>
      </c>
      <c r="Q29" s="574">
        <v>0</v>
      </c>
    </row>
    <row r="30" spans="1:25">
      <c r="A30" s="452"/>
      <c r="B30" s="546">
        <f>B29+1</f>
        <v>41822</v>
      </c>
      <c r="C30" s="547">
        <f t="shared" si="6"/>
        <v>2014</v>
      </c>
      <c r="D30" s="547">
        <f t="shared" si="7"/>
        <v>7</v>
      </c>
      <c r="E30" s="548">
        <v>0.97</v>
      </c>
      <c r="F30" s="548">
        <v>1</v>
      </c>
      <c r="G30" s="453">
        <v>0.99942129629629628</v>
      </c>
      <c r="H30" s="576">
        <v>0.11511291256514186</v>
      </c>
      <c r="I30" s="576">
        <v>3.5601265822784812E-2</v>
      </c>
      <c r="J30" s="576">
        <v>0.90189873417721522</v>
      </c>
      <c r="K30" s="577">
        <v>6.25E-2</v>
      </c>
      <c r="L30" s="578">
        <v>6.6010422698320791E-3</v>
      </c>
      <c r="M30" s="576">
        <v>1.6441437716062657E-2</v>
      </c>
      <c r="N30" s="576">
        <v>2.482914183752483E-2</v>
      </c>
      <c r="O30" s="576">
        <v>0.88962394370938958</v>
      </c>
      <c r="P30" s="576">
        <v>8.5546914453085543E-2</v>
      </c>
      <c r="Q30" s="577">
        <v>9.4281886299353264E-4</v>
      </c>
    </row>
    <row r="31" spans="1:25">
      <c r="A31" s="452"/>
      <c r="B31" s="546">
        <f t="shared" ref="B31:B58" si="8">B30+1</f>
        <v>41823</v>
      </c>
      <c r="C31" s="547">
        <f t="shared" si="6"/>
        <v>2014</v>
      </c>
      <c r="D31" s="547">
        <f t="shared" si="7"/>
        <v>7</v>
      </c>
      <c r="E31" s="548">
        <v>0.97</v>
      </c>
      <c r="F31" s="548">
        <v>1</v>
      </c>
      <c r="G31" s="579">
        <v>0.99641203703703696</v>
      </c>
      <c r="H31" s="576">
        <v>0</v>
      </c>
      <c r="I31" s="576">
        <v>2.7645487280752702E-2</v>
      </c>
      <c r="J31" s="576">
        <v>0.81891044256011147</v>
      </c>
      <c r="K31" s="577">
        <v>0.15344407015913578</v>
      </c>
      <c r="L31" s="578">
        <v>0</v>
      </c>
      <c r="M31" s="576">
        <v>1.644960034421699E-2</v>
      </c>
      <c r="N31" s="576">
        <v>2.5279574238749662E-2</v>
      </c>
      <c r="O31" s="576">
        <v>0.87585893290218275</v>
      </c>
      <c r="P31" s="576">
        <v>9.8861492859067632E-2</v>
      </c>
      <c r="Q31" s="577">
        <v>9.4328694126797621E-4</v>
      </c>
    </row>
    <row r="32" spans="1:25">
      <c r="A32" s="452"/>
      <c r="B32" s="546">
        <f t="shared" si="8"/>
        <v>41824</v>
      </c>
      <c r="C32" s="547">
        <f t="shared" si="6"/>
        <v>2014</v>
      </c>
      <c r="D32" s="547">
        <f t="shared" si="7"/>
        <v>7</v>
      </c>
      <c r="E32" s="548">
        <v>0.97</v>
      </c>
      <c r="F32" s="548">
        <v>1</v>
      </c>
      <c r="G32" s="579">
        <v>0.99791666666666667</v>
      </c>
      <c r="H32" s="576">
        <v>1.1598237067965669E-4</v>
      </c>
      <c r="I32" s="576">
        <v>1.4383482194640992E-2</v>
      </c>
      <c r="J32" s="576">
        <v>0.8630089316784596</v>
      </c>
      <c r="K32" s="577">
        <v>0.12260758612689943</v>
      </c>
      <c r="L32" s="578">
        <v>0</v>
      </c>
      <c r="M32" s="576">
        <v>1.6470782982949843E-2</v>
      </c>
      <c r="N32" s="576">
        <v>2.238956838168402E-2</v>
      </c>
      <c r="O32" s="576">
        <v>0.8739175848242865</v>
      </c>
      <c r="P32" s="576">
        <v>0.10369284679402944</v>
      </c>
      <c r="Q32" s="577">
        <v>9.4355239198808149E-4</v>
      </c>
    </row>
    <row r="33" spans="1:17">
      <c r="A33" s="452"/>
      <c r="B33" s="546">
        <f t="shared" si="8"/>
        <v>41825</v>
      </c>
      <c r="C33" s="547">
        <f t="shared" si="6"/>
        <v>2014</v>
      </c>
      <c r="D33" s="547">
        <f t="shared" si="7"/>
        <v>7</v>
      </c>
      <c r="E33" s="548">
        <v>0.97</v>
      </c>
      <c r="F33" s="548">
        <v>1</v>
      </c>
      <c r="G33" s="579">
        <v>0.99791666666666667</v>
      </c>
      <c r="H33" s="576">
        <v>0</v>
      </c>
      <c r="I33" s="576">
        <v>2.3312456506610995E-2</v>
      </c>
      <c r="J33" s="576">
        <v>0.78798422639758758</v>
      </c>
      <c r="K33" s="577">
        <v>0.18870331709580143</v>
      </c>
      <c r="L33" s="578">
        <v>0</v>
      </c>
      <c r="M33" s="576">
        <v>1.6475419336678093E-2</v>
      </c>
      <c r="N33" s="576">
        <v>2.3070052745993497E-2</v>
      </c>
      <c r="O33" s="576">
        <v>0.86001247029878158</v>
      </c>
      <c r="P33" s="576">
        <v>0.11691747695522489</v>
      </c>
      <c r="Q33" s="577">
        <v>9.4381799215140824E-4</v>
      </c>
    </row>
    <row r="34" spans="1:17">
      <c r="A34" s="452"/>
      <c r="B34" s="546">
        <f t="shared" si="8"/>
        <v>41826</v>
      </c>
      <c r="C34" s="547">
        <f t="shared" si="6"/>
        <v>2014</v>
      </c>
      <c r="D34" s="547">
        <f t="shared" si="7"/>
        <v>7</v>
      </c>
      <c r="E34" s="548">
        <v>0.97</v>
      </c>
      <c r="F34" s="548">
        <v>1</v>
      </c>
      <c r="G34" s="579">
        <v>0.99791666666666667</v>
      </c>
      <c r="H34" s="576">
        <v>0</v>
      </c>
      <c r="I34" s="576">
        <v>2.5400139178844816E-2</v>
      </c>
      <c r="J34" s="576">
        <v>0.87311528647645553</v>
      </c>
      <c r="K34" s="577">
        <v>0.10148457434469961</v>
      </c>
      <c r="L34" s="578">
        <v>0</v>
      </c>
      <c r="M34" s="576">
        <v>1.648005830131178E-2</v>
      </c>
      <c r="N34" s="576">
        <v>2.5048884094127165E-2</v>
      </c>
      <c r="O34" s="576">
        <v>0.85565706965140587</v>
      </c>
      <c r="P34" s="576">
        <v>0.11929404625446699</v>
      </c>
      <c r="Q34" s="577">
        <v>9.4408374188419239E-4</v>
      </c>
    </row>
    <row r="35" spans="1:17">
      <c r="A35" s="452"/>
      <c r="B35" s="546">
        <f t="shared" si="8"/>
        <v>41827</v>
      </c>
      <c r="C35" s="547">
        <f t="shared" si="6"/>
        <v>2014</v>
      </c>
      <c r="D35" s="547">
        <f t="shared" si="7"/>
        <v>7</v>
      </c>
      <c r="E35" s="548">
        <v>0.97</v>
      </c>
      <c r="F35" s="548">
        <v>1</v>
      </c>
      <c r="G35" s="579">
        <v>0.99791666666666667</v>
      </c>
      <c r="H35" s="576">
        <v>0</v>
      </c>
      <c r="I35" s="576">
        <v>2.0644861980978892E-2</v>
      </c>
      <c r="J35" s="576">
        <v>0.87265135699373697</v>
      </c>
      <c r="K35" s="577">
        <v>0.10670378102528416</v>
      </c>
      <c r="L35" s="578">
        <v>0</v>
      </c>
      <c r="M35" s="576">
        <v>1.6483880587124349E-2</v>
      </c>
      <c r="N35" s="576">
        <v>2.4464677120215814E-2</v>
      </c>
      <c r="O35" s="576">
        <v>0.85823638509526223</v>
      </c>
      <c r="P35" s="576">
        <v>0.11729893778452201</v>
      </c>
      <c r="Q35" s="577">
        <v>9.4430270700109336E-4</v>
      </c>
    </row>
    <row r="36" spans="1:17">
      <c r="A36" s="452"/>
      <c r="B36" s="546">
        <f t="shared" si="8"/>
        <v>41828</v>
      </c>
      <c r="C36" s="547">
        <f t="shared" si="6"/>
        <v>2014</v>
      </c>
      <c r="D36" s="547">
        <f t="shared" si="7"/>
        <v>7</v>
      </c>
      <c r="E36" s="548">
        <v>0.97</v>
      </c>
      <c r="F36" s="548">
        <v>1</v>
      </c>
      <c r="G36" s="453">
        <v>0.99791666666666667</v>
      </c>
      <c r="H36" s="454">
        <v>0</v>
      </c>
      <c r="I36" s="576">
        <v>4.1985618186035724E-2</v>
      </c>
      <c r="J36" s="576">
        <v>0.76884713523544423</v>
      </c>
      <c r="K36" s="577">
        <v>0.18916724657852008</v>
      </c>
      <c r="L36" s="455">
        <v>0</v>
      </c>
      <c r="M36" s="454">
        <v>1.6487431440454687E-2</v>
      </c>
      <c r="N36" s="576">
        <v>2.6847901242895929E-2</v>
      </c>
      <c r="O36" s="576">
        <v>0.83984012681923204</v>
      </c>
      <c r="P36" s="576">
        <v>0.13331197193787206</v>
      </c>
      <c r="Q36" s="456">
        <v>9.4450612271951479E-4</v>
      </c>
    </row>
    <row r="37" spans="1:17">
      <c r="A37" s="452"/>
      <c r="B37" s="546">
        <f t="shared" si="8"/>
        <v>41829</v>
      </c>
      <c r="C37" s="547">
        <f t="shared" si="6"/>
        <v>2014</v>
      </c>
      <c r="D37" s="547">
        <f t="shared" si="7"/>
        <v>7</v>
      </c>
      <c r="E37" s="548">
        <v>0.97</v>
      </c>
      <c r="F37" s="548">
        <v>1</v>
      </c>
      <c r="G37" s="453">
        <v>0.999537037037037</v>
      </c>
      <c r="H37" s="454">
        <v>0</v>
      </c>
      <c r="I37" s="576">
        <v>2.9759147753589624E-2</v>
      </c>
      <c r="J37" s="576">
        <v>0.88710050949513664</v>
      </c>
      <c r="K37" s="577">
        <v>8.3140342751273744E-2</v>
      </c>
      <c r="L37" s="455">
        <v>0</v>
      </c>
      <c r="M37" s="454">
        <v>1.657028285472833E-5</v>
      </c>
      <c r="N37" s="576">
        <v>2.6164910187578709E-2</v>
      </c>
      <c r="O37" s="576">
        <v>0.83880161728640557</v>
      </c>
      <c r="P37" s="576">
        <v>0.13503347252601577</v>
      </c>
      <c r="Q37" s="456">
        <v>0</v>
      </c>
    </row>
    <row r="38" spans="1:17">
      <c r="A38" s="452"/>
      <c r="B38" s="546">
        <f t="shared" si="8"/>
        <v>41830</v>
      </c>
      <c r="C38" s="547">
        <f t="shared" si="6"/>
        <v>2014</v>
      </c>
      <c r="D38" s="547">
        <f t="shared" si="7"/>
        <v>7</v>
      </c>
      <c r="E38" s="548">
        <v>0.97</v>
      </c>
      <c r="F38" s="548">
        <v>1</v>
      </c>
      <c r="G38" s="579">
        <v>0.99918981481481473</v>
      </c>
      <c r="H38" s="576">
        <v>2.3166917641607784E-4</v>
      </c>
      <c r="I38" s="576">
        <v>2.3751593094658789E-2</v>
      </c>
      <c r="J38" s="576">
        <v>0.93523346078090608</v>
      </c>
      <c r="K38" s="577">
        <v>4.1014946124435174E-2</v>
      </c>
      <c r="L38" s="578">
        <v>0</v>
      </c>
      <c r="M38" s="576">
        <v>4.9710848564184993E-5</v>
      </c>
      <c r="N38" s="576">
        <v>2.5618930832200973E-2</v>
      </c>
      <c r="O38" s="576">
        <v>0.85541709475358763</v>
      </c>
      <c r="P38" s="576">
        <v>0.11896397441421139</v>
      </c>
      <c r="Q38" s="577">
        <v>0</v>
      </c>
    </row>
    <row r="39" spans="1:17">
      <c r="A39" s="452"/>
      <c r="B39" s="546">
        <f t="shared" si="8"/>
        <v>41831</v>
      </c>
      <c r="C39" s="547">
        <f t="shared" si="6"/>
        <v>2014</v>
      </c>
      <c r="D39" s="547">
        <f t="shared" si="7"/>
        <v>7</v>
      </c>
      <c r="E39" s="548">
        <v>0.97</v>
      </c>
      <c r="F39" s="548">
        <v>1</v>
      </c>
      <c r="G39" s="453">
        <v>0.999537037037037</v>
      </c>
      <c r="H39" s="454">
        <v>0</v>
      </c>
      <c r="I39" s="576">
        <v>3.6012042612320522E-2</v>
      </c>
      <c r="J39" s="576">
        <v>0.88107920333487721</v>
      </c>
      <c r="K39" s="577">
        <v>8.2908754052802222E-2</v>
      </c>
      <c r="L39" s="455">
        <v>0</v>
      </c>
      <c r="M39" s="454">
        <v>6.628113141891332E-5</v>
      </c>
      <c r="N39" s="576">
        <v>2.6961637252464993E-2</v>
      </c>
      <c r="O39" s="576">
        <v>0.86573866931808763</v>
      </c>
      <c r="P39" s="576">
        <v>0.10729969342944734</v>
      </c>
      <c r="Q39" s="456">
        <v>0</v>
      </c>
    </row>
    <row r="40" spans="1:17">
      <c r="A40" s="452"/>
      <c r="B40" s="546">
        <f t="shared" si="8"/>
        <v>41832</v>
      </c>
      <c r="C40" s="547">
        <f t="shared" si="6"/>
        <v>2014</v>
      </c>
      <c r="D40" s="547">
        <f t="shared" si="7"/>
        <v>7</v>
      </c>
      <c r="E40" s="548">
        <v>0.97</v>
      </c>
      <c r="F40" s="548">
        <v>1</v>
      </c>
      <c r="G40" s="453">
        <v>0.99988425925925917</v>
      </c>
      <c r="H40" s="454">
        <v>0</v>
      </c>
      <c r="I40" s="576">
        <v>3.35687000810279E-2</v>
      </c>
      <c r="J40" s="576">
        <v>0.86167380483852296</v>
      </c>
      <c r="K40" s="577">
        <v>0.10475749508044913</v>
      </c>
      <c r="L40" s="455">
        <v>0</v>
      </c>
      <c r="M40" s="454">
        <v>3.3108197589723218E-5</v>
      </c>
      <c r="N40" s="576">
        <v>3.016256663245373E-2</v>
      </c>
      <c r="O40" s="576">
        <v>0.86853954905141872</v>
      </c>
      <c r="P40" s="576">
        <v>0.10129788431612753</v>
      </c>
      <c r="Q40" s="456">
        <v>0</v>
      </c>
    </row>
    <row r="41" spans="1:17">
      <c r="A41" s="452"/>
      <c r="B41" s="546">
        <f t="shared" si="8"/>
        <v>41833</v>
      </c>
      <c r="C41" s="547">
        <f t="shared" si="6"/>
        <v>2014</v>
      </c>
      <c r="D41" s="547">
        <f t="shared" si="7"/>
        <v>7</v>
      </c>
      <c r="E41" s="548">
        <v>0.97</v>
      </c>
      <c r="F41" s="548">
        <v>1</v>
      </c>
      <c r="G41" s="579">
        <v>0.99942129629629628</v>
      </c>
      <c r="H41" s="576">
        <v>0</v>
      </c>
      <c r="I41" s="576">
        <v>5.4198031268094964E-2</v>
      </c>
      <c r="J41" s="576">
        <v>0.81632889403590037</v>
      </c>
      <c r="K41" s="577">
        <v>0.12947307469600464</v>
      </c>
      <c r="L41" s="578">
        <v>0</v>
      </c>
      <c r="M41" s="576">
        <v>3.3108197589723218E-5</v>
      </c>
      <c r="N41" s="576">
        <v>3.4284673707909809E-2</v>
      </c>
      <c r="O41" s="576">
        <v>0.86039466278184284</v>
      </c>
      <c r="P41" s="576">
        <v>0.10532066351024733</v>
      </c>
      <c r="Q41" s="577">
        <v>0</v>
      </c>
    </row>
    <row r="42" spans="1:17">
      <c r="A42" s="452"/>
      <c r="B42" s="546">
        <f t="shared" si="8"/>
        <v>41834</v>
      </c>
      <c r="C42" s="547">
        <f t="shared" si="6"/>
        <v>2014</v>
      </c>
      <c r="D42" s="547">
        <f t="shared" si="7"/>
        <v>7</v>
      </c>
      <c r="E42" s="548">
        <v>0.97</v>
      </c>
      <c r="F42" s="548">
        <v>1</v>
      </c>
      <c r="G42" s="579">
        <v>0.99976851851851867</v>
      </c>
      <c r="H42" s="576">
        <v>0</v>
      </c>
      <c r="I42" s="576">
        <v>6.7608242648761294E-2</v>
      </c>
      <c r="J42" s="576">
        <v>0.81245658717295666</v>
      </c>
      <c r="K42" s="577">
        <v>0.11993517017828201</v>
      </c>
      <c r="L42" s="578">
        <v>0</v>
      </c>
      <c r="M42" s="576">
        <v>3.3092858561122507E-5</v>
      </c>
      <c r="N42" s="576">
        <v>4.098686170036734E-2</v>
      </c>
      <c r="O42" s="576">
        <v>0.85182182215309266</v>
      </c>
      <c r="P42" s="576">
        <v>0.10719131614654002</v>
      </c>
      <c r="Q42" s="577">
        <v>0</v>
      </c>
    </row>
    <row r="43" spans="1:17">
      <c r="A43" s="452" t="s">
        <v>178</v>
      </c>
      <c r="B43" s="546">
        <f t="shared" si="8"/>
        <v>41835</v>
      </c>
      <c r="C43" s="547">
        <f t="shared" si="6"/>
        <v>2014</v>
      </c>
      <c r="D43" s="547">
        <f t="shared" si="7"/>
        <v>7</v>
      </c>
      <c r="E43" s="548">
        <v>0.97</v>
      </c>
      <c r="F43" s="548">
        <v>1</v>
      </c>
      <c r="G43" s="453">
        <v>0.99976851851851867</v>
      </c>
      <c r="H43" s="454">
        <v>0</v>
      </c>
      <c r="I43" s="576">
        <v>4.0634406112526049E-2</v>
      </c>
      <c r="J43" s="576">
        <v>0.83989349386432044</v>
      </c>
      <c r="K43" s="577">
        <v>0.1194721000231535</v>
      </c>
      <c r="L43" s="455">
        <v>0</v>
      </c>
      <c r="M43" s="454">
        <v>3.3092858561122507E-5</v>
      </c>
      <c r="N43" s="576">
        <v>4.0804844954826752E-2</v>
      </c>
      <c r="O43" s="576">
        <v>0.86218022967203889</v>
      </c>
      <c r="P43" s="576">
        <v>9.7014925373134331E-2</v>
      </c>
      <c r="Q43" s="456">
        <v>0</v>
      </c>
    </row>
    <row r="44" spans="1:17">
      <c r="A44" s="452"/>
      <c r="B44" s="546">
        <f t="shared" si="8"/>
        <v>41836</v>
      </c>
      <c r="C44" s="547">
        <f t="shared" si="6"/>
        <v>2014</v>
      </c>
      <c r="D44" s="547">
        <f t="shared" si="7"/>
        <v>7</v>
      </c>
      <c r="E44" s="548">
        <v>0.97</v>
      </c>
      <c r="F44" s="548">
        <v>1</v>
      </c>
      <c r="G44" s="579">
        <v>0.99976851851851867</v>
      </c>
      <c r="H44" s="576">
        <v>0</v>
      </c>
      <c r="I44" s="576">
        <v>3.7855985181755036E-2</v>
      </c>
      <c r="J44" s="576">
        <v>0.81697152118545957</v>
      </c>
      <c r="K44" s="577">
        <v>0.14517249363278537</v>
      </c>
      <c r="L44" s="578">
        <v>0</v>
      </c>
      <c r="M44" s="576">
        <v>3.3092858561122507E-5</v>
      </c>
      <c r="N44" s="576">
        <v>4.1963133335539596E-2</v>
      </c>
      <c r="O44" s="576">
        <v>0.85210312075983718</v>
      </c>
      <c r="P44" s="576">
        <v>0.10593374590462322</v>
      </c>
      <c r="Q44" s="577">
        <v>0</v>
      </c>
    </row>
    <row r="45" spans="1:17">
      <c r="A45" s="452"/>
      <c r="B45" s="546">
        <f t="shared" si="8"/>
        <v>41837</v>
      </c>
      <c r="C45" s="547">
        <f t="shared" si="6"/>
        <v>2014</v>
      </c>
      <c r="D45" s="547">
        <f t="shared" si="7"/>
        <v>7</v>
      </c>
      <c r="E45" s="548">
        <v>0.97</v>
      </c>
      <c r="F45" s="548">
        <v>1</v>
      </c>
      <c r="G45" s="579">
        <v>0.999537037037037</v>
      </c>
      <c r="H45" s="576">
        <v>2.3158869847151459E-4</v>
      </c>
      <c r="I45" s="576">
        <v>4.0537410238591615E-2</v>
      </c>
      <c r="J45" s="576">
        <v>0.85510771369006255</v>
      </c>
      <c r="K45" s="577">
        <v>0.10435487607134585</v>
      </c>
      <c r="L45" s="578">
        <v>0</v>
      </c>
      <c r="M45" s="576">
        <v>3.3092858561122507E-5</v>
      </c>
      <c r="N45" s="576">
        <v>4.4362444981301916E-2</v>
      </c>
      <c r="O45" s="576">
        <v>0.84047059602210672</v>
      </c>
      <c r="P45" s="576">
        <v>0.11516695899659132</v>
      </c>
      <c r="Q45" s="577">
        <v>0</v>
      </c>
    </row>
    <row r="46" spans="1:17">
      <c r="A46" s="452"/>
      <c r="B46" s="546">
        <f t="shared" si="8"/>
        <v>41838</v>
      </c>
      <c r="C46" s="547">
        <f t="shared" si="6"/>
        <v>2014</v>
      </c>
      <c r="D46" s="547">
        <f t="shared" si="7"/>
        <v>7</v>
      </c>
      <c r="E46" s="548">
        <v>0.97</v>
      </c>
      <c r="F46" s="548">
        <v>1</v>
      </c>
      <c r="G46" s="453">
        <v>0.99965277777777783</v>
      </c>
      <c r="H46" s="454">
        <v>0</v>
      </c>
      <c r="I46" s="576">
        <v>9.6098182239203432E-3</v>
      </c>
      <c r="J46" s="576">
        <v>0.95171934699548455</v>
      </c>
      <c r="K46" s="577">
        <v>3.8670834780595117E-2</v>
      </c>
      <c r="L46" s="455">
        <v>0</v>
      </c>
      <c r="M46" s="454">
        <v>3.3092858561122507E-5</v>
      </c>
      <c r="N46" s="576">
        <v>4.0589734255551513E-2</v>
      </c>
      <c r="O46" s="576">
        <v>0.85054770493430853</v>
      </c>
      <c r="P46" s="576">
        <v>0.10886256081013999</v>
      </c>
      <c r="Q46" s="456">
        <v>0</v>
      </c>
    </row>
    <row r="47" spans="1:17">
      <c r="A47" s="452"/>
      <c r="B47" s="546">
        <f t="shared" si="8"/>
        <v>41839</v>
      </c>
      <c r="C47" s="547">
        <f t="shared" si="6"/>
        <v>2014</v>
      </c>
      <c r="D47" s="547">
        <f t="shared" si="7"/>
        <v>7</v>
      </c>
      <c r="E47" s="548">
        <v>0.97</v>
      </c>
      <c r="F47" s="548">
        <v>1</v>
      </c>
      <c r="G47" s="579">
        <v>0.999537037037037</v>
      </c>
      <c r="H47" s="576">
        <v>0</v>
      </c>
      <c r="I47" s="576">
        <v>2.0727188513200556E-2</v>
      </c>
      <c r="J47" s="576">
        <v>0.92345993515516445</v>
      </c>
      <c r="K47" s="577">
        <v>5.5812876331635015E-2</v>
      </c>
      <c r="L47" s="578">
        <v>0</v>
      </c>
      <c r="M47" s="576">
        <v>3.3092858561122507E-5</v>
      </c>
      <c r="N47" s="576">
        <v>4.0589734255551513E-2</v>
      </c>
      <c r="O47" s="576">
        <v>0.85054770493430853</v>
      </c>
      <c r="P47" s="576">
        <v>0.10886256081013999</v>
      </c>
      <c r="Q47" s="577">
        <v>0</v>
      </c>
    </row>
    <row r="48" spans="1:17">
      <c r="A48" s="452"/>
      <c r="B48" s="546">
        <f t="shared" si="8"/>
        <v>41840</v>
      </c>
      <c r="C48" s="547">
        <f t="shared" si="6"/>
        <v>2014</v>
      </c>
      <c r="D48" s="547">
        <f t="shared" si="7"/>
        <v>7</v>
      </c>
      <c r="E48" s="548">
        <v>0.97</v>
      </c>
      <c r="F48" s="548">
        <v>1</v>
      </c>
      <c r="G48" s="457">
        <v>0.999537037037037</v>
      </c>
      <c r="H48" s="454">
        <v>0</v>
      </c>
      <c r="I48" s="576">
        <v>2.0032422417786012E-2</v>
      </c>
      <c r="J48" s="576">
        <v>0.86857341361741547</v>
      </c>
      <c r="K48" s="577">
        <v>0.11139416396479852</v>
      </c>
      <c r="L48" s="455">
        <v>0</v>
      </c>
      <c r="M48" s="454">
        <v>3.3078080809751418E-5</v>
      </c>
      <c r="N48" s="576">
        <v>3.3889614793007061E-2</v>
      </c>
      <c r="O48" s="576">
        <v>0.86688939977836954</v>
      </c>
      <c r="P48" s="576">
        <v>9.9220985428623412E-2</v>
      </c>
      <c r="Q48" s="456">
        <v>0</v>
      </c>
    </row>
    <row r="49" spans="1:17">
      <c r="A49" s="452"/>
      <c r="B49" s="546">
        <f t="shared" si="8"/>
        <v>41841</v>
      </c>
      <c r="C49" s="547">
        <f t="shared" si="6"/>
        <v>2014</v>
      </c>
      <c r="D49" s="547">
        <f t="shared" si="7"/>
        <v>7</v>
      </c>
      <c r="E49" s="548">
        <v>0.97</v>
      </c>
      <c r="F49" s="548">
        <v>1</v>
      </c>
      <c r="G49" s="580">
        <v>0.99930555555555556</v>
      </c>
      <c r="H49" s="576">
        <v>1.1582117211026175E-4</v>
      </c>
      <c r="I49" s="576">
        <v>1.3552646820340554E-2</v>
      </c>
      <c r="J49" s="576">
        <v>0.89945557743542226</v>
      </c>
      <c r="K49" s="577">
        <v>8.6991775744237235E-2</v>
      </c>
      <c r="L49" s="578">
        <v>0</v>
      </c>
      <c r="M49" s="576">
        <v>3.3078080809751418E-5</v>
      </c>
      <c r="N49" s="576">
        <v>2.7091844329402426E-2</v>
      </c>
      <c r="O49" s="576">
        <v>0.87492763930467576</v>
      </c>
      <c r="P49" s="576">
        <v>9.7980516365921838E-2</v>
      </c>
      <c r="Q49" s="577">
        <v>0</v>
      </c>
    </row>
    <row r="50" spans="1:17">
      <c r="A50" s="452"/>
      <c r="B50" s="546">
        <f t="shared" si="8"/>
        <v>41842</v>
      </c>
      <c r="C50" s="547">
        <f t="shared" si="6"/>
        <v>2014</v>
      </c>
      <c r="D50" s="547">
        <f t="shared" si="7"/>
        <v>7</v>
      </c>
      <c r="E50" s="548">
        <v>0.97</v>
      </c>
      <c r="F50" s="548">
        <v>1</v>
      </c>
      <c r="G50" s="580">
        <v>0.99930555555555556</v>
      </c>
      <c r="H50" s="576">
        <v>0</v>
      </c>
      <c r="I50" s="576">
        <v>7.0650914987259667E-3</v>
      </c>
      <c r="J50" s="576">
        <v>0.92529534398888114</v>
      </c>
      <c r="K50" s="577">
        <v>6.7639564512392863E-2</v>
      </c>
      <c r="L50" s="578">
        <v>0</v>
      </c>
      <c r="M50" s="576">
        <v>4.9623687039947065E-5</v>
      </c>
      <c r="N50" s="576">
        <v>2.1372328458942633E-2</v>
      </c>
      <c r="O50" s="576">
        <v>0.89151723681598627</v>
      </c>
      <c r="P50" s="576">
        <v>8.7110434725071129E-2</v>
      </c>
      <c r="Q50" s="577">
        <v>0</v>
      </c>
    </row>
    <row r="51" spans="1:17">
      <c r="A51" s="452"/>
      <c r="B51" s="546">
        <f t="shared" si="8"/>
        <v>41843</v>
      </c>
      <c r="C51" s="547">
        <f t="shared" si="6"/>
        <v>2014</v>
      </c>
      <c r="D51" s="547">
        <f t="shared" si="7"/>
        <v>7</v>
      </c>
      <c r="E51" s="548">
        <v>0.97</v>
      </c>
      <c r="F51" s="548">
        <v>1</v>
      </c>
      <c r="G51" s="579">
        <v>0.99988425925925917</v>
      </c>
      <c r="H51" s="576">
        <v>0</v>
      </c>
      <c r="I51" s="576">
        <v>3.4841995601342747E-2</v>
      </c>
      <c r="J51" s="576">
        <v>0.8983678666512328</v>
      </c>
      <c r="K51" s="577">
        <v>6.6790137747424469E-2</v>
      </c>
      <c r="L51" s="578">
        <v>0</v>
      </c>
      <c r="M51" s="576">
        <v>4.9622045420712242E-5</v>
      </c>
      <c r="N51" s="576">
        <v>2.0941542329705229E-2</v>
      </c>
      <c r="O51" s="576">
        <v>0.90313296059814074</v>
      </c>
      <c r="P51" s="576">
        <v>7.5925497072154041E-2</v>
      </c>
      <c r="Q51" s="577">
        <v>0</v>
      </c>
    </row>
    <row r="52" spans="1:17">
      <c r="A52" s="452"/>
      <c r="B52" s="546">
        <f t="shared" si="8"/>
        <v>41844</v>
      </c>
      <c r="C52" s="547">
        <f t="shared" si="6"/>
        <v>2014</v>
      </c>
      <c r="D52" s="547">
        <f t="shared" si="7"/>
        <v>7</v>
      </c>
      <c r="E52" s="548">
        <v>0.97</v>
      </c>
      <c r="F52" s="548">
        <v>1</v>
      </c>
      <c r="G52" s="580">
        <v>0.99988425925925917</v>
      </c>
      <c r="H52" s="576">
        <v>0</v>
      </c>
      <c r="I52" s="576">
        <v>6.2507234633638149E-3</v>
      </c>
      <c r="J52" s="576">
        <v>0.96920939923602267</v>
      </c>
      <c r="K52" s="577">
        <v>2.4539877300613498E-2</v>
      </c>
      <c r="L52" s="578">
        <v>0</v>
      </c>
      <c r="M52" s="576">
        <v>1.6539861065167053E-5</v>
      </c>
      <c r="N52" s="576">
        <v>1.6043930597595065E-2</v>
      </c>
      <c r="O52" s="576">
        <v>0.91943300418465401</v>
      </c>
      <c r="P52" s="576">
        <v>6.4523065217750877E-2</v>
      </c>
      <c r="Q52" s="577">
        <v>0</v>
      </c>
    </row>
    <row r="53" spans="1:17">
      <c r="A53" s="452"/>
      <c r="B53" s="546">
        <f t="shared" si="8"/>
        <v>41845</v>
      </c>
      <c r="C53" s="547">
        <f t="shared" si="6"/>
        <v>2014</v>
      </c>
      <c r="D53" s="547">
        <f t="shared" si="7"/>
        <v>7</v>
      </c>
      <c r="E53" s="548">
        <v>0.97</v>
      </c>
      <c r="F53" s="548">
        <v>1</v>
      </c>
      <c r="G53" s="580">
        <v>0.99722222222222223</v>
      </c>
      <c r="H53" s="576">
        <v>0</v>
      </c>
      <c r="I53" s="576">
        <v>1.8337975858867223E-2</v>
      </c>
      <c r="J53" s="576">
        <v>0.95206592386258126</v>
      </c>
      <c r="K53" s="577">
        <v>2.9596100278551533E-2</v>
      </c>
      <c r="L53" s="578">
        <v>0</v>
      </c>
      <c r="M53" s="576">
        <v>1.6546155500769396E-5</v>
      </c>
      <c r="N53" s="576">
        <v>1.7291018598186512E-2</v>
      </c>
      <c r="O53" s="576">
        <v>0.91946852869150841</v>
      </c>
      <c r="P53" s="576">
        <v>6.3240452710305123E-2</v>
      </c>
      <c r="Q53" s="577">
        <v>0</v>
      </c>
    </row>
    <row r="54" spans="1:17">
      <c r="A54" s="452"/>
      <c r="B54" s="546">
        <f t="shared" si="8"/>
        <v>41846</v>
      </c>
      <c r="C54" s="547">
        <f t="shared" si="6"/>
        <v>2014</v>
      </c>
      <c r="D54" s="547">
        <f t="shared" si="7"/>
        <v>7</v>
      </c>
      <c r="E54" s="548">
        <v>0.97</v>
      </c>
      <c r="F54" s="548">
        <v>1</v>
      </c>
      <c r="G54" s="580">
        <v>1</v>
      </c>
      <c r="H54" s="576">
        <v>0</v>
      </c>
      <c r="I54" s="576">
        <v>1.6087962962962964E-2</v>
      </c>
      <c r="J54" s="576">
        <v>0.91215277777777781</v>
      </c>
      <c r="K54" s="577">
        <v>7.1759259259259259E-2</v>
      </c>
      <c r="L54" s="578">
        <v>0</v>
      </c>
      <c r="M54" s="576">
        <v>1.6545060472196025E-5</v>
      </c>
      <c r="N54" s="576">
        <v>1.6594970218398411E-2</v>
      </c>
      <c r="O54" s="576">
        <v>0.91786896095301129</v>
      </c>
      <c r="P54" s="576">
        <v>6.5536068828590338E-2</v>
      </c>
      <c r="Q54" s="577">
        <v>0</v>
      </c>
    </row>
    <row r="55" spans="1:17">
      <c r="A55" s="452"/>
      <c r="B55" s="546">
        <f t="shared" si="8"/>
        <v>41847</v>
      </c>
      <c r="C55" s="547">
        <f t="shared" si="6"/>
        <v>2014</v>
      </c>
      <c r="D55" s="547">
        <f t="shared" si="7"/>
        <v>7</v>
      </c>
      <c r="E55" s="548">
        <v>0.97</v>
      </c>
      <c r="F55" s="548">
        <v>1</v>
      </c>
      <c r="G55" s="580">
        <v>1</v>
      </c>
      <c r="H55" s="576">
        <v>0</v>
      </c>
      <c r="I55" s="576">
        <v>9.4907407407407406E-3</v>
      </c>
      <c r="J55" s="576">
        <v>0.93356481481481479</v>
      </c>
      <c r="K55" s="577">
        <v>5.6944444444444443E-2</v>
      </c>
      <c r="L55" s="578">
        <v>0</v>
      </c>
      <c r="M55" s="576">
        <v>1.654478673769895E-5</v>
      </c>
      <c r="N55" s="576">
        <v>1.5089095150642776E-2</v>
      </c>
      <c r="O55" s="576">
        <v>0.92715209874092086</v>
      </c>
      <c r="P55" s="576">
        <v>5.7758806108436325E-2</v>
      </c>
      <c r="Q55" s="577">
        <v>0</v>
      </c>
    </row>
    <row r="56" spans="1:17">
      <c r="A56" s="452"/>
      <c r="B56" s="546">
        <f t="shared" si="8"/>
        <v>41848</v>
      </c>
      <c r="C56" s="547">
        <f t="shared" si="6"/>
        <v>2014</v>
      </c>
      <c r="D56" s="547">
        <f t="shared" si="7"/>
        <v>7</v>
      </c>
      <c r="E56" s="548">
        <v>0.97</v>
      </c>
      <c r="F56" s="548">
        <v>1</v>
      </c>
      <c r="G56" s="580">
        <v>1</v>
      </c>
      <c r="H56" s="576">
        <v>0</v>
      </c>
      <c r="I56" s="576">
        <v>1.7361111111111112E-2</v>
      </c>
      <c r="J56" s="576">
        <v>0.87789351851851849</v>
      </c>
      <c r="K56" s="577">
        <v>0.10474537037037036</v>
      </c>
      <c r="L56" s="578">
        <v>0</v>
      </c>
      <c r="M56" s="576">
        <v>0</v>
      </c>
      <c r="N56" s="576">
        <v>1.5633271572260455E-2</v>
      </c>
      <c r="O56" s="576">
        <v>0.92406696664902066</v>
      </c>
      <c r="P56" s="576">
        <v>6.0299761778718902E-2</v>
      </c>
      <c r="Q56" s="577">
        <v>0</v>
      </c>
    </row>
    <row r="57" spans="1:17">
      <c r="A57" s="452"/>
      <c r="B57" s="546">
        <f t="shared" si="8"/>
        <v>41849</v>
      </c>
      <c r="C57" s="547">
        <f t="shared" si="6"/>
        <v>2014</v>
      </c>
      <c r="D57" s="547">
        <f t="shared" si="7"/>
        <v>7</v>
      </c>
      <c r="E57" s="548">
        <v>0.97</v>
      </c>
      <c r="F57" s="548">
        <v>1</v>
      </c>
      <c r="G57" s="580">
        <v>1</v>
      </c>
      <c r="H57" s="576">
        <v>0</v>
      </c>
      <c r="I57" s="576">
        <v>7.4074074074074077E-3</v>
      </c>
      <c r="J57" s="576">
        <v>0.93275462962962963</v>
      </c>
      <c r="K57" s="577">
        <v>5.9837962962962961E-2</v>
      </c>
      <c r="L57" s="578">
        <v>0</v>
      </c>
      <c r="M57" s="576">
        <v>0</v>
      </c>
      <c r="N57" s="576">
        <v>1.5681344493333773E-2</v>
      </c>
      <c r="O57" s="576">
        <v>0.92513315909617233</v>
      </c>
      <c r="P57" s="576">
        <v>5.9185496410493928E-2</v>
      </c>
      <c r="Q57" s="577">
        <v>0</v>
      </c>
    </row>
    <row r="58" spans="1:17">
      <c r="A58" s="452"/>
      <c r="B58" s="546">
        <f t="shared" si="8"/>
        <v>41850</v>
      </c>
      <c r="C58" s="547">
        <f t="shared" si="6"/>
        <v>2014</v>
      </c>
      <c r="D58" s="547">
        <f t="shared" si="7"/>
        <v>7</v>
      </c>
      <c r="E58" s="548">
        <v>0.97</v>
      </c>
      <c r="F58" s="548">
        <v>1</v>
      </c>
      <c r="G58" s="580">
        <v>0.99872685185185184</v>
      </c>
      <c r="H58" s="576">
        <v>0</v>
      </c>
      <c r="I58" s="576">
        <v>2.8856182639935102E-2</v>
      </c>
      <c r="J58" s="576">
        <v>0.9229342913431452</v>
      </c>
      <c r="K58" s="577">
        <v>4.820952601691969E-2</v>
      </c>
      <c r="L58" s="578">
        <v>0</v>
      </c>
      <c r="M58" s="576">
        <v>0</v>
      </c>
      <c r="N58" s="576">
        <v>1.4823638409105949E-2</v>
      </c>
      <c r="O58" s="576">
        <v>0.9286446959168817</v>
      </c>
      <c r="P58" s="576">
        <v>5.6531665674012306E-2</v>
      </c>
      <c r="Q58" s="577">
        <v>0</v>
      </c>
    </row>
    <row r="59" spans="1:17" ht="15.75" thickBot="1">
      <c r="A59" s="458"/>
      <c r="B59" s="546">
        <f>B58+1</f>
        <v>41851</v>
      </c>
      <c r="C59" s="547">
        <f t="shared" si="6"/>
        <v>2014</v>
      </c>
      <c r="D59" s="547">
        <f t="shared" si="7"/>
        <v>7</v>
      </c>
      <c r="E59" s="548">
        <v>0.97</v>
      </c>
      <c r="F59" s="548">
        <v>1</v>
      </c>
      <c r="G59" s="459">
        <v>0.99872685185185184</v>
      </c>
      <c r="H59" s="460">
        <v>0</v>
      </c>
      <c r="I59" s="581">
        <v>5.1338509676671688E-2</v>
      </c>
      <c r="J59" s="581">
        <v>0.87484065360992003</v>
      </c>
      <c r="K59" s="582">
        <v>7.3820836713408278E-2</v>
      </c>
      <c r="L59" s="461">
        <v>0</v>
      </c>
      <c r="M59" s="460">
        <v>0</v>
      </c>
      <c r="N59" s="581">
        <v>2.2208388226948299E-2</v>
      </c>
      <c r="O59" s="581">
        <v>0.91614668539081845</v>
      </c>
      <c r="P59" s="581">
        <v>6.1644926382233289E-2</v>
      </c>
      <c r="Q59" s="462">
        <v>0</v>
      </c>
    </row>
    <row r="60" spans="1:17">
      <c r="A60" s="463"/>
      <c r="B60" s="541">
        <v>41852</v>
      </c>
      <c r="C60" s="542">
        <f t="shared" si="6"/>
        <v>2014</v>
      </c>
      <c r="D60" s="542">
        <f t="shared" si="7"/>
        <v>8</v>
      </c>
      <c r="E60" s="543">
        <v>0.97</v>
      </c>
      <c r="F60" s="543">
        <v>1</v>
      </c>
      <c r="G60" s="580">
        <v>0.9946759259259258</v>
      </c>
      <c r="H60" s="576">
        <v>0</v>
      </c>
      <c r="I60" s="576">
        <v>2.1875727251570862E-2</v>
      </c>
      <c r="J60" s="576">
        <v>0.91889690481731445</v>
      </c>
      <c r="K60" s="577">
        <v>5.922736793111473E-2</v>
      </c>
      <c r="L60" s="578">
        <v>0</v>
      </c>
      <c r="M60" s="576">
        <v>0</v>
      </c>
      <c r="N60" s="576">
        <v>2.1767198569820564E-2</v>
      </c>
      <c r="O60" s="576">
        <v>0.91043170231079917</v>
      </c>
      <c r="P60" s="576">
        <v>6.7801099119380259E-2</v>
      </c>
      <c r="Q60" s="577">
        <v>0</v>
      </c>
    </row>
    <row r="61" spans="1:17">
      <c r="A61" s="463"/>
      <c r="B61" s="546">
        <f>B60+1</f>
        <v>41853</v>
      </c>
      <c r="C61" s="547">
        <f t="shared" si="6"/>
        <v>2014</v>
      </c>
      <c r="D61" s="547">
        <f t="shared" si="7"/>
        <v>8</v>
      </c>
      <c r="E61" s="548">
        <v>0.97</v>
      </c>
      <c r="F61" s="548">
        <v>1</v>
      </c>
      <c r="G61" s="457">
        <v>0.9946759259259258</v>
      </c>
      <c r="H61" s="454">
        <v>0</v>
      </c>
      <c r="I61" s="576">
        <v>1.876675603217158E-2</v>
      </c>
      <c r="J61" s="576">
        <v>0.93484089054668373</v>
      </c>
      <c r="K61" s="577">
        <v>4.6392353421144658E-2</v>
      </c>
      <c r="L61" s="455">
        <v>1.7454037700721434E-3</v>
      </c>
      <c r="M61" s="454">
        <v>0</v>
      </c>
      <c r="N61" s="576">
        <v>2.215373398949479E-2</v>
      </c>
      <c r="O61" s="576">
        <v>0.91365511756226081</v>
      </c>
      <c r="P61" s="576">
        <v>6.4191148448244431E-2</v>
      </c>
      <c r="Q61" s="456">
        <v>2.4848424609879736E-4</v>
      </c>
    </row>
    <row r="62" spans="1:17">
      <c r="A62" s="463"/>
      <c r="B62" s="546">
        <f t="shared" ref="B62:B90" si="9">B61+1</f>
        <v>41854</v>
      </c>
      <c r="C62" s="547">
        <f t="shared" si="6"/>
        <v>2014</v>
      </c>
      <c r="D62" s="547">
        <f t="shared" si="7"/>
        <v>8</v>
      </c>
      <c r="E62" s="548">
        <v>0.97</v>
      </c>
      <c r="F62" s="548">
        <v>1</v>
      </c>
      <c r="G62" s="580">
        <v>0.99988425925925917</v>
      </c>
      <c r="H62" s="576">
        <v>0</v>
      </c>
      <c r="I62" s="576">
        <v>0.10359995369834471</v>
      </c>
      <c r="J62" s="576">
        <v>0.76386155805070033</v>
      </c>
      <c r="K62" s="577">
        <v>0.13253848825095496</v>
      </c>
      <c r="L62" s="578">
        <v>0</v>
      </c>
      <c r="M62" s="576">
        <v>0</v>
      </c>
      <c r="N62" s="576">
        <v>3.5625517812758904E-2</v>
      </c>
      <c r="O62" s="576">
        <v>0.88936205468102736</v>
      </c>
      <c r="P62" s="576">
        <v>7.5012427506213758E-2</v>
      </c>
      <c r="Q62" s="577">
        <v>2.4848836246169135E-4</v>
      </c>
    </row>
    <row r="63" spans="1:17">
      <c r="A63" s="463"/>
      <c r="B63" s="546">
        <f t="shared" si="9"/>
        <v>41855</v>
      </c>
      <c r="C63" s="547">
        <f t="shared" si="6"/>
        <v>2014</v>
      </c>
      <c r="D63" s="547">
        <f t="shared" si="7"/>
        <v>8</v>
      </c>
      <c r="E63" s="548">
        <v>0.97</v>
      </c>
      <c r="F63" s="548">
        <v>1</v>
      </c>
      <c r="G63" s="457">
        <v>0.99988425925925917</v>
      </c>
      <c r="H63" s="454">
        <v>0</v>
      </c>
      <c r="I63" s="576">
        <v>8.4500520893621943E-3</v>
      </c>
      <c r="J63" s="576">
        <v>0.94571130917930313</v>
      </c>
      <c r="K63" s="577">
        <v>4.5838638731334647E-2</v>
      </c>
      <c r="L63" s="455">
        <v>0</v>
      </c>
      <c r="M63" s="454">
        <v>0</v>
      </c>
      <c r="N63" s="576">
        <v>3.4379819891536892E-2</v>
      </c>
      <c r="O63" s="576">
        <v>0.89898336567325077</v>
      </c>
      <c r="P63" s="576">
        <v>6.6636814435212369E-2</v>
      </c>
      <c r="Q63" s="456">
        <v>2.4870672502984482E-4</v>
      </c>
    </row>
    <row r="64" spans="1:17">
      <c r="A64" s="463"/>
      <c r="B64" s="546">
        <f t="shared" si="9"/>
        <v>41856</v>
      </c>
      <c r="C64" s="547">
        <f t="shared" si="6"/>
        <v>2014</v>
      </c>
      <c r="D64" s="547">
        <f t="shared" si="7"/>
        <v>8</v>
      </c>
      <c r="E64" s="548">
        <v>0.97</v>
      </c>
      <c r="F64" s="548">
        <v>1</v>
      </c>
      <c r="G64" s="457">
        <v>0.94525462962962969</v>
      </c>
      <c r="H64" s="454">
        <v>0</v>
      </c>
      <c r="I64" s="576">
        <v>1.0285294477776418E-2</v>
      </c>
      <c r="J64" s="576">
        <v>0.93828823313334153</v>
      </c>
      <c r="K64" s="577">
        <v>5.1426472388882087E-2</v>
      </c>
      <c r="L64" s="455">
        <v>0</v>
      </c>
      <c r="M64" s="454">
        <v>0</v>
      </c>
      <c r="N64" s="576">
        <v>3.4985958812516718E-2</v>
      </c>
      <c r="O64" s="576">
        <v>0.89947178389943838</v>
      </c>
      <c r="P64" s="576">
        <v>6.5542257288044928E-2</v>
      </c>
      <c r="Q64" s="456">
        <v>2.5067263824596E-4</v>
      </c>
    </row>
    <row r="65" spans="1:17">
      <c r="A65" s="463"/>
      <c r="B65" s="546">
        <f t="shared" si="9"/>
        <v>41857</v>
      </c>
      <c r="C65" s="547">
        <f t="shared" si="6"/>
        <v>2014</v>
      </c>
      <c r="D65" s="547">
        <f t="shared" si="7"/>
        <v>8</v>
      </c>
      <c r="E65" s="548">
        <v>0.97</v>
      </c>
      <c r="F65" s="548">
        <v>1</v>
      </c>
      <c r="G65" s="457">
        <v>0.79571759259259256</v>
      </c>
      <c r="H65" s="454">
        <v>1.4545454545454546E-4</v>
      </c>
      <c r="I65" s="576">
        <v>1.411114343904568E-2</v>
      </c>
      <c r="J65" s="576">
        <v>0.89060226942100673</v>
      </c>
      <c r="K65" s="577">
        <v>9.5286587139947629E-2</v>
      </c>
      <c r="L65" s="455">
        <v>0</v>
      </c>
      <c r="M65" s="454">
        <v>1.7216148747525177E-5</v>
      </c>
      <c r="N65" s="576">
        <v>3.3408531230088342E-2</v>
      </c>
      <c r="O65" s="576">
        <v>0.8949697773338614</v>
      </c>
      <c r="P65" s="576">
        <v>7.1621691436050211E-2</v>
      </c>
      <c r="Q65" s="456">
        <v>2.5824223121287767E-4</v>
      </c>
    </row>
    <row r="66" spans="1:17">
      <c r="A66" s="463"/>
      <c r="B66" s="546">
        <f t="shared" si="9"/>
        <v>41858</v>
      </c>
      <c r="C66" s="547">
        <f t="shared" si="6"/>
        <v>2014</v>
      </c>
      <c r="D66" s="547">
        <f t="shared" si="7"/>
        <v>8</v>
      </c>
      <c r="E66" s="548">
        <v>0.97</v>
      </c>
      <c r="F66" s="548">
        <v>1</v>
      </c>
      <c r="G66" s="457">
        <v>0.83715277777777775</v>
      </c>
      <c r="H66" s="454">
        <v>0</v>
      </c>
      <c r="I66" s="576">
        <v>1.5761094981335544E-2</v>
      </c>
      <c r="J66" s="576">
        <v>0.88981059034978571</v>
      </c>
      <c r="K66" s="577">
        <v>9.4428314668878743E-2</v>
      </c>
      <c r="L66" s="455">
        <v>0</v>
      </c>
      <c r="M66" s="454">
        <v>1.7640106546243539E-5</v>
      </c>
      <c r="N66" s="576">
        <v>2.8426234714943623E-2</v>
      </c>
      <c r="O66" s="576">
        <v>0.89737617560390315</v>
      </c>
      <c r="P66" s="576">
        <v>7.4197589681153281E-2</v>
      </c>
      <c r="Q66" s="456">
        <v>2.6460159819365308E-4</v>
      </c>
    </row>
    <row r="67" spans="1:17">
      <c r="A67" s="463"/>
      <c r="B67" s="546">
        <f t="shared" si="9"/>
        <v>41859</v>
      </c>
      <c r="C67" s="547">
        <f t="shared" ref="C67:C130" si="10">+YEAR(B67)</f>
        <v>2014</v>
      </c>
      <c r="D67" s="547">
        <f t="shared" ref="D67:D130" si="11">+MONTH(B67)</f>
        <v>8</v>
      </c>
      <c r="E67" s="548">
        <v>0.97</v>
      </c>
      <c r="F67" s="548">
        <v>1</v>
      </c>
      <c r="G67" s="457">
        <v>0.89444444444444438</v>
      </c>
      <c r="H67" s="454">
        <v>0</v>
      </c>
      <c r="I67" s="576">
        <v>2.6526915113871636E-2</v>
      </c>
      <c r="J67" s="576">
        <v>0.91537267080745344</v>
      </c>
      <c r="K67" s="577">
        <v>5.8100414078674952E-2</v>
      </c>
      <c r="L67" s="455">
        <v>0</v>
      </c>
      <c r="M67" s="454">
        <v>1.7913763144223707E-5</v>
      </c>
      <c r="N67" s="576">
        <v>2.917196767430609E-2</v>
      </c>
      <c r="O67" s="576">
        <v>0.89655419571021555</v>
      </c>
      <c r="P67" s="576">
        <v>7.4273836615478345E-2</v>
      </c>
      <c r="Q67" s="456">
        <v>2.6870644716335562E-4</v>
      </c>
    </row>
    <row r="68" spans="1:17">
      <c r="A68" s="463"/>
      <c r="B68" s="546">
        <f t="shared" si="9"/>
        <v>41860</v>
      </c>
      <c r="C68" s="547">
        <f t="shared" si="10"/>
        <v>2014</v>
      </c>
      <c r="D68" s="547">
        <f t="shared" si="11"/>
        <v>8</v>
      </c>
      <c r="E68" s="548">
        <v>0.97</v>
      </c>
      <c r="F68" s="548">
        <v>1</v>
      </c>
      <c r="G68" s="457">
        <v>0.99965277777777783</v>
      </c>
      <c r="H68" s="454">
        <v>0</v>
      </c>
      <c r="I68" s="576">
        <v>2.7092740534907955E-2</v>
      </c>
      <c r="J68" s="576">
        <v>0.8741461155493806</v>
      </c>
      <c r="K68" s="577">
        <v>9.8761143915711475E-2</v>
      </c>
      <c r="L68" s="455">
        <v>0</v>
      </c>
      <c r="M68" s="454">
        <v>1.7899974940035085E-5</v>
      </c>
      <c r="N68" s="576">
        <v>3.0448402398639579E-2</v>
      </c>
      <c r="O68" s="576">
        <v>0.88721023896894302</v>
      </c>
      <c r="P68" s="576">
        <v>8.2341358632417441E-2</v>
      </c>
      <c r="Q68" s="456">
        <v>0</v>
      </c>
    </row>
    <row r="69" spans="1:17">
      <c r="A69" s="463"/>
      <c r="B69" s="546">
        <f t="shared" si="9"/>
        <v>41861</v>
      </c>
      <c r="C69" s="547">
        <f t="shared" si="10"/>
        <v>2014</v>
      </c>
      <c r="D69" s="547">
        <f t="shared" si="11"/>
        <v>8</v>
      </c>
      <c r="E69" s="548">
        <v>0.97</v>
      </c>
      <c r="F69" s="548">
        <v>1</v>
      </c>
      <c r="G69" s="457">
        <v>0.95567129629629644</v>
      </c>
      <c r="H69" s="454">
        <v>0</v>
      </c>
      <c r="I69" s="576">
        <v>2.6522950224052318E-2</v>
      </c>
      <c r="J69" s="576">
        <v>0.92818214848007752</v>
      </c>
      <c r="K69" s="577">
        <v>4.5294901295870174E-2</v>
      </c>
      <c r="L69" s="455">
        <v>0</v>
      </c>
      <c r="M69" s="454">
        <v>1.8023213899502558E-5</v>
      </c>
      <c r="N69" s="576">
        <v>1.8474127210136439E-2</v>
      </c>
      <c r="O69" s="576">
        <v>0.91251374294829046</v>
      </c>
      <c r="P69" s="576">
        <v>6.9012129841573094E-2</v>
      </c>
      <c r="Q69" s="456">
        <v>0</v>
      </c>
    </row>
    <row r="70" spans="1:17">
      <c r="A70" s="463"/>
      <c r="B70" s="546">
        <f t="shared" si="9"/>
        <v>41862</v>
      </c>
      <c r="C70" s="547">
        <f t="shared" si="10"/>
        <v>2014</v>
      </c>
      <c r="D70" s="547">
        <f t="shared" si="11"/>
        <v>8</v>
      </c>
      <c r="E70" s="548">
        <v>0.97</v>
      </c>
      <c r="F70" s="548">
        <v>1</v>
      </c>
      <c r="G70" s="457">
        <v>0.95567129629629644</v>
      </c>
      <c r="H70" s="454">
        <v>0</v>
      </c>
      <c r="I70" s="576">
        <v>2.6522950224052318E-2</v>
      </c>
      <c r="J70" s="576">
        <v>0.92818214848007752</v>
      </c>
      <c r="K70" s="577">
        <v>4.5294901295870174E-2</v>
      </c>
      <c r="L70" s="455">
        <v>0</v>
      </c>
      <c r="M70" s="454">
        <v>1.8086126132643649E-5</v>
      </c>
      <c r="N70" s="576">
        <v>2.1794176162054622E-2</v>
      </c>
      <c r="O70" s="576">
        <v>0.90432266232591785</v>
      </c>
      <c r="P70" s="576">
        <v>7.3883161512027493E-2</v>
      </c>
      <c r="Q70" s="456">
        <v>0</v>
      </c>
    </row>
    <row r="71" spans="1:17">
      <c r="A71" s="463"/>
      <c r="B71" s="546">
        <f t="shared" si="9"/>
        <v>41863</v>
      </c>
      <c r="C71" s="547">
        <f t="shared" si="10"/>
        <v>2014</v>
      </c>
      <c r="D71" s="547">
        <f t="shared" si="11"/>
        <v>8</v>
      </c>
      <c r="E71" s="548">
        <v>0.97</v>
      </c>
      <c r="F71" s="548">
        <v>1</v>
      </c>
      <c r="G71" s="580">
        <v>1</v>
      </c>
      <c r="H71" s="576">
        <v>0</v>
      </c>
      <c r="I71" s="576">
        <v>3.1018518518518518E-2</v>
      </c>
      <c r="J71" s="576">
        <v>0.86550925925925926</v>
      </c>
      <c r="K71" s="577">
        <v>0.10347222222222222</v>
      </c>
      <c r="L71" s="578">
        <v>0</v>
      </c>
      <c r="M71" s="576">
        <v>1.7932716447887525E-5</v>
      </c>
      <c r="N71" s="576">
        <v>2.4926922870003407E-2</v>
      </c>
      <c r="O71" s="576">
        <v>0.89329842368595669</v>
      </c>
      <c r="P71" s="576">
        <v>8.177465344403996E-2</v>
      </c>
      <c r="Q71" s="577">
        <v>0</v>
      </c>
    </row>
    <row r="72" spans="1:17">
      <c r="A72" s="463"/>
      <c r="B72" s="546">
        <f t="shared" si="9"/>
        <v>41864</v>
      </c>
      <c r="C72" s="547">
        <f t="shared" si="10"/>
        <v>2014</v>
      </c>
      <c r="D72" s="547">
        <f t="shared" si="11"/>
        <v>8</v>
      </c>
      <c r="E72" s="548">
        <v>0.97</v>
      </c>
      <c r="F72" s="548">
        <v>1</v>
      </c>
      <c r="G72" s="457">
        <v>0.99872685185185184</v>
      </c>
      <c r="H72" s="454">
        <v>0</v>
      </c>
      <c r="I72" s="576">
        <v>2.1207555916096882E-2</v>
      </c>
      <c r="J72" s="576">
        <v>0.9181828717116699</v>
      </c>
      <c r="K72" s="577">
        <v>6.0609572372233168E-2</v>
      </c>
      <c r="L72" s="455">
        <v>0</v>
      </c>
      <c r="M72" s="454">
        <v>0</v>
      </c>
      <c r="N72" s="576">
        <v>2.5661532042143328E-2</v>
      </c>
      <c r="O72" s="576">
        <v>0.89735387183142667</v>
      </c>
      <c r="P72" s="576">
        <v>7.6984596126429994E-2</v>
      </c>
      <c r="Q72" s="456">
        <v>0</v>
      </c>
    </row>
    <row r="73" spans="1:17">
      <c r="A73" s="463"/>
      <c r="B73" s="546">
        <f t="shared" si="9"/>
        <v>41865</v>
      </c>
      <c r="C73" s="547">
        <f t="shared" si="10"/>
        <v>2014</v>
      </c>
      <c r="D73" s="547">
        <f t="shared" si="11"/>
        <v>8</v>
      </c>
      <c r="E73" s="548">
        <v>0.97</v>
      </c>
      <c r="F73" s="548">
        <v>1</v>
      </c>
      <c r="G73" s="457">
        <v>0.99872685185185184</v>
      </c>
      <c r="H73" s="454">
        <v>1.2747711206397034E-3</v>
      </c>
      <c r="I73" s="576">
        <v>3.4694824785333027E-2</v>
      </c>
      <c r="J73" s="576">
        <v>0.91285681132513341</v>
      </c>
      <c r="K73" s="577">
        <v>5.2448363889533535E-2</v>
      </c>
      <c r="L73" s="455">
        <v>0</v>
      </c>
      <c r="M73" s="454">
        <v>1.8672234387465838E-4</v>
      </c>
      <c r="N73" s="576">
        <v>2.8200339558573855E-2</v>
      </c>
      <c r="O73" s="576">
        <v>0.90054329371816644</v>
      </c>
      <c r="P73" s="576">
        <v>7.1256366723259759E-2</v>
      </c>
      <c r="Q73" s="456">
        <v>0</v>
      </c>
    </row>
    <row r="74" spans="1:17">
      <c r="A74" s="463" t="s">
        <v>179</v>
      </c>
      <c r="B74" s="546">
        <f t="shared" si="9"/>
        <v>41866</v>
      </c>
      <c r="C74" s="547">
        <f t="shared" si="10"/>
        <v>2014</v>
      </c>
      <c r="D74" s="547">
        <f t="shared" si="11"/>
        <v>8</v>
      </c>
      <c r="E74" s="548">
        <v>0.97</v>
      </c>
      <c r="F74" s="548">
        <v>1</v>
      </c>
      <c r="G74" s="457">
        <v>0.99444444444444446</v>
      </c>
      <c r="H74" s="454">
        <v>0</v>
      </c>
      <c r="I74" s="576">
        <v>3.0380930123860714E-2</v>
      </c>
      <c r="J74" s="576">
        <v>0.80813274129469503</v>
      </c>
      <c r="K74" s="577">
        <v>0.16148632858144427</v>
      </c>
      <c r="L74" s="455">
        <v>3.9571694599627562E-3</v>
      </c>
      <c r="M74" s="454">
        <v>1.8402342116269343E-4</v>
      </c>
      <c r="N74" s="576">
        <v>2.8729281767955802E-2</v>
      </c>
      <c r="O74" s="576">
        <v>0.88381048049556332</v>
      </c>
      <c r="P74" s="576">
        <v>8.345889837602545E-2</v>
      </c>
      <c r="Q74" s="456">
        <v>5.6879966541196157E-4</v>
      </c>
    </row>
    <row r="75" spans="1:17">
      <c r="A75" s="463"/>
      <c r="B75" s="546">
        <f t="shared" si="9"/>
        <v>41867</v>
      </c>
      <c r="C75" s="547">
        <f t="shared" si="10"/>
        <v>2014</v>
      </c>
      <c r="D75" s="547">
        <f t="shared" si="11"/>
        <v>8</v>
      </c>
      <c r="E75" s="548">
        <v>0.97</v>
      </c>
      <c r="F75" s="548">
        <v>1</v>
      </c>
      <c r="G75" s="457">
        <v>0.99444444444444446</v>
      </c>
      <c r="H75" s="454">
        <v>0</v>
      </c>
      <c r="I75" s="576">
        <v>2.0600558659217876E-2</v>
      </c>
      <c r="J75" s="576">
        <v>0.854864990689013</v>
      </c>
      <c r="K75" s="577">
        <v>0.12453445065176909</v>
      </c>
      <c r="L75" s="455">
        <v>0</v>
      </c>
      <c r="M75" s="454">
        <v>1.8442451169419064E-4</v>
      </c>
      <c r="N75" s="576">
        <v>2.7835570469798659E-2</v>
      </c>
      <c r="O75" s="576">
        <v>0.88197986577181209</v>
      </c>
      <c r="P75" s="576">
        <v>8.8355704697986578E-2</v>
      </c>
      <c r="Q75" s="456">
        <v>5.7003939978204378E-4</v>
      </c>
    </row>
    <row r="76" spans="1:17">
      <c r="A76" s="463"/>
      <c r="B76" s="546">
        <f t="shared" si="9"/>
        <v>41868</v>
      </c>
      <c r="C76" s="547">
        <f t="shared" si="10"/>
        <v>2014</v>
      </c>
      <c r="D76" s="547">
        <f t="shared" si="11"/>
        <v>8</v>
      </c>
      <c r="E76" s="548">
        <v>0.97</v>
      </c>
      <c r="F76" s="548">
        <v>1</v>
      </c>
      <c r="G76" s="457">
        <v>0.99039351851851853</v>
      </c>
      <c r="H76" s="454">
        <v>1.168633867009466E-4</v>
      </c>
      <c r="I76" s="576">
        <v>2.7115474520804116E-2</v>
      </c>
      <c r="J76" s="576">
        <v>0.91748480598410476</v>
      </c>
      <c r="K76" s="577">
        <v>5.5399719495091163E-2</v>
      </c>
      <c r="L76" s="455">
        <v>0</v>
      </c>
      <c r="M76" s="454">
        <v>2.0018350154308115E-4</v>
      </c>
      <c r="N76" s="576">
        <v>2.7913654651997528E-2</v>
      </c>
      <c r="O76" s="576">
        <v>0.88230187482261813</v>
      </c>
      <c r="P76" s="576">
        <v>8.9784470525384394E-2</v>
      </c>
      <c r="Q76" s="456">
        <v>5.6718658770539662E-4</v>
      </c>
    </row>
    <row r="77" spans="1:17">
      <c r="A77" s="463"/>
      <c r="B77" s="546">
        <f t="shared" si="9"/>
        <v>41869</v>
      </c>
      <c r="C77" s="547">
        <f t="shared" si="10"/>
        <v>2014</v>
      </c>
      <c r="D77" s="547">
        <f t="shared" si="11"/>
        <v>8</v>
      </c>
      <c r="E77" s="548">
        <v>0.97</v>
      </c>
      <c r="F77" s="548">
        <v>1</v>
      </c>
      <c r="G77" s="457">
        <v>0.99039351851851853</v>
      </c>
      <c r="H77" s="454">
        <v>0</v>
      </c>
      <c r="I77" s="576">
        <v>1.0751431576487086E-2</v>
      </c>
      <c r="J77" s="576">
        <v>0.67138015659693817</v>
      </c>
      <c r="K77" s="577">
        <v>0.31786841182657471</v>
      </c>
      <c r="L77" s="455">
        <v>0</v>
      </c>
      <c r="M77" s="454">
        <v>2.0018350154308115E-4</v>
      </c>
      <c r="N77" s="576">
        <v>2.5225796757875757E-2</v>
      </c>
      <c r="O77" s="576">
        <v>0.85318619676455365</v>
      </c>
      <c r="P77" s="576">
        <v>0.12158800647757058</v>
      </c>
      <c r="Q77" s="456">
        <v>5.6718658770539662E-4</v>
      </c>
    </row>
    <row r="78" spans="1:17">
      <c r="A78" s="463"/>
      <c r="B78" s="546">
        <f t="shared" si="9"/>
        <v>41870</v>
      </c>
      <c r="C78" s="547">
        <f t="shared" si="10"/>
        <v>2014</v>
      </c>
      <c r="D78" s="547">
        <f t="shared" si="11"/>
        <v>8</v>
      </c>
      <c r="E78" s="548">
        <v>0.97</v>
      </c>
      <c r="F78" s="548">
        <v>1</v>
      </c>
      <c r="G78" s="457">
        <v>0.99039351851851853</v>
      </c>
      <c r="H78" s="454">
        <v>0</v>
      </c>
      <c r="I78" s="576">
        <v>8.8816173892719407E-3</v>
      </c>
      <c r="J78" s="576">
        <v>0.47329671613883373</v>
      </c>
      <c r="K78" s="577">
        <v>0.51782166647189432</v>
      </c>
      <c r="L78" s="455">
        <v>0</v>
      </c>
      <c r="M78" s="454">
        <v>2.0018350154308115E-4</v>
      </c>
      <c r="N78" s="576">
        <v>2.2020401008364079E-2</v>
      </c>
      <c r="O78" s="576">
        <v>0.79463764002737947</v>
      </c>
      <c r="P78" s="576">
        <v>0.18334195896425651</v>
      </c>
      <c r="Q78" s="456">
        <v>5.6718658770539662E-4</v>
      </c>
    </row>
    <row r="79" spans="1:17">
      <c r="A79" s="463"/>
      <c r="B79" s="546">
        <f t="shared" si="9"/>
        <v>41871</v>
      </c>
      <c r="C79" s="547">
        <f t="shared" si="10"/>
        <v>2014</v>
      </c>
      <c r="D79" s="547">
        <f t="shared" si="11"/>
        <v>8</v>
      </c>
      <c r="E79" s="548">
        <v>0.97</v>
      </c>
      <c r="F79" s="548">
        <v>1</v>
      </c>
      <c r="G79" s="457">
        <v>1</v>
      </c>
      <c r="H79" s="454">
        <v>0</v>
      </c>
      <c r="I79" s="576">
        <v>1.5162037037037036E-2</v>
      </c>
      <c r="J79" s="576">
        <v>0.93402777777777779</v>
      </c>
      <c r="K79" s="577">
        <v>5.0810185185185187E-2</v>
      </c>
      <c r="L79" s="455">
        <v>0</v>
      </c>
      <c r="M79" s="454">
        <v>1.9960411849831168E-4</v>
      </c>
      <c r="N79" s="576">
        <v>2.3055282739333809E-2</v>
      </c>
      <c r="O79" s="576">
        <v>0.85742346811379488</v>
      </c>
      <c r="P79" s="576">
        <v>0.1195212491468713</v>
      </c>
      <c r="Q79" s="456">
        <v>5.6554500241188306E-4</v>
      </c>
    </row>
    <row r="80" spans="1:17">
      <c r="A80" s="463"/>
      <c r="B80" s="546">
        <f t="shared" si="9"/>
        <v>41872</v>
      </c>
      <c r="C80" s="547">
        <f t="shared" si="10"/>
        <v>2014</v>
      </c>
      <c r="D80" s="547">
        <f t="shared" si="11"/>
        <v>8</v>
      </c>
      <c r="E80" s="548">
        <v>0.97</v>
      </c>
      <c r="F80" s="548">
        <v>1</v>
      </c>
      <c r="G80" s="580">
        <v>1</v>
      </c>
      <c r="H80" s="576">
        <v>0</v>
      </c>
      <c r="I80" s="576">
        <v>2.7314814814814816E-2</v>
      </c>
      <c r="J80" s="576">
        <v>0.87511574074074072</v>
      </c>
      <c r="K80" s="577">
        <v>9.7569444444444445E-2</v>
      </c>
      <c r="L80" s="578">
        <v>0</v>
      </c>
      <c r="M80" s="576">
        <v>1.662980393461161E-5</v>
      </c>
      <c r="N80" s="576">
        <v>2.1997404239741756E-2</v>
      </c>
      <c r="O80" s="576">
        <v>0.85202502579120765</v>
      </c>
      <c r="P80" s="576">
        <v>0.12597756996905055</v>
      </c>
      <c r="Q80" s="577">
        <v>5.6541333377679479E-4</v>
      </c>
    </row>
    <row r="81" spans="1:17">
      <c r="A81" s="463"/>
      <c r="B81" s="546">
        <f t="shared" si="9"/>
        <v>41873</v>
      </c>
      <c r="C81" s="547">
        <f t="shared" si="10"/>
        <v>2014</v>
      </c>
      <c r="D81" s="547">
        <f t="shared" si="11"/>
        <v>8</v>
      </c>
      <c r="E81" s="548">
        <v>0.97</v>
      </c>
      <c r="F81" s="548">
        <v>1</v>
      </c>
      <c r="G81" s="580">
        <v>1</v>
      </c>
      <c r="H81" s="576">
        <v>0</v>
      </c>
      <c r="I81" s="576">
        <v>1.4004629629629629E-2</v>
      </c>
      <c r="J81" s="576">
        <v>0.88113425925925926</v>
      </c>
      <c r="K81" s="577">
        <v>0.10486111111111111</v>
      </c>
      <c r="L81" s="578">
        <v>0</v>
      </c>
      <c r="M81" s="576">
        <v>1.6616540104019541E-5</v>
      </c>
      <c r="N81" s="576">
        <v>1.965769358590894E-2</v>
      </c>
      <c r="O81" s="576">
        <v>0.86244599534729149</v>
      </c>
      <c r="P81" s="576">
        <v>0.1178963110667996</v>
      </c>
      <c r="Q81" s="577">
        <v>0</v>
      </c>
    </row>
    <row r="82" spans="1:17">
      <c r="A82" s="463"/>
      <c r="B82" s="546">
        <f t="shared" si="9"/>
        <v>41874</v>
      </c>
      <c r="C82" s="547">
        <f t="shared" si="10"/>
        <v>2014</v>
      </c>
      <c r="D82" s="547">
        <f t="shared" si="11"/>
        <v>8</v>
      </c>
      <c r="E82" s="548">
        <v>0.97</v>
      </c>
      <c r="F82" s="548">
        <v>1</v>
      </c>
      <c r="G82" s="580">
        <v>1</v>
      </c>
      <c r="H82" s="576">
        <v>0</v>
      </c>
      <c r="I82" s="576">
        <v>1.8402777777777778E-2</v>
      </c>
      <c r="J82" s="576">
        <v>0.86967592592592591</v>
      </c>
      <c r="K82" s="577">
        <v>0.1119212962962963</v>
      </c>
      <c r="L82" s="578">
        <v>0</v>
      </c>
      <c r="M82" s="576">
        <v>1.6579898531020989E-5</v>
      </c>
      <c r="N82" s="576">
        <v>1.9315902044335385E-2</v>
      </c>
      <c r="O82" s="576">
        <v>0.86361149337622067</v>
      </c>
      <c r="P82" s="576">
        <v>0.11707260457944391</v>
      </c>
      <c r="Q82" s="577">
        <v>0</v>
      </c>
    </row>
    <row r="83" spans="1:17">
      <c r="A83" s="463"/>
      <c r="B83" s="546">
        <f t="shared" si="9"/>
        <v>41875</v>
      </c>
      <c r="C83" s="547">
        <f t="shared" si="10"/>
        <v>2014</v>
      </c>
      <c r="D83" s="547">
        <f t="shared" si="11"/>
        <v>8</v>
      </c>
      <c r="E83" s="548">
        <v>0.97</v>
      </c>
      <c r="F83" s="548">
        <v>1</v>
      </c>
      <c r="G83" s="580">
        <v>1</v>
      </c>
      <c r="H83" s="576">
        <v>0</v>
      </c>
      <c r="I83" s="576">
        <v>1.6898148148148148E-2</v>
      </c>
      <c r="J83" s="576">
        <v>0.92534722222222221</v>
      </c>
      <c r="K83" s="577">
        <v>5.7754629629629628E-2</v>
      </c>
      <c r="L83" s="578">
        <v>0</v>
      </c>
      <c r="M83" s="576">
        <v>0</v>
      </c>
      <c r="N83" s="576">
        <v>1.7865125751279038E-2</v>
      </c>
      <c r="O83" s="576">
        <v>0.8648111661175224</v>
      </c>
      <c r="P83" s="576">
        <v>0.11732370813119856</v>
      </c>
      <c r="Q83" s="577">
        <v>0</v>
      </c>
    </row>
    <row r="84" spans="1:17">
      <c r="A84" s="463"/>
      <c r="B84" s="546">
        <f t="shared" si="9"/>
        <v>41876</v>
      </c>
      <c r="C84" s="547">
        <f t="shared" si="10"/>
        <v>2014</v>
      </c>
      <c r="D84" s="547">
        <f t="shared" si="11"/>
        <v>8</v>
      </c>
      <c r="E84" s="548">
        <v>0.97</v>
      </c>
      <c r="F84" s="548">
        <v>1</v>
      </c>
      <c r="G84" s="580">
        <v>1</v>
      </c>
      <c r="H84" s="576">
        <v>0</v>
      </c>
      <c r="I84" s="576">
        <v>2.013888888888889E-2</v>
      </c>
      <c r="J84" s="576">
        <v>0.87534722222222228</v>
      </c>
      <c r="K84" s="577">
        <v>0.10451388888888889</v>
      </c>
      <c r="L84" s="578">
        <v>0</v>
      </c>
      <c r="M84" s="576">
        <v>0</v>
      </c>
      <c r="N84" s="576">
        <v>1.9196428571428573E-2</v>
      </c>
      <c r="O84" s="576">
        <v>0.89368386243386244</v>
      </c>
      <c r="P84" s="576">
        <v>8.7119708994709E-2</v>
      </c>
      <c r="Q84" s="577">
        <v>0</v>
      </c>
    </row>
    <row r="85" spans="1:17">
      <c r="A85" s="463"/>
      <c r="B85" s="546">
        <f>B84+1</f>
        <v>41877</v>
      </c>
      <c r="C85" s="547">
        <f t="shared" si="10"/>
        <v>2014</v>
      </c>
      <c r="D85" s="547">
        <f t="shared" si="11"/>
        <v>8</v>
      </c>
      <c r="E85" s="548">
        <v>0.97</v>
      </c>
      <c r="F85" s="548">
        <v>1</v>
      </c>
      <c r="G85" s="580">
        <v>1</v>
      </c>
      <c r="H85" s="576">
        <v>0</v>
      </c>
      <c r="I85" s="576">
        <v>4.2361111111111113E-2</v>
      </c>
      <c r="J85" s="576">
        <v>0.84282407407407411</v>
      </c>
      <c r="K85" s="577">
        <v>0.11481481481481481</v>
      </c>
      <c r="L85" s="578">
        <v>0</v>
      </c>
      <c r="M85" s="576">
        <v>0</v>
      </c>
      <c r="N85" s="576">
        <v>2.2040343915343916E-2</v>
      </c>
      <c r="O85" s="576">
        <v>0.88621031746031742</v>
      </c>
      <c r="P85" s="576">
        <v>9.1749338624338622E-2</v>
      </c>
      <c r="Q85" s="577">
        <v>0</v>
      </c>
    </row>
    <row r="86" spans="1:17">
      <c r="A86" s="463"/>
      <c r="B86" s="546">
        <f t="shared" si="9"/>
        <v>41878</v>
      </c>
      <c r="C86" s="547">
        <f t="shared" si="10"/>
        <v>2014</v>
      </c>
      <c r="D86" s="547">
        <f t="shared" si="11"/>
        <v>8</v>
      </c>
      <c r="E86" s="548">
        <v>0.97</v>
      </c>
      <c r="F86" s="548">
        <v>1</v>
      </c>
      <c r="G86" s="457">
        <v>1</v>
      </c>
      <c r="H86" s="454">
        <v>0</v>
      </c>
      <c r="I86" s="576">
        <v>1.6676317313259987E-2</v>
      </c>
      <c r="J86" s="576">
        <v>0.86878980891719748</v>
      </c>
      <c r="K86" s="577">
        <v>0.11453387376954256</v>
      </c>
      <c r="L86" s="455">
        <v>5.7870370370370367E-4</v>
      </c>
      <c r="M86" s="454">
        <v>0</v>
      </c>
      <c r="N86" s="576">
        <v>2.2257131045886731E-2</v>
      </c>
      <c r="O86" s="576">
        <v>0.87689127738735018</v>
      </c>
      <c r="P86" s="576">
        <v>0.10085159156676313</v>
      </c>
      <c r="Q86" s="456">
        <v>8.2671957671957667E-5</v>
      </c>
    </row>
    <row r="87" spans="1:17">
      <c r="A87" s="463"/>
      <c r="B87" s="546">
        <f t="shared" si="9"/>
        <v>41879</v>
      </c>
      <c r="C87" s="547">
        <f t="shared" si="10"/>
        <v>2014</v>
      </c>
      <c r="D87" s="547">
        <f t="shared" si="11"/>
        <v>8</v>
      </c>
      <c r="E87" s="548">
        <v>0.97</v>
      </c>
      <c r="F87" s="548">
        <v>1</v>
      </c>
      <c r="G87" s="457">
        <v>1</v>
      </c>
      <c r="H87" s="454">
        <v>0</v>
      </c>
      <c r="I87" s="576">
        <v>2.8356481481481483E-2</v>
      </c>
      <c r="J87" s="576">
        <v>0.8677083333333333</v>
      </c>
      <c r="K87" s="577">
        <v>0.10393518518518519</v>
      </c>
      <c r="L87" s="455">
        <v>0</v>
      </c>
      <c r="M87" s="454">
        <v>0</v>
      </c>
      <c r="N87" s="576">
        <v>2.2405952873088053E-2</v>
      </c>
      <c r="O87" s="576">
        <v>0.87583298883836291</v>
      </c>
      <c r="P87" s="576">
        <v>0.10176105828854899</v>
      </c>
      <c r="Q87" s="456">
        <v>8.2671957671957667E-5</v>
      </c>
    </row>
    <row r="88" spans="1:17">
      <c r="A88" s="463"/>
      <c r="B88" s="546">
        <f t="shared" si="9"/>
        <v>41880</v>
      </c>
      <c r="C88" s="547">
        <f t="shared" si="10"/>
        <v>2014</v>
      </c>
      <c r="D88" s="547">
        <f t="shared" si="11"/>
        <v>8</v>
      </c>
      <c r="E88" s="548">
        <v>0.97</v>
      </c>
      <c r="F88" s="548">
        <v>1</v>
      </c>
      <c r="G88" s="457">
        <v>1</v>
      </c>
      <c r="H88" s="454">
        <v>0</v>
      </c>
      <c r="I88" s="576">
        <v>1.6550925925925927E-2</v>
      </c>
      <c r="J88" s="576">
        <v>0.90648148148148144</v>
      </c>
      <c r="K88" s="577">
        <v>7.6967592592592587E-2</v>
      </c>
      <c r="L88" s="455">
        <v>0</v>
      </c>
      <c r="M88" s="454">
        <v>0</v>
      </c>
      <c r="N88" s="576">
        <v>2.2769739561802397E-2</v>
      </c>
      <c r="O88" s="576">
        <v>0.87945431996692847</v>
      </c>
      <c r="P88" s="576">
        <v>9.7775940471269113E-2</v>
      </c>
      <c r="Q88" s="456">
        <v>8.2671957671957667E-5</v>
      </c>
    </row>
    <row r="89" spans="1:17">
      <c r="A89" s="463"/>
      <c r="B89" s="546">
        <f t="shared" si="9"/>
        <v>41881</v>
      </c>
      <c r="C89" s="547">
        <f t="shared" si="10"/>
        <v>2014</v>
      </c>
      <c r="D89" s="547">
        <f t="shared" si="11"/>
        <v>8</v>
      </c>
      <c r="E89" s="548">
        <v>0.97</v>
      </c>
      <c r="F89" s="548">
        <v>1</v>
      </c>
      <c r="G89" s="457">
        <v>1</v>
      </c>
      <c r="H89" s="454">
        <v>0</v>
      </c>
      <c r="I89" s="576">
        <v>2.8703703703703703E-2</v>
      </c>
      <c r="J89" s="576">
        <v>0.82291666666666663</v>
      </c>
      <c r="K89" s="577">
        <v>0.14837962962962964</v>
      </c>
      <c r="L89" s="455">
        <v>0</v>
      </c>
      <c r="M89" s="454">
        <v>0</v>
      </c>
      <c r="N89" s="576">
        <v>2.42414220752377E-2</v>
      </c>
      <c r="O89" s="576">
        <v>0.87277387350144686</v>
      </c>
      <c r="P89" s="576">
        <v>0.10298470442331542</v>
      </c>
      <c r="Q89" s="456">
        <v>8.2671957671957667E-5</v>
      </c>
    </row>
    <row r="90" spans="1:17" ht="15.75" thickBot="1">
      <c r="A90" s="464"/>
      <c r="B90" s="546">
        <f t="shared" si="9"/>
        <v>41882</v>
      </c>
      <c r="C90" s="547">
        <f t="shared" si="10"/>
        <v>2014</v>
      </c>
      <c r="D90" s="547">
        <f t="shared" si="11"/>
        <v>8</v>
      </c>
      <c r="E90" s="548">
        <v>0.97</v>
      </c>
      <c r="F90" s="548">
        <v>1</v>
      </c>
      <c r="G90" s="583">
        <v>1</v>
      </c>
      <c r="H90" s="581">
        <v>0</v>
      </c>
      <c r="I90" s="581">
        <v>1.6319444444444445E-2</v>
      </c>
      <c r="J90" s="581">
        <v>0.85092592592592597</v>
      </c>
      <c r="K90" s="582">
        <v>0.13275462962962964</v>
      </c>
      <c r="L90" s="584">
        <v>0</v>
      </c>
      <c r="M90" s="581">
        <v>0</v>
      </c>
      <c r="N90" s="581">
        <v>2.4158743282348079E-2</v>
      </c>
      <c r="O90" s="581">
        <v>0.86214138073584123</v>
      </c>
      <c r="P90" s="581">
        <v>0.11369987598181067</v>
      </c>
      <c r="Q90" s="582">
        <v>8.2671957671957667E-5</v>
      </c>
    </row>
    <row r="91" spans="1:17">
      <c r="A91" s="452"/>
      <c r="B91" s="541">
        <v>41883</v>
      </c>
      <c r="C91" s="542">
        <f t="shared" si="10"/>
        <v>2014</v>
      </c>
      <c r="D91" s="542">
        <f t="shared" si="11"/>
        <v>9</v>
      </c>
      <c r="E91" s="543">
        <v>0.97</v>
      </c>
      <c r="F91" s="543">
        <v>1</v>
      </c>
      <c r="G91" s="585">
        <v>1</v>
      </c>
      <c r="H91" s="586">
        <v>0</v>
      </c>
      <c r="I91" s="586">
        <v>1.1805555555555555E-2</v>
      </c>
      <c r="J91" s="586">
        <v>0.92453703703703705</v>
      </c>
      <c r="K91" s="587">
        <v>6.3657407407407413E-2</v>
      </c>
      <c r="L91" s="588">
        <v>0</v>
      </c>
      <c r="M91" s="586">
        <v>0</v>
      </c>
      <c r="N91" s="586">
        <v>2.2902025630425794E-2</v>
      </c>
      <c r="O91" s="586">
        <v>0.86926829268292682</v>
      </c>
      <c r="P91" s="586">
        <v>0.10782968168664737</v>
      </c>
      <c r="Q91" s="587">
        <v>8.2671957671957667E-5</v>
      </c>
    </row>
    <row r="92" spans="1:17">
      <c r="A92" s="452"/>
      <c r="B92" s="546">
        <f>B91+1</f>
        <v>41884</v>
      </c>
      <c r="C92" s="547">
        <f t="shared" si="10"/>
        <v>2014</v>
      </c>
      <c r="D92" s="547">
        <f t="shared" si="11"/>
        <v>9</v>
      </c>
      <c r="E92" s="548">
        <v>0.97</v>
      </c>
      <c r="F92" s="548">
        <v>1</v>
      </c>
      <c r="G92" s="580">
        <v>1</v>
      </c>
      <c r="H92" s="576">
        <v>1.1574074074074075E-4</v>
      </c>
      <c r="I92" s="576">
        <v>2.1414515568931588E-2</v>
      </c>
      <c r="J92" s="576">
        <v>0.89049658525292275</v>
      </c>
      <c r="K92" s="577">
        <v>8.8088899178145622E-2</v>
      </c>
      <c r="L92" s="578">
        <v>0</v>
      </c>
      <c r="M92" s="576">
        <v>1.6534391534391536E-5</v>
      </c>
      <c r="N92" s="576">
        <v>1.9975526672619637E-2</v>
      </c>
      <c r="O92" s="576">
        <v>0.8759797598968152</v>
      </c>
      <c r="P92" s="576">
        <v>0.10404471343056521</v>
      </c>
      <c r="Q92" s="577">
        <v>8.2671957671957667E-5</v>
      </c>
    </row>
    <row r="93" spans="1:17">
      <c r="A93" s="452"/>
      <c r="B93" s="546">
        <f t="shared" ref="B93:B120" si="12">B92+1</f>
        <v>41885</v>
      </c>
      <c r="C93" s="547">
        <f t="shared" si="10"/>
        <v>2014</v>
      </c>
      <c r="D93" s="547">
        <f t="shared" si="11"/>
        <v>9</v>
      </c>
      <c r="E93" s="548">
        <v>0.97</v>
      </c>
      <c r="F93" s="548">
        <v>1</v>
      </c>
      <c r="G93" s="404">
        <v>1</v>
      </c>
      <c r="H93" s="405">
        <v>0</v>
      </c>
      <c r="I93" s="589">
        <v>2.476851851851852E-2</v>
      </c>
      <c r="J93" s="589">
        <v>0.82662037037037039</v>
      </c>
      <c r="K93" s="590">
        <v>0.14861111111111111</v>
      </c>
      <c r="L93" s="406">
        <v>0</v>
      </c>
      <c r="M93" s="405">
        <v>1.6534391534391536E-5</v>
      </c>
      <c r="N93" s="589">
        <v>2.1131301774169546E-2</v>
      </c>
      <c r="O93" s="589">
        <v>0.86995486036475467</v>
      </c>
      <c r="P93" s="589">
        <v>0.10891383786107575</v>
      </c>
      <c r="Q93" s="407">
        <v>0</v>
      </c>
    </row>
    <row r="94" spans="1:17">
      <c r="A94" s="452"/>
      <c r="B94" s="546">
        <f t="shared" si="12"/>
        <v>41886</v>
      </c>
      <c r="C94" s="547">
        <f t="shared" si="10"/>
        <v>2014</v>
      </c>
      <c r="D94" s="547">
        <f t="shared" si="11"/>
        <v>9</v>
      </c>
      <c r="E94" s="548">
        <v>0.97</v>
      </c>
      <c r="F94" s="548">
        <v>1</v>
      </c>
      <c r="G94" s="580">
        <v>1</v>
      </c>
      <c r="H94" s="576">
        <v>0</v>
      </c>
      <c r="I94" s="576">
        <v>3.7384259259259256E-2</v>
      </c>
      <c r="J94" s="576">
        <v>0.84791666666666665</v>
      </c>
      <c r="K94" s="577">
        <v>0.11469907407407408</v>
      </c>
      <c r="L94" s="578">
        <v>0</v>
      </c>
      <c r="M94" s="576">
        <v>1.6534391534391536E-5</v>
      </c>
      <c r="N94" s="576">
        <v>2.2421005638320741E-2</v>
      </c>
      <c r="O94" s="576">
        <v>0.86712743266257708</v>
      </c>
      <c r="P94" s="576">
        <v>0.11045156169910217</v>
      </c>
      <c r="Q94" s="577">
        <v>0</v>
      </c>
    </row>
    <row r="95" spans="1:17">
      <c r="A95" s="452"/>
      <c r="B95" s="546">
        <f t="shared" si="12"/>
        <v>41887</v>
      </c>
      <c r="C95" s="547">
        <f t="shared" si="10"/>
        <v>2014</v>
      </c>
      <c r="D95" s="547">
        <f t="shared" si="11"/>
        <v>9</v>
      </c>
      <c r="E95" s="548">
        <v>0.97</v>
      </c>
      <c r="F95" s="548">
        <v>1</v>
      </c>
      <c r="G95" s="457">
        <v>1</v>
      </c>
      <c r="H95" s="454">
        <v>2.3148148148148149E-4</v>
      </c>
      <c r="I95" s="576">
        <v>6.181986570965501E-2</v>
      </c>
      <c r="J95" s="576">
        <v>0.84996526973836539</v>
      </c>
      <c r="K95" s="577">
        <v>8.8214864551979619E-2</v>
      </c>
      <c r="L95" s="455">
        <v>0</v>
      </c>
      <c r="M95" s="454">
        <v>4.9603174603174603E-5</v>
      </c>
      <c r="N95" s="576">
        <v>2.8887014898225771E-2</v>
      </c>
      <c r="O95" s="576">
        <v>0.85905385518461563</v>
      </c>
      <c r="P95" s="576">
        <v>0.11205912991715859</v>
      </c>
      <c r="Q95" s="456">
        <v>0</v>
      </c>
    </row>
    <row r="96" spans="1:17">
      <c r="A96" s="452"/>
      <c r="B96" s="546">
        <f t="shared" si="12"/>
        <v>41888</v>
      </c>
      <c r="C96" s="547">
        <f t="shared" si="10"/>
        <v>2014</v>
      </c>
      <c r="D96" s="547">
        <f t="shared" si="11"/>
        <v>9</v>
      </c>
      <c r="E96" s="548">
        <v>0.97</v>
      </c>
      <c r="F96" s="548">
        <v>1</v>
      </c>
      <c r="G96" s="457">
        <v>0.99722222222222223</v>
      </c>
      <c r="H96" s="454">
        <v>0</v>
      </c>
      <c r="I96" s="576">
        <v>2.6114206128133706E-2</v>
      </c>
      <c r="J96" s="576">
        <v>0.90436397400185697</v>
      </c>
      <c r="K96" s="577">
        <v>6.9521819870009285E-2</v>
      </c>
      <c r="L96" s="455">
        <v>0</v>
      </c>
      <c r="M96" s="454">
        <v>4.9622866216752678E-5</v>
      </c>
      <c r="N96" s="576">
        <v>2.8518022265230841E-2</v>
      </c>
      <c r="O96" s="576">
        <v>0.87067639323110513</v>
      </c>
      <c r="P96" s="576">
        <v>0.100805584503664</v>
      </c>
      <c r="Q96" s="456">
        <v>0</v>
      </c>
    </row>
    <row r="97" spans="1:17">
      <c r="A97" s="452"/>
      <c r="B97" s="546">
        <f t="shared" si="12"/>
        <v>41889</v>
      </c>
      <c r="C97" s="547">
        <f t="shared" si="10"/>
        <v>2014</v>
      </c>
      <c r="D97" s="547">
        <f t="shared" si="11"/>
        <v>9</v>
      </c>
      <c r="E97" s="548">
        <v>0.97</v>
      </c>
      <c r="F97" s="548">
        <v>1</v>
      </c>
      <c r="G97" s="457">
        <v>0.9584490740740742</v>
      </c>
      <c r="H97" s="454">
        <v>0</v>
      </c>
      <c r="I97" s="576">
        <v>2.8136698466368796E-2</v>
      </c>
      <c r="J97" s="576">
        <v>0.9231976814394397</v>
      </c>
      <c r="K97" s="577">
        <v>4.8665620094191522E-2</v>
      </c>
      <c r="L97" s="455">
        <v>0</v>
      </c>
      <c r="M97" s="454">
        <v>4.9919297136296322E-5</v>
      </c>
      <c r="N97" s="576">
        <v>3.021932306053849E-2</v>
      </c>
      <c r="O97" s="576">
        <v>0.88075348620494553</v>
      </c>
      <c r="P97" s="576">
        <v>8.9027190734515926E-2</v>
      </c>
      <c r="Q97" s="456">
        <v>0</v>
      </c>
    </row>
    <row r="98" spans="1:17">
      <c r="A98" s="452"/>
      <c r="B98" s="546">
        <f t="shared" si="12"/>
        <v>41890</v>
      </c>
      <c r="C98" s="547">
        <f t="shared" si="10"/>
        <v>2014</v>
      </c>
      <c r="D98" s="547">
        <f t="shared" si="11"/>
        <v>9</v>
      </c>
      <c r="E98" s="548">
        <v>0.97</v>
      </c>
      <c r="F98" s="548">
        <v>1</v>
      </c>
      <c r="G98" s="457">
        <v>1.00001574074074</v>
      </c>
      <c r="H98" s="454">
        <v>0</v>
      </c>
      <c r="I98" s="576">
        <v>2.0715195000578637E-2</v>
      </c>
      <c r="J98" s="576">
        <v>0.91968522161786825</v>
      </c>
      <c r="K98" s="577">
        <v>5.9599583381553058E-2</v>
      </c>
      <c r="L98" s="455">
        <v>0</v>
      </c>
      <c r="M98" s="454">
        <v>4.9919297136296322E-5</v>
      </c>
      <c r="N98" s="576">
        <v>3.1500648983259563E-2</v>
      </c>
      <c r="O98" s="576">
        <v>0.88005458115618862</v>
      </c>
      <c r="P98" s="576">
        <v>8.8444769860551803E-2</v>
      </c>
      <c r="Q98" s="456">
        <v>0</v>
      </c>
    </row>
    <row r="99" spans="1:17">
      <c r="A99" s="452"/>
      <c r="B99" s="546">
        <f t="shared" si="12"/>
        <v>41891</v>
      </c>
      <c r="C99" s="547">
        <f t="shared" si="10"/>
        <v>2014</v>
      </c>
      <c r="D99" s="547">
        <f t="shared" si="11"/>
        <v>9</v>
      </c>
      <c r="E99" s="548">
        <v>0.97</v>
      </c>
      <c r="F99" s="548">
        <v>1</v>
      </c>
      <c r="G99" s="457">
        <v>1</v>
      </c>
      <c r="H99" s="454">
        <v>0</v>
      </c>
      <c r="I99" s="576">
        <v>2.6041666666666668E-2</v>
      </c>
      <c r="J99" s="576">
        <v>0.88078703703703709</v>
      </c>
      <c r="K99" s="577">
        <v>9.3171296296296294E-2</v>
      </c>
      <c r="L99" s="455">
        <v>0</v>
      </c>
      <c r="M99" s="454">
        <v>3.3280085197018107E-5</v>
      </c>
      <c r="N99" s="576">
        <v>3.2166272839218558E-2</v>
      </c>
      <c r="O99" s="576">
        <v>0.87865677105867479</v>
      </c>
      <c r="P99" s="576">
        <v>8.91769561021067E-2</v>
      </c>
      <c r="Q99" s="456">
        <v>0</v>
      </c>
    </row>
    <row r="100" spans="1:17">
      <c r="A100" s="452"/>
      <c r="B100" s="546">
        <f t="shared" si="12"/>
        <v>41892</v>
      </c>
      <c r="C100" s="547">
        <f t="shared" si="10"/>
        <v>2014</v>
      </c>
      <c r="D100" s="547">
        <f t="shared" si="11"/>
        <v>9</v>
      </c>
      <c r="E100" s="548">
        <v>0.97</v>
      </c>
      <c r="F100" s="548">
        <v>1</v>
      </c>
      <c r="G100" s="457">
        <v>1</v>
      </c>
      <c r="H100" s="454">
        <v>0</v>
      </c>
      <c r="I100" s="576">
        <v>2.4421296296296295E-2</v>
      </c>
      <c r="J100" s="576">
        <v>0.88888888888888884</v>
      </c>
      <c r="K100" s="577">
        <v>8.6689814814814817E-2</v>
      </c>
      <c r="L100" s="455">
        <v>0</v>
      </c>
      <c r="M100" s="454">
        <v>3.3280085197018107E-5</v>
      </c>
      <c r="N100" s="576">
        <v>3.2116351050021634E-2</v>
      </c>
      <c r="O100" s="576">
        <v>0.88760941192132325</v>
      </c>
      <c r="P100" s="576">
        <v>8.0274237028655104E-2</v>
      </c>
      <c r="Q100" s="456">
        <v>0</v>
      </c>
    </row>
    <row r="101" spans="1:17">
      <c r="A101" s="452"/>
      <c r="B101" s="546">
        <f t="shared" si="12"/>
        <v>41893</v>
      </c>
      <c r="C101" s="547">
        <f t="shared" si="10"/>
        <v>2014</v>
      </c>
      <c r="D101" s="547">
        <f t="shared" si="11"/>
        <v>9</v>
      </c>
      <c r="E101" s="548">
        <v>0.97</v>
      </c>
      <c r="F101" s="548">
        <v>1</v>
      </c>
      <c r="G101" s="457">
        <v>0.99930555555555556</v>
      </c>
      <c r="H101" s="454">
        <v>0</v>
      </c>
      <c r="I101" s="576">
        <v>2.1774380356729212E-2</v>
      </c>
      <c r="J101" s="576">
        <v>0.88719017836460501</v>
      </c>
      <c r="K101" s="577">
        <v>9.1035441278665738E-2</v>
      </c>
      <c r="L101" s="455">
        <v>0</v>
      </c>
      <c r="M101" s="454">
        <v>3.3283408221001828E-5</v>
      </c>
      <c r="N101" s="576">
        <v>2.9872853148715219E-2</v>
      </c>
      <c r="O101" s="576">
        <v>0.89325655704966045</v>
      </c>
      <c r="P101" s="576">
        <v>7.6870589801624284E-2</v>
      </c>
      <c r="Q101" s="456">
        <v>0</v>
      </c>
    </row>
    <row r="102" spans="1:17">
      <c r="A102" s="452"/>
      <c r="B102" s="546">
        <f t="shared" si="12"/>
        <v>41894</v>
      </c>
      <c r="C102" s="547">
        <f t="shared" si="10"/>
        <v>2014</v>
      </c>
      <c r="D102" s="547">
        <f t="shared" si="11"/>
        <v>9</v>
      </c>
      <c r="E102" s="548">
        <v>0.97</v>
      </c>
      <c r="F102" s="548">
        <v>1</v>
      </c>
      <c r="G102" s="457">
        <v>1</v>
      </c>
      <c r="H102" s="454">
        <v>0</v>
      </c>
      <c r="I102" s="576">
        <v>1.5972222222222221E-2</v>
      </c>
      <c r="J102" s="576">
        <v>0.9</v>
      </c>
      <c r="K102" s="577">
        <v>8.4027777777777785E-2</v>
      </c>
      <c r="L102" s="455">
        <v>0</v>
      </c>
      <c r="M102" s="454">
        <v>0</v>
      </c>
      <c r="N102" s="576">
        <v>2.3281744050590782E-2</v>
      </c>
      <c r="O102" s="576">
        <v>0.90044932601098349</v>
      </c>
      <c r="P102" s="576">
        <v>7.6268929938425697E-2</v>
      </c>
      <c r="Q102" s="456">
        <v>0</v>
      </c>
    </row>
    <row r="103" spans="1:17">
      <c r="A103" s="452"/>
      <c r="B103" s="546">
        <f t="shared" si="12"/>
        <v>41895</v>
      </c>
      <c r="C103" s="547">
        <f t="shared" si="10"/>
        <v>2014</v>
      </c>
      <c r="D103" s="547">
        <f t="shared" si="11"/>
        <v>9</v>
      </c>
      <c r="E103" s="548">
        <v>0.97</v>
      </c>
      <c r="F103" s="548">
        <v>1</v>
      </c>
      <c r="G103" s="457">
        <v>1</v>
      </c>
      <c r="H103" s="454">
        <v>0</v>
      </c>
      <c r="I103" s="576">
        <v>2.4189814814814813E-2</v>
      </c>
      <c r="J103" s="576">
        <v>0.83946759259259263</v>
      </c>
      <c r="K103" s="577">
        <v>0.1363425925925926</v>
      </c>
      <c r="L103" s="455">
        <v>0</v>
      </c>
      <c r="M103" s="454">
        <v>0</v>
      </c>
      <c r="N103" s="576">
        <v>2.3006288052699869E-2</v>
      </c>
      <c r="O103" s="576">
        <v>0.8911235319559504</v>
      </c>
      <c r="P103" s="576">
        <v>8.5870179991349771E-2</v>
      </c>
      <c r="Q103" s="456">
        <v>0</v>
      </c>
    </row>
    <row r="104" spans="1:17">
      <c r="A104" s="452"/>
      <c r="B104" s="546">
        <f t="shared" si="12"/>
        <v>41896</v>
      </c>
      <c r="C104" s="547">
        <f t="shared" si="10"/>
        <v>2014</v>
      </c>
      <c r="D104" s="547">
        <f t="shared" si="11"/>
        <v>9</v>
      </c>
      <c r="E104" s="548">
        <v>0.97</v>
      </c>
      <c r="F104" s="548">
        <v>1</v>
      </c>
      <c r="G104" s="457">
        <v>1</v>
      </c>
      <c r="H104" s="454">
        <v>0</v>
      </c>
      <c r="I104" s="576">
        <v>1.4699074074074074E-2</v>
      </c>
      <c r="J104" s="576">
        <v>0.90567129629629628</v>
      </c>
      <c r="K104" s="577">
        <v>7.9629629629629634E-2</v>
      </c>
      <c r="L104" s="455">
        <v>0</v>
      </c>
      <c r="M104" s="454">
        <v>0</v>
      </c>
      <c r="N104" s="576">
        <v>2.111651288156894E-2</v>
      </c>
      <c r="O104" s="576">
        <v>0.88881172073949133</v>
      </c>
      <c r="P104" s="576">
        <v>9.007176637893971E-2</v>
      </c>
      <c r="Q104" s="456">
        <v>0</v>
      </c>
    </row>
    <row r="105" spans="1:17">
      <c r="A105" s="452" t="s">
        <v>180</v>
      </c>
      <c r="B105" s="546">
        <f t="shared" si="12"/>
        <v>41897</v>
      </c>
      <c r="C105" s="547">
        <f t="shared" si="10"/>
        <v>2014</v>
      </c>
      <c r="D105" s="547">
        <f t="shared" si="11"/>
        <v>9</v>
      </c>
      <c r="E105" s="548">
        <v>0.97</v>
      </c>
      <c r="F105" s="548">
        <v>1</v>
      </c>
      <c r="G105" s="457">
        <v>0.98159722222222223</v>
      </c>
      <c r="H105" s="454">
        <v>0</v>
      </c>
      <c r="I105" s="576">
        <v>1.7804504185827144E-2</v>
      </c>
      <c r="J105" s="576">
        <v>0.9120386746845891</v>
      </c>
      <c r="K105" s="577">
        <v>7.0156821129583782E-2</v>
      </c>
      <c r="L105" s="455">
        <v>0</v>
      </c>
      <c r="M105" s="454">
        <v>0</v>
      </c>
      <c r="N105" s="576">
        <v>2.07079499295366E-2</v>
      </c>
      <c r="O105" s="576">
        <v>0.88765647019812655</v>
      </c>
      <c r="P105" s="576">
        <v>9.1635579872336892E-2</v>
      </c>
      <c r="Q105" s="456">
        <v>0</v>
      </c>
    </row>
    <row r="106" spans="1:17">
      <c r="A106" s="452"/>
      <c r="B106" s="546">
        <f t="shared" si="12"/>
        <v>41898</v>
      </c>
      <c r="C106" s="547">
        <f t="shared" si="10"/>
        <v>2014</v>
      </c>
      <c r="D106" s="547">
        <f t="shared" si="11"/>
        <v>9</v>
      </c>
      <c r="E106" s="548">
        <v>0.97</v>
      </c>
      <c r="F106" s="548">
        <v>1</v>
      </c>
      <c r="G106" s="457">
        <v>0.98159722222222223</v>
      </c>
      <c r="H106" s="454">
        <v>1.1791062374719962E-4</v>
      </c>
      <c r="I106" s="576">
        <v>3.3136792452830188E-2</v>
      </c>
      <c r="J106" s="576">
        <v>0.92535377358490567</v>
      </c>
      <c r="K106" s="577">
        <v>4.1509433962264149E-2</v>
      </c>
      <c r="L106" s="455">
        <v>0</v>
      </c>
      <c r="M106" s="454">
        <v>1.6623445707826319E-5</v>
      </c>
      <c r="N106" s="576">
        <v>2.1693957277034329E-2</v>
      </c>
      <c r="O106" s="576">
        <v>0.89395727703432804</v>
      </c>
      <c r="P106" s="576">
        <v>8.4348765688637681E-2</v>
      </c>
      <c r="Q106" s="456">
        <v>0</v>
      </c>
    </row>
    <row r="107" spans="1:17">
      <c r="A107" s="452"/>
      <c r="B107" s="546">
        <f t="shared" si="12"/>
        <v>41899</v>
      </c>
      <c r="C107" s="547">
        <f t="shared" si="10"/>
        <v>2014</v>
      </c>
      <c r="D107" s="547">
        <f t="shared" si="11"/>
        <v>9</v>
      </c>
      <c r="E107" s="548">
        <v>0.97</v>
      </c>
      <c r="F107" s="548">
        <v>1</v>
      </c>
      <c r="G107" s="457">
        <v>0.98622685185185188</v>
      </c>
      <c r="H107" s="454">
        <v>0</v>
      </c>
      <c r="I107" s="576">
        <v>3.0864921957516722E-2</v>
      </c>
      <c r="J107" s="576">
        <v>0.91714587489731247</v>
      </c>
      <c r="K107" s="577">
        <v>5.1989203145170755E-2</v>
      </c>
      <c r="L107" s="455">
        <v>0</v>
      </c>
      <c r="M107" s="454">
        <v>1.665639522294585E-5</v>
      </c>
      <c r="N107" s="576">
        <v>2.2603104803784396E-2</v>
      </c>
      <c r="O107" s="576">
        <v>0.89797787993870348</v>
      </c>
      <c r="P107" s="576">
        <v>7.941901525751216E-2</v>
      </c>
      <c r="Q107" s="456">
        <v>0</v>
      </c>
    </row>
    <row r="108" spans="1:17">
      <c r="A108" s="452"/>
      <c r="B108" s="546">
        <f t="shared" si="12"/>
        <v>41900</v>
      </c>
      <c r="C108" s="547">
        <f t="shared" si="10"/>
        <v>2014</v>
      </c>
      <c r="D108" s="547">
        <f t="shared" si="11"/>
        <v>9</v>
      </c>
      <c r="E108" s="548">
        <v>0.97</v>
      </c>
      <c r="F108" s="548">
        <v>1</v>
      </c>
      <c r="G108" s="457">
        <v>0.99652777777777779</v>
      </c>
      <c r="H108" s="454">
        <v>0</v>
      </c>
      <c r="I108" s="576">
        <v>2.9036004645760744E-2</v>
      </c>
      <c r="J108" s="576">
        <v>0.88524970963995353</v>
      </c>
      <c r="K108" s="577">
        <v>8.5714285714285715E-2</v>
      </c>
      <c r="L108" s="455">
        <v>0</v>
      </c>
      <c r="M108" s="454">
        <v>1.6663056337793479E-5</v>
      </c>
      <c r="N108" s="576">
        <v>2.3645270945810839E-2</v>
      </c>
      <c r="O108" s="576">
        <v>0.89770379257481836</v>
      </c>
      <c r="P108" s="576">
        <v>7.8650936479370798E-2</v>
      </c>
      <c r="Q108" s="456">
        <v>0</v>
      </c>
    </row>
    <row r="109" spans="1:17">
      <c r="A109" s="452"/>
      <c r="B109" s="546">
        <f t="shared" si="12"/>
        <v>41901</v>
      </c>
      <c r="C109" s="547">
        <f t="shared" si="10"/>
        <v>2014</v>
      </c>
      <c r="D109" s="547">
        <f t="shared" si="11"/>
        <v>9</v>
      </c>
      <c r="E109" s="548">
        <v>0.97</v>
      </c>
      <c r="F109" s="548">
        <v>1</v>
      </c>
      <c r="G109" s="457">
        <v>0.97685185185185197</v>
      </c>
      <c r="H109" s="454">
        <v>0</v>
      </c>
      <c r="I109" s="576">
        <v>1.7654028436018956E-2</v>
      </c>
      <c r="J109" s="576">
        <v>0.9079383886255924</v>
      </c>
      <c r="K109" s="577">
        <v>7.4407582938388631E-2</v>
      </c>
      <c r="L109" s="455">
        <v>0</v>
      </c>
      <c r="M109" s="454">
        <v>1.6718773510775249E-5</v>
      </c>
      <c r="N109" s="576">
        <v>2.3908245836955794E-2</v>
      </c>
      <c r="O109" s="576">
        <v>0.89881629104527516</v>
      </c>
      <c r="P109" s="576">
        <v>7.7275463117769005E-2</v>
      </c>
      <c r="Q109" s="456">
        <v>0</v>
      </c>
    </row>
    <row r="110" spans="1:17">
      <c r="A110" s="452"/>
      <c r="B110" s="546">
        <f t="shared" si="12"/>
        <v>41902</v>
      </c>
      <c r="C110" s="547">
        <f t="shared" si="10"/>
        <v>2014</v>
      </c>
      <c r="D110" s="547">
        <f t="shared" si="11"/>
        <v>9</v>
      </c>
      <c r="E110" s="548">
        <v>0.97</v>
      </c>
      <c r="F110" s="548">
        <v>1</v>
      </c>
      <c r="G110" s="457">
        <v>0.92592592592592593</v>
      </c>
      <c r="H110" s="454">
        <v>0</v>
      </c>
      <c r="I110" s="576">
        <v>1.325E-2</v>
      </c>
      <c r="J110" s="576">
        <v>0.94199999999999995</v>
      </c>
      <c r="K110" s="577">
        <v>4.4749999999999998E-2</v>
      </c>
      <c r="L110" s="455">
        <v>0</v>
      </c>
      <c r="M110" s="454">
        <v>1.6897600540723217E-5</v>
      </c>
      <c r="N110" s="576">
        <v>2.2423494820797918E-2</v>
      </c>
      <c r="O110" s="576">
        <v>0.91333074232413525</v>
      </c>
      <c r="P110" s="576">
        <v>6.4245762855066835E-2</v>
      </c>
      <c r="Q110" s="456">
        <v>0</v>
      </c>
    </row>
    <row r="111" spans="1:17">
      <c r="A111" s="452"/>
      <c r="B111" s="546">
        <f t="shared" si="12"/>
        <v>41903</v>
      </c>
      <c r="C111" s="547">
        <f t="shared" si="10"/>
        <v>2014</v>
      </c>
      <c r="D111" s="547">
        <f t="shared" si="11"/>
        <v>9</v>
      </c>
      <c r="E111" s="548">
        <v>0.97</v>
      </c>
      <c r="F111" s="548">
        <v>1</v>
      </c>
      <c r="G111" s="457">
        <v>0.98055555555555562</v>
      </c>
      <c r="H111" s="454">
        <v>0</v>
      </c>
      <c r="I111" s="576">
        <v>2.5495750708215296E-2</v>
      </c>
      <c r="J111" s="576">
        <v>0.90745986779981114</v>
      </c>
      <c r="K111" s="577">
        <v>6.7044381491973559E-2</v>
      </c>
      <c r="L111" s="455">
        <v>0</v>
      </c>
      <c r="M111" s="454">
        <v>1.6945705958110215E-5</v>
      </c>
      <c r="N111" s="576">
        <v>2.3995526257816341E-2</v>
      </c>
      <c r="O111" s="576">
        <v>0.91360932707461318</v>
      </c>
      <c r="P111" s="576">
        <v>6.2395146667570456E-2</v>
      </c>
      <c r="Q111" s="456">
        <v>0</v>
      </c>
    </row>
    <row r="112" spans="1:17">
      <c r="A112" s="452"/>
      <c r="B112" s="546">
        <f t="shared" si="12"/>
        <v>41904</v>
      </c>
      <c r="C112" s="547">
        <f t="shared" si="10"/>
        <v>2014</v>
      </c>
      <c r="D112" s="547">
        <f t="shared" si="11"/>
        <v>9</v>
      </c>
      <c r="E112" s="548">
        <v>0.97</v>
      </c>
      <c r="F112" s="548">
        <v>1</v>
      </c>
      <c r="G112" s="457">
        <v>0.99675925925925923</v>
      </c>
      <c r="H112" s="454">
        <v>0</v>
      </c>
      <c r="I112" s="576">
        <v>3.3209475150952163E-2</v>
      </c>
      <c r="J112" s="576">
        <v>0.7815838365071992</v>
      </c>
      <c r="K112" s="577">
        <v>0.18520668834184859</v>
      </c>
      <c r="L112" s="455">
        <v>0</v>
      </c>
      <c r="M112" s="454">
        <v>1.6908171719391983E-5</v>
      </c>
      <c r="N112" s="576">
        <v>2.6225017753880493E-2</v>
      </c>
      <c r="O112" s="576">
        <v>0.89460958371377364</v>
      </c>
      <c r="P112" s="576">
        <v>7.9165398532345874E-2</v>
      </c>
      <c r="Q112" s="456">
        <v>0</v>
      </c>
    </row>
    <row r="113" spans="1:17">
      <c r="A113" s="452"/>
      <c r="B113" s="546">
        <f t="shared" si="12"/>
        <v>41905</v>
      </c>
      <c r="C113" s="547">
        <f t="shared" si="10"/>
        <v>2014</v>
      </c>
      <c r="D113" s="547">
        <f t="shared" si="11"/>
        <v>9</v>
      </c>
      <c r="E113" s="548">
        <v>0.97</v>
      </c>
      <c r="F113" s="548">
        <v>1</v>
      </c>
      <c r="G113" s="580">
        <v>1</v>
      </c>
      <c r="H113" s="576">
        <v>0</v>
      </c>
      <c r="I113" s="576">
        <v>7.6620370370370366E-2</v>
      </c>
      <c r="J113" s="576">
        <v>0.74826388888888884</v>
      </c>
      <c r="K113" s="577">
        <v>0.17511574074074074</v>
      </c>
      <c r="L113" s="578">
        <v>0</v>
      </c>
      <c r="M113" s="576">
        <v>0</v>
      </c>
      <c r="N113" s="576">
        <v>3.2579002394522952E-2</v>
      </c>
      <c r="O113" s="576">
        <v>0.86889143705102689</v>
      </c>
      <c r="P113" s="576">
        <v>9.8529560554450099E-2</v>
      </c>
      <c r="Q113" s="577">
        <v>0</v>
      </c>
    </row>
    <row r="114" spans="1:17">
      <c r="A114" s="452"/>
      <c r="B114" s="546">
        <f t="shared" si="12"/>
        <v>41906</v>
      </c>
      <c r="C114" s="547">
        <f t="shared" si="10"/>
        <v>2014</v>
      </c>
      <c r="D114" s="547">
        <f t="shared" si="11"/>
        <v>9</v>
      </c>
      <c r="E114" s="548">
        <v>0.97</v>
      </c>
      <c r="F114" s="548">
        <v>1</v>
      </c>
      <c r="G114" s="457">
        <v>0.99930555555555556</v>
      </c>
      <c r="H114" s="454">
        <v>0</v>
      </c>
      <c r="I114" s="576">
        <v>8.7676627287468153E-2</v>
      </c>
      <c r="J114" s="576">
        <v>0.73372712531850826</v>
      </c>
      <c r="K114" s="577">
        <v>0.17859624739402363</v>
      </c>
      <c r="L114" s="455">
        <v>0</v>
      </c>
      <c r="M114" s="454">
        <v>0</v>
      </c>
      <c r="N114" s="576">
        <v>4.0831439872086171E-2</v>
      </c>
      <c r="O114" s="576">
        <v>0.84232937810317265</v>
      </c>
      <c r="P114" s="576">
        <v>0.11683918202474122</v>
      </c>
      <c r="Q114" s="456">
        <v>0</v>
      </c>
    </row>
    <row r="115" spans="1:17">
      <c r="A115" s="452"/>
      <c r="B115" s="546">
        <f t="shared" si="12"/>
        <v>41907</v>
      </c>
      <c r="C115" s="547">
        <f t="shared" si="10"/>
        <v>2014</v>
      </c>
      <c r="D115" s="547">
        <f t="shared" si="11"/>
        <v>9</v>
      </c>
      <c r="E115" s="548">
        <v>0.97</v>
      </c>
      <c r="F115" s="548">
        <v>1</v>
      </c>
      <c r="G115" s="457">
        <v>1</v>
      </c>
      <c r="H115" s="454">
        <v>3.4722222222222224E-4</v>
      </c>
      <c r="I115" s="576">
        <v>8.9498668519161745E-2</v>
      </c>
      <c r="J115" s="576">
        <v>0.81116128285284239</v>
      </c>
      <c r="K115" s="577">
        <v>9.9340048627995836E-2</v>
      </c>
      <c r="L115" s="455">
        <v>0</v>
      </c>
      <c r="M115" s="454">
        <v>0</v>
      </c>
      <c r="N115" s="576">
        <v>4.9364638559286377E-2</v>
      </c>
      <c r="O115" s="576">
        <v>0.82026424303627032</v>
      </c>
      <c r="P115" s="576">
        <v>0.13037111840444332</v>
      </c>
      <c r="Q115" s="456">
        <v>0</v>
      </c>
    </row>
    <row r="116" spans="1:17">
      <c r="A116" s="452"/>
      <c r="B116" s="546">
        <f t="shared" si="12"/>
        <v>41908</v>
      </c>
      <c r="C116" s="547">
        <f t="shared" si="10"/>
        <v>2014</v>
      </c>
      <c r="D116" s="547">
        <f t="shared" si="11"/>
        <v>9</v>
      </c>
      <c r="E116" s="548">
        <v>0.97</v>
      </c>
      <c r="F116" s="548">
        <v>1</v>
      </c>
      <c r="G116" s="580">
        <v>1</v>
      </c>
      <c r="H116" s="576">
        <v>0</v>
      </c>
      <c r="I116" s="576">
        <v>5.3240740740740741E-2</v>
      </c>
      <c r="J116" s="576">
        <v>0.75613425925925926</v>
      </c>
      <c r="K116" s="577">
        <v>0.19062499999999999</v>
      </c>
      <c r="L116" s="578">
        <v>0</v>
      </c>
      <c r="M116" s="576">
        <v>5.0297594098415628E-5</v>
      </c>
      <c r="N116" s="576">
        <v>5.4659468160021464E-2</v>
      </c>
      <c r="O116" s="576">
        <v>0.80984876429361863</v>
      </c>
      <c r="P116" s="576">
        <v>0.13549176754635994</v>
      </c>
      <c r="Q116" s="577">
        <v>0</v>
      </c>
    </row>
    <row r="117" spans="1:17">
      <c r="A117" s="452"/>
      <c r="B117" s="546">
        <f t="shared" si="12"/>
        <v>41909</v>
      </c>
      <c r="C117" s="547">
        <f t="shared" si="10"/>
        <v>2014</v>
      </c>
      <c r="D117" s="547">
        <f t="shared" si="11"/>
        <v>9</v>
      </c>
      <c r="E117" s="548">
        <v>0.97</v>
      </c>
      <c r="F117" s="548">
        <v>1</v>
      </c>
      <c r="G117" s="580">
        <v>1</v>
      </c>
      <c r="H117" s="576">
        <v>0</v>
      </c>
      <c r="I117" s="576">
        <v>5.8449074074074077E-2</v>
      </c>
      <c r="J117" s="576">
        <v>0.72268518518518521</v>
      </c>
      <c r="K117" s="577">
        <v>0.21886574074074075</v>
      </c>
      <c r="L117" s="578">
        <v>0</v>
      </c>
      <c r="M117" s="576">
        <v>4.9603174603174603E-5</v>
      </c>
      <c r="N117" s="576">
        <v>6.0849579178861385E-2</v>
      </c>
      <c r="O117" s="576">
        <v>0.78195016287183561</v>
      </c>
      <c r="P117" s="576">
        <v>0.15720025794930303</v>
      </c>
      <c r="Q117" s="577">
        <v>0</v>
      </c>
    </row>
    <row r="118" spans="1:17">
      <c r="A118" s="452"/>
      <c r="B118" s="546">
        <f t="shared" si="12"/>
        <v>41910</v>
      </c>
      <c r="C118" s="547">
        <f t="shared" si="10"/>
        <v>2014</v>
      </c>
      <c r="D118" s="547">
        <f t="shared" si="11"/>
        <v>9</v>
      </c>
      <c r="E118" s="548">
        <v>0.97</v>
      </c>
      <c r="F118" s="548">
        <v>1</v>
      </c>
      <c r="G118" s="580">
        <v>1</v>
      </c>
      <c r="H118" s="576">
        <v>0</v>
      </c>
      <c r="I118" s="576">
        <v>5.8680555555555555E-2</v>
      </c>
      <c r="J118" s="576">
        <v>0.77256944444444442</v>
      </c>
      <c r="K118" s="577">
        <v>0.16875000000000001</v>
      </c>
      <c r="L118" s="578">
        <v>0</v>
      </c>
      <c r="M118" s="576">
        <v>4.9603174603174603E-5</v>
      </c>
      <c r="N118" s="576">
        <v>6.3908593349537843E-2</v>
      </c>
      <c r="O118" s="576">
        <v>0.7577922185293583</v>
      </c>
      <c r="P118" s="576">
        <v>0.1782991881211039</v>
      </c>
      <c r="Q118" s="577">
        <v>0</v>
      </c>
    </row>
    <row r="119" spans="1:17">
      <c r="A119" s="452"/>
      <c r="B119" s="546">
        <f t="shared" si="12"/>
        <v>41911</v>
      </c>
      <c r="C119" s="547">
        <f t="shared" si="10"/>
        <v>2014</v>
      </c>
      <c r="D119" s="547">
        <f t="shared" si="11"/>
        <v>9</v>
      </c>
      <c r="E119" s="548">
        <v>0.97</v>
      </c>
      <c r="F119" s="548">
        <v>1</v>
      </c>
      <c r="G119" s="580">
        <v>1</v>
      </c>
      <c r="H119" s="576">
        <v>0</v>
      </c>
      <c r="I119" s="576">
        <v>3.2060185185185185E-2</v>
      </c>
      <c r="J119" s="576">
        <v>0.85995370370370372</v>
      </c>
      <c r="K119" s="577">
        <v>0.10798611111111112</v>
      </c>
      <c r="L119" s="578">
        <v>0</v>
      </c>
      <c r="M119" s="576">
        <v>5.7839130099483303E-5</v>
      </c>
      <c r="N119" s="576">
        <v>6.9006073459944084E-2</v>
      </c>
      <c r="O119" s="576">
        <v>0.75384170442494935</v>
      </c>
      <c r="P119" s="576">
        <v>0.17715222211510653</v>
      </c>
      <c r="Q119" s="577">
        <v>0</v>
      </c>
    </row>
    <row r="120" spans="1:17" ht="15.75" thickBot="1">
      <c r="A120" s="458"/>
      <c r="B120" s="546">
        <f t="shared" si="12"/>
        <v>41912</v>
      </c>
      <c r="C120" s="547">
        <f t="shared" si="10"/>
        <v>2014</v>
      </c>
      <c r="D120" s="547">
        <f t="shared" si="11"/>
        <v>9</v>
      </c>
      <c r="E120" s="548">
        <v>0.97</v>
      </c>
      <c r="F120" s="548">
        <v>1</v>
      </c>
      <c r="G120" s="459">
        <v>1</v>
      </c>
      <c r="H120" s="460">
        <v>0</v>
      </c>
      <c r="I120" s="581">
        <v>2.4421296296296295E-2</v>
      </c>
      <c r="J120" s="581">
        <v>0.78240740740740744</v>
      </c>
      <c r="K120" s="582">
        <v>0.19317129629629629</v>
      </c>
      <c r="L120" s="461">
        <v>0</v>
      </c>
      <c r="M120" s="460">
        <v>5.7839130099483303E-5</v>
      </c>
      <c r="N120" s="581">
        <v>6.6017545550949575E-2</v>
      </c>
      <c r="O120" s="581">
        <v>0.7597223561168418</v>
      </c>
      <c r="P120" s="581">
        <v>0.17426009833220862</v>
      </c>
      <c r="Q120" s="462">
        <v>0</v>
      </c>
    </row>
    <row r="121" spans="1:17">
      <c r="A121" s="591"/>
      <c r="B121" s="541">
        <v>41913</v>
      </c>
      <c r="C121" s="542">
        <f t="shared" si="10"/>
        <v>2014</v>
      </c>
      <c r="D121" s="542">
        <f t="shared" si="11"/>
        <v>10</v>
      </c>
      <c r="E121" s="543">
        <v>0.97</v>
      </c>
      <c r="F121" s="543">
        <v>1</v>
      </c>
      <c r="G121" s="544">
        <v>1</v>
      </c>
      <c r="H121" s="544">
        <v>0</v>
      </c>
      <c r="I121" s="544">
        <v>3.4837962962962966E-2</v>
      </c>
      <c r="J121" s="544">
        <v>0.76597222222222228</v>
      </c>
      <c r="K121" s="544">
        <v>0.19918981481481482</v>
      </c>
      <c r="L121" s="544">
        <v>0</v>
      </c>
      <c r="M121" s="544">
        <v>6.938983207660637E-5</v>
      </c>
      <c r="N121" s="544">
        <v>6.1691841502625432E-2</v>
      </c>
      <c r="O121" s="544">
        <v>0.76491406629501979</v>
      </c>
      <c r="P121" s="544">
        <v>0.1733940922023548</v>
      </c>
      <c r="Q121" s="545">
        <v>0</v>
      </c>
    </row>
    <row r="122" spans="1:17">
      <c r="A122" s="592"/>
      <c r="B122" s="546">
        <f>+B121+1</f>
        <v>41914</v>
      </c>
      <c r="C122" s="547">
        <f t="shared" si="10"/>
        <v>2014</v>
      </c>
      <c r="D122" s="547">
        <f t="shared" si="11"/>
        <v>10</v>
      </c>
      <c r="E122" s="548">
        <v>0.97</v>
      </c>
      <c r="F122" s="548">
        <v>1</v>
      </c>
      <c r="G122" s="549">
        <v>1</v>
      </c>
      <c r="H122" s="549">
        <v>0</v>
      </c>
      <c r="I122" s="549">
        <v>4.3981481481481483E-2</v>
      </c>
      <c r="J122" s="549">
        <v>0.80844907407407407</v>
      </c>
      <c r="K122" s="549">
        <v>0.14756944444444445</v>
      </c>
      <c r="L122" s="549">
        <v>0</v>
      </c>
      <c r="M122" s="549">
        <v>0</v>
      </c>
      <c r="N122" s="549">
        <v>5.5251598982815751E-2</v>
      </c>
      <c r="O122" s="549">
        <v>0.752446636356631</v>
      </c>
      <c r="P122" s="549">
        <v>0.19230176466055329</v>
      </c>
      <c r="Q122" s="550">
        <v>0</v>
      </c>
    </row>
    <row r="123" spans="1:17">
      <c r="A123" s="592"/>
      <c r="B123" s="546">
        <f t="shared" ref="B123:B146" si="13">+B122+1</f>
        <v>41915</v>
      </c>
      <c r="C123" s="547">
        <f t="shared" si="10"/>
        <v>2014</v>
      </c>
      <c r="D123" s="547">
        <f t="shared" si="11"/>
        <v>10</v>
      </c>
      <c r="E123" s="548">
        <v>0.97</v>
      </c>
      <c r="F123" s="548">
        <v>1</v>
      </c>
      <c r="G123" s="551">
        <v>1</v>
      </c>
      <c r="H123" s="551">
        <v>0</v>
      </c>
      <c r="I123" s="549">
        <v>2.1296296296296296E-2</v>
      </c>
      <c r="J123" s="549">
        <v>0.84699074074074077</v>
      </c>
      <c r="K123" s="549">
        <v>0.13171296296296298</v>
      </c>
      <c r="L123" s="551">
        <v>0</v>
      </c>
      <c r="M123" s="551">
        <v>0</v>
      </c>
      <c r="N123" s="549">
        <v>4.9664791554288358E-2</v>
      </c>
      <c r="O123" s="549">
        <v>0.78535100562533711</v>
      </c>
      <c r="P123" s="549">
        <v>0.16498420282037451</v>
      </c>
      <c r="Q123" s="552">
        <v>0</v>
      </c>
    </row>
    <row r="124" spans="1:17">
      <c r="A124" s="592"/>
      <c r="B124" s="546">
        <f t="shared" si="13"/>
        <v>41916</v>
      </c>
      <c r="C124" s="547">
        <f t="shared" si="10"/>
        <v>2014</v>
      </c>
      <c r="D124" s="547">
        <f t="shared" si="11"/>
        <v>10</v>
      </c>
      <c r="E124" s="548">
        <v>0.97</v>
      </c>
      <c r="F124" s="548">
        <v>1</v>
      </c>
      <c r="G124" s="551">
        <v>1</v>
      </c>
      <c r="H124" s="551">
        <v>0</v>
      </c>
      <c r="I124" s="549">
        <v>3.0208333333333334E-2</v>
      </c>
      <c r="J124" s="549">
        <v>0.78009259259259256</v>
      </c>
      <c r="K124" s="549">
        <v>0.18969907407407408</v>
      </c>
      <c r="L124" s="551">
        <v>0</v>
      </c>
      <c r="M124" s="551">
        <v>0</v>
      </c>
      <c r="N124" s="549">
        <v>3.5069444444444445E-2</v>
      </c>
      <c r="O124" s="549">
        <v>0.80234788359788356</v>
      </c>
      <c r="P124" s="549">
        <v>0.16258267195767195</v>
      </c>
      <c r="Q124" s="552">
        <v>0</v>
      </c>
    </row>
    <row r="125" spans="1:17">
      <c r="A125" s="592"/>
      <c r="B125" s="546">
        <f t="shared" si="13"/>
        <v>41917</v>
      </c>
      <c r="C125" s="547">
        <f t="shared" si="10"/>
        <v>2014</v>
      </c>
      <c r="D125" s="547">
        <f t="shared" si="11"/>
        <v>10</v>
      </c>
      <c r="E125" s="548">
        <v>0.97</v>
      </c>
      <c r="F125" s="548">
        <v>1</v>
      </c>
      <c r="G125" s="551">
        <v>1</v>
      </c>
      <c r="H125" s="551">
        <v>0</v>
      </c>
      <c r="I125" s="549">
        <v>1.4004629629629629E-2</v>
      </c>
      <c r="J125" s="549">
        <v>0.86215277777777777</v>
      </c>
      <c r="K125" s="549">
        <v>0.12384259259259259</v>
      </c>
      <c r="L125" s="551">
        <v>0</v>
      </c>
      <c r="M125" s="551">
        <v>0</v>
      </c>
      <c r="N125" s="549">
        <v>2.8687169312169313E-2</v>
      </c>
      <c r="O125" s="549">
        <v>0.81514550264550267</v>
      </c>
      <c r="P125" s="549">
        <v>0.15616732804232805</v>
      </c>
      <c r="Q125" s="552">
        <v>0</v>
      </c>
    </row>
    <row r="126" spans="1:17">
      <c r="A126" s="592"/>
      <c r="B126" s="546">
        <f t="shared" si="13"/>
        <v>41918</v>
      </c>
      <c r="C126" s="547">
        <f t="shared" si="10"/>
        <v>2014</v>
      </c>
      <c r="D126" s="547">
        <f t="shared" si="11"/>
        <v>10</v>
      </c>
      <c r="E126" s="548">
        <v>0.97</v>
      </c>
      <c r="F126" s="548">
        <v>1</v>
      </c>
      <c r="G126" s="551">
        <v>1</v>
      </c>
      <c r="H126" s="551">
        <v>2.3148148148148149E-4</v>
      </c>
      <c r="I126" s="549">
        <v>3.3572586246816395E-2</v>
      </c>
      <c r="J126" s="549">
        <v>0.85204908543644364</v>
      </c>
      <c r="K126" s="549">
        <v>0.11437832831673998</v>
      </c>
      <c r="L126" s="551">
        <v>0</v>
      </c>
      <c r="M126" s="551">
        <v>3.3068783068783071E-5</v>
      </c>
      <c r="N126" s="549">
        <v>2.8903072191540726E-2</v>
      </c>
      <c r="O126" s="549">
        <v>0.81401501372399876</v>
      </c>
      <c r="P126" s="549">
        <v>0.15708191408446046</v>
      </c>
      <c r="Q126" s="552">
        <v>0</v>
      </c>
    </row>
    <row r="127" spans="1:17">
      <c r="A127" s="592"/>
      <c r="B127" s="546">
        <f t="shared" si="13"/>
        <v>41919</v>
      </c>
      <c r="C127" s="547">
        <f t="shared" si="10"/>
        <v>2014</v>
      </c>
      <c r="D127" s="547">
        <f t="shared" si="11"/>
        <v>10</v>
      </c>
      <c r="E127" s="548">
        <v>0.97</v>
      </c>
      <c r="F127" s="548">
        <v>1</v>
      </c>
      <c r="G127" s="551">
        <v>1</v>
      </c>
      <c r="H127" s="551">
        <v>1.1574074074074075E-4</v>
      </c>
      <c r="I127" s="549">
        <v>4.306053941428406E-2</v>
      </c>
      <c r="J127" s="549">
        <v>0.83065169579812481</v>
      </c>
      <c r="K127" s="549">
        <v>0.12628776478759116</v>
      </c>
      <c r="L127" s="551">
        <v>0</v>
      </c>
      <c r="M127" s="551">
        <v>4.9603174603174603E-5</v>
      </c>
      <c r="N127" s="549">
        <v>3.1565719199034344E-2</v>
      </c>
      <c r="O127" s="549">
        <v>0.82090712171569358</v>
      </c>
      <c r="P127" s="549">
        <v>0.14752715908527209</v>
      </c>
      <c r="Q127" s="552">
        <v>0</v>
      </c>
    </row>
    <row r="128" spans="1:17">
      <c r="A128" s="592"/>
      <c r="B128" s="546">
        <f t="shared" si="13"/>
        <v>41920</v>
      </c>
      <c r="C128" s="547">
        <f t="shared" si="10"/>
        <v>2014</v>
      </c>
      <c r="D128" s="547">
        <f t="shared" si="11"/>
        <v>10</v>
      </c>
      <c r="E128" s="548">
        <v>0.97</v>
      </c>
      <c r="F128" s="548">
        <v>1</v>
      </c>
      <c r="G128" s="551">
        <v>1</v>
      </c>
      <c r="H128" s="551">
        <v>0</v>
      </c>
      <c r="I128" s="549">
        <v>3.0324074074074073E-2</v>
      </c>
      <c r="J128" s="549">
        <v>0.80856481481481479</v>
      </c>
      <c r="K128" s="549">
        <v>0.16111111111111112</v>
      </c>
      <c r="L128" s="551">
        <v>0</v>
      </c>
      <c r="M128" s="551">
        <v>6.6137566137566142E-5</v>
      </c>
      <c r="N128" s="549">
        <v>3.2740260599245979E-2</v>
      </c>
      <c r="O128" s="549">
        <v>0.83014749652754816</v>
      </c>
      <c r="P128" s="549">
        <v>0.13711224287320589</v>
      </c>
      <c r="Q128" s="552">
        <v>0</v>
      </c>
    </row>
    <row r="129" spans="1:17">
      <c r="A129" s="592"/>
      <c r="B129" s="546">
        <f t="shared" si="13"/>
        <v>41921</v>
      </c>
      <c r="C129" s="547">
        <f t="shared" si="10"/>
        <v>2014</v>
      </c>
      <c r="D129" s="547">
        <f t="shared" si="11"/>
        <v>10</v>
      </c>
      <c r="E129" s="548">
        <v>0.97</v>
      </c>
      <c r="F129" s="548">
        <v>1</v>
      </c>
      <c r="G129" s="551">
        <v>1</v>
      </c>
      <c r="H129" s="551">
        <v>0</v>
      </c>
      <c r="I129" s="549">
        <v>2.2685185185185187E-2</v>
      </c>
      <c r="J129" s="549">
        <v>0.84004629629629635</v>
      </c>
      <c r="K129" s="549">
        <v>0.13726851851851851</v>
      </c>
      <c r="L129" s="551">
        <v>0</v>
      </c>
      <c r="M129" s="551">
        <v>6.6137566137566142E-5</v>
      </c>
      <c r="N129" s="549">
        <v>3.0789073351412129E-2</v>
      </c>
      <c r="O129" s="549">
        <v>0.83016403201269928</v>
      </c>
      <c r="P129" s="549">
        <v>0.13904689463588862</v>
      </c>
      <c r="Q129" s="552">
        <v>0</v>
      </c>
    </row>
    <row r="130" spans="1:17">
      <c r="A130" s="592"/>
      <c r="B130" s="546">
        <f t="shared" si="13"/>
        <v>41922</v>
      </c>
      <c r="C130" s="547">
        <f t="shared" si="10"/>
        <v>2014</v>
      </c>
      <c r="D130" s="547">
        <f t="shared" si="11"/>
        <v>10</v>
      </c>
      <c r="E130" s="548">
        <v>0.97</v>
      </c>
      <c r="F130" s="548">
        <v>1</v>
      </c>
      <c r="G130" s="551">
        <v>1</v>
      </c>
      <c r="H130" s="551">
        <v>0</v>
      </c>
      <c r="I130" s="549">
        <v>2.5798954096455551E-2</v>
      </c>
      <c r="J130" s="549">
        <v>0.86647298082510171</v>
      </c>
      <c r="K130" s="549">
        <v>0.10772806507844276</v>
      </c>
      <c r="L130" s="551">
        <v>4.0509259259259257E-3</v>
      </c>
      <c r="M130" s="551">
        <v>6.6137566137566142E-5</v>
      </c>
      <c r="N130" s="549">
        <v>3.0987499173225741E-2</v>
      </c>
      <c r="O130" s="549">
        <v>0.82917190290363119</v>
      </c>
      <c r="P130" s="549">
        <v>0.13984059792314307</v>
      </c>
      <c r="Q130" s="552">
        <v>0</v>
      </c>
    </row>
    <row r="131" spans="1:17">
      <c r="A131" s="592"/>
      <c r="B131" s="546">
        <f t="shared" si="13"/>
        <v>41923</v>
      </c>
      <c r="C131" s="547">
        <f t="shared" ref="C131:C194" si="14">+YEAR(B131)</f>
        <v>2014</v>
      </c>
      <c r="D131" s="547">
        <f t="shared" ref="D131:D194" si="15">+MONTH(B131)</f>
        <v>10</v>
      </c>
      <c r="E131" s="548">
        <v>0.97</v>
      </c>
      <c r="F131" s="548">
        <v>1</v>
      </c>
      <c r="G131" s="551">
        <v>1</v>
      </c>
      <c r="H131" s="551">
        <v>0</v>
      </c>
      <c r="I131" s="549">
        <v>3.9120370370370368E-2</v>
      </c>
      <c r="J131" s="549">
        <v>0.8666666666666667</v>
      </c>
      <c r="K131" s="549">
        <v>9.4212962962962957E-2</v>
      </c>
      <c r="L131" s="551">
        <v>0</v>
      </c>
      <c r="M131" s="551">
        <v>6.6137566137566142E-5</v>
      </c>
      <c r="N131" s="549">
        <v>3.0360185966479707E-2</v>
      </c>
      <c r="O131" s="549">
        <v>0.8414983206763621</v>
      </c>
      <c r="P131" s="549">
        <v>0.12814149335715821</v>
      </c>
      <c r="Q131" s="552">
        <v>5.7870370370370367E-4</v>
      </c>
    </row>
    <row r="132" spans="1:17">
      <c r="A132" s="592"/>
      <c r="B132" s="546">
        <f>+B131+1</f>
        <v>41924</v>
      </c>
      <c r="C132" s="547">
        <f t="shared" si="14"/>
        <v>2014</v>
      </c>
      <c r="D132" s="547">
        <f t="shared" si="15"/>
        <v>10</v>
      </c>
      <c r="E132" s="548">
        <v>0.97</v>
      </c>
      <c r="F132" s="548">
        <v>1</v>
      </c>
      <c r="G132" s="551">
        <v>1</v>
      </c>
      <c r="H132" s="551">
        <v>0</v>
      </c>
      <c r="I132" s="549">
        <v>1.5046296296296295E-2</v>
      </c>
      <c r="J132" s="549">
        <v>0.9082175925925926</v>
      </c>
      <c r="K132" s="549">
        <v>7.6736111111111116E-2</v>
      </c>
      <c r="L132" s="551">
        <v>0</v>
      </c>
      <c r="M132" s="551">
        <v>6.6137566137566142E-5</v>
      </c>
      <c r="N132" s="549">
        <v>3.3933919028474049E-2</v>
      </c>
      <c r="O132" s="549">
        <v>0.8421601230952499</v>
      </c>
      <c r="P132" s="549">
        <v>0.12390595787627603</v>
      </c>
      <c r="Q132" s="552">
        <v>5.7870370370370367E-4</v>
      </c>
    </row>
    <row r="133" spans="1:17">
      <c r="A133" s="592"/>
      <c r="B133" s="546">
        <f t="shared" si="13"/>
        <v>41925</v>
      </c>
      <c r="C133" s="547">
        <f t="shared" si="14"/>
        <v>2014</v>
      </c>
      <c r="D133" s="547">
        <f t="shared" si="15"/>
        <v>10</v>
      </c>
      <c r="E133" s="548">
        <v>0.97</v>
      </c>
      <c r="F133" s="548">
        <v>1</v>
      </c>
      <c r="G133" s="551">
        <v>1</v>
      </c>
      <c r="H133" s="551">
        <v>0</v>
      </c>
      <c r="I133" s="549">
        <v>1.4004629629629629E-2</v>
      </c>
      <c r="J133" s="549">
        <v>0.90636574074074072</v>
      </c>
      <c r="K133" s="549">
        <v>7.9629629629629634E-2</v>
      </c>
      <c r="L133" s="551">
        <v>0</v>
      </c>
      <c r="M133" s="551">
        <v>3.3068783068783071E-5</v>
      </c>
      <c r="N133" s="549">
        <v>3.1302218619194945E-2</v>
      </c>
      <c r="O133" s="549">
        <v>0.85017289016097808</v>
      </c>
      <c r="P133" s="549">
        <v>0.11852489121982694</v>
      </c>
      <c r="Q133" s="552">
        <v>5.7870370370370367E-4</v>
      </c>
    </row>
    <row r="134" spans="1:17">
      <c r="A134" s="592"/>
      <c r="B134" s="546">
        <f t="shared" si="13"/>
        <v>41926</v>
      </c>
      <c r="C134" s="547">
        <f t="shared" si="14"/>
        <v>2014</v>
      </c>
      <c r="D134" s="547">
        <f t="shared" si="15"/>
        <v>10</v>
      </c>
      <c r="E134" s="548">
        <v>0.97</v>
      </c>
      <c r="F134" s="548">
        <v>1</v>
      </c>
      <c r="G134" s="551">
        <v>1</v>
      </c>
      <c r="H134" s="551">
        <v>0</v>
      </c>
      <c r="I134" s="549">
        <v>2.0833333333333332E-2</v>
      </c>
      <c r="J134" s="549">
        <v>0.8837962962962963</v>
      </c>
      <c r="K134" s="549">
        <v>9.5370370370370369E-2</v>
      </c>
      <c r="L134" s="551">
        <v>0</v>
      </c>
      <c r="M134" s="551">
        <v>0</v>
      </c>
      <c r="N134" s="549">
        <v>2.3958333333333335E-2</v>
      </c>
      <c r="O134" s="549">
        <v>0.86808862433862433</v>
      </c>
      <c r="P134" s="549">
        <v>0.10737433862433862</v>
      </c>
      <c r="Q134" s="552">
        <v>5.7870370370370367E-4</v>
      </c>
    </row>
    <row r="135" spans="1:17">
      <c r="A135" s="592" t="s">
        <v>181</v>
      </c>
      <c r="B135" s="546">
        <f t="shared" si="13"/>
        <v>41927</v>
      </c>
      <c r="C135" s="547">
        <f t="shared" si="14"/>
        <v>2014</v>
      </c>
      <c r="D135" s="547">
        <f t="shared" si="15"/>
        <v>10</v>
      </c>
      <c r="E135" s="548">
        <v>0.97</v>
      </c>
      <c r="F135" s="548">
        <v>1</v>
      </c>
      <c r="G135" s="551">
        <v>1</v>
      </c>
      <c r="H135" s="551">
        <v>0</v>
      </c>
      <c r="I135" s="549">
        <v>1.6666666666666666E-2</v>
      </c>
      <c r="J135" s="549">
        <v>0.84722222222222221</v>
      </c>
      <c r="K135" s="549">
        <v>0.1361111111111111</v>
      </c>
      <c r="L135" s="551">
        <v>0</v>
      </c>
      <c r="M135" s="551">
        <v>0</v>
      </c>
      <c r="N135" s="549">
        <v>2.2007275132275132E-2</v>
      </c>
      <c r="O135" s="549">
        <v>0.87361111111111112</v>
      </c>
      <c r="P135" s="549">
        <v>0.10380291005291005</v>
      </c>
      <c r="Q135" s="552">
        <v>5.7870370370370367E-4</v>
      </c>
    </row>
    <row r="136" spans="1:17">
      <c r="A136" s="592"/>
      <c r="B136" s="546">
        <f t="shared" si="13"/>
        <v>41928</v>
      </c>
      <c r="C136" s="547">
        <f t="shared" si="14"/>
        <v>2014</v>
      </c>
      <c r="D136" s="547">
        <f t="shared" si="15"/>
        <v>10</v>
      </c>
      <c r="E136" s="548">
        <v>0.97</v>
      </c>
      <c r="F136" s="548">
        <v>1</v>
      </c>
      <c r="G136" s="551">
        <v>1</v>
      </c>
      <c r="H136" s="551">
        <v>0</v>
      </c>
      <c r="I136" s="549">
        <v>3.0208333333333334E-2</v>
      </c>
      <c r="J136" s="549">
        <v>0.83993055555555551</v>
      </c>
      <c r="K136" s="549">
        <v>0.12986111111111112</v>
      </c>
      <c r="L136" s="551">
        <v>0</v>
      </c>
      <c r="M136" s="551">
        <v>0</v>
      </c>
      <c r="N136" s="549">
        <v>2.3082010582010582E-2</v>
      </c>
      <c r="O136" s="549">
        <v>0.87359457671957674</v>
      </c>
      <c r="P136" s="549">
        <v>0.102744708994709</v>
      </c>
      <c r="Q136" s="552">
        <v>5.7870370370370367E-4</v>
      </c>
    </row>
    <row r="137" spans="1:17">
      <c r="A137" s="592"/>
      <c r="B137" s="546">
        <f t="shared" si="13"/>
        <v>41929</v>
      </c>
      <c r="C137" s="547">
        <f t="shared" si="14"/>
        <v>2014</v>
      </c>
      <c r="D137" s="547">
        <f t="shared" si="15"/>
        <v>10</v>
      </c>
      <c r="E137" s="548">
        <v>0.97</v>
      </c>
      <c r="F137" s="548">
        <v>1</v>
      </c>
      <c r="G137" s="551">
        <v>1</v>
      </c>
      <c r="H137" s="551">
        <v>0</v>
      </c>
      <c r="I137" s="549">
        <v>2.5925925925925925E-2</v>
      </c>
      <c r="J137" s="549">
        <v>0.80752314814814818</v>
      </c>
      <c r="K137" s="549">
        <v>0.16655092592592594</v>
      </c>
      <c r="L137" s="551">
        <v>0</v>
      </c>
      <c r="M137" s="551">
        <v>0</v>
      </c>
      <c r="N137" s="549">
        <v>2.3115079365079366E-2</v>
      </c>
      <c r="O137" s="549">
        <v>0.86567460317460321</v>
      </c>
      <c r="P137" s="549">
        <v>0.11121031746031745</v>
      </c>
      <c r="Q137" s="552">
        <v>0</v>
      </c>
    </row>
    <row r="138" spans="1:17">
      <c r="A138" s="592"/>
      <c r="B138" s="546">
        <f t="shared" si="13"/>
        <v>41930</v>
      </c>
      <c r="C138" s="547">
        <f t="shared" si="14"/>
        <v>2014</v>
      </c>
      <c r="D138" s="547">
        <f t="shared" si="15"/>
        <v>10</v>
      </c>
      <c r="E138" s="548">
        <v>0.97</v>
      </c>
      <c r="F138" s="548">
        <v>1</v>
      </c>
      <c r="G138" s="551">
        <v>1</v>
      </c>
      <c r="H138" s="551">
        <v>0</v>
      </c>
      <c r="I138" s="549">
        <v>3.0324074074074073E-2</v>
      </c>
      <c r="J138" s="549">
        <v>0.86342592592592593</v>
      </c>
      <c r="K138" s="549">
        <v>0.10625</v>
      </c>
      <c r="L138" s="551">
        <v>0</v>
      </c>
      <c r="M138" s="551">
        <v>0</v>
      </c>
      <c r="N138" s="549">
        <v>2.1858465608465608E-2</v>
      </c>
      <c r="O138" s="549">
        <v>0.86521164021164021</v>
      </c>
      <c r="P138" s="549">
        <v>0.11292989417989419</v>
      </c>
      <c r="Q138" s="552">
        <v>0</v>
      </c>
    </row>
    <row r="139" spans="1:17">
      <c r="A139" s="592"/>
      <c r="B139" s="546">
        <f t="shared" si="13"/>
        <v>41931</v>
      </c>
      <c r="C139" s="547">
        <f t="shared" si="14"/>
        <v>2014</v>
      </c>
      <c r="D139" s="547">
        <f t="shared" si="15"/>
        <v>10</v>
      </c>
      <c r="E139" s="548">
        <v>0.97</v>
      </c>
      <c r="F139" s="548">
        <v>1</v>
      </c>
      <c r="G139" s="551">
        <v>1</v>
      </c>
      <c r="H139" s="551">
        <v>0</v>
      </c>
      <c r="I139" s="549">
        <v>3.1712962962962964E-2</v>
      </c>
      <c r="J139" s="549">
        <v>0.87766203703703705</v>
      </c>
      <c r="K139" s="549">
        <v>9.0624999999999997E-2</v>
      </c>
      <c r="L139" s="551">
        <v>0</v>
      </c>
      <c r="M139" s="551">
        <v>0</v>
      </c>
      <c r="N139" s="549">
        <v>2.4239417989417988E-2</v>
      </c>
      <c r="O139" s="549">
        <v>0.86084656084656086</v>
      </c>
      <c r="P139" s="549">
        <v>0.11491402116402116</v>
      </c>
      <c r="Q139" s="552">
        <v>0</v>
      </c>
    </row>
    <row r="140" spans="1:17">
      <c r="A140" s="592"/>
      <c r="B140" s="546">
        <f>+B139+1</f>
        <v>41932</v>
      </c>
      <c r="C140" s="547">
        <f t="shared" si="14"/>
        <v>2014</v>
      </c>
      <c r="D140" s="547">
        <f t="shared" si="15"/>
        <v>10</v>
      </c>
      <c r="E140" s="548">
        <v>0.97</v>
      </c>
      <c r="F140" s="548">
        <v>1</v>
      </c>
      <c r="G140" s="551">
        <v>1</v>
      </c>
      <c r="H140" s="551">
        <v>0</v>
      </c>
      <c r="I140" s="549">
        <v>2.060185185185185E-2</v>
      </c>
      <c r="J140" s="549">
        <v>0.90844907407407405</v>
      </c>
      <c r="K140" s="549">
        <v>7.0949074074074067E-2</v>
      </c>
      <c r="L140" s="551">
        <v>0</v>
      </c>
      <c r="M140" s="551">
        <v>0</v>
      </c>
      <c r="N140" s="549">
        <v>2.5181878306878305E-2</v>
      </c>
      <c r="O140" s="549">
        <v>0.86114417989417991</v>
      </c>
      <c r="P140" s="549">
        <v>0.1136739417989418</v>
      </c>
      <c r="Q140" s="552">
        <v>0</v>
      </c>
    </row>
    <row r="141" spans="1:17">
      <c r="A141" s="592"/>
      <c r="B141" s="546">
        <f t="shared" si="13"/>
        <v>41933</v>
      </c>
      <c r="C141" s="547">
        <f t="shared" si="14"/>
        <v>2014</v>
      </c>
      <c r="D141" s="547">
        <f t="shared" si="15"/>
        <v>10</v>
      </c>
      <c r="E141" s="548">
        <v>0.97</v>
      </c>
      <c r="F141" s="548">
        <v>1</v>
      </c>
      <c r="G141" s="551">
        <v>1</v>
      </c>
      <c r="H141" s="551">
        <v>0</v>
      </c>
      <c r="I141" s="549">
        <v>1.4814814814814815E-2</v>
      </c>
      <c r="J141" s="549">
        <v>0.92048611111111112</v>
      </c>
      <c r="K141" s="549">
        <v>6.4699074074074076E-2</v>
      </c>
      <c r="L141" s="551">
        <v>0</v>
      </c>
      <c r="M141" s="551">
        <v>0</v>
      </c>
      <c r="N141" s="549">
        <v>2.4322089947089946E-2</v>
      </c>
      <c r="O141" s="549">
        <v>0.86638558201058202</v>
      </c>
      <c r="P141" s="549">
        <v>0.10929232804232804</v>
      </c>
      <c r="Q141" s="552">
        <v>0</v>
      </c>
    </row>
    <row r="142" spans="1:17">
      <c r="A142" s="592"/>
      <c r="B142" s="546">
        <f t="shared" si="13"/>
        <v>41934</v>
      </c>
      <c r="C142" s="547">
        <f t="shared" si="14"/>
        <v>2014</v>
      </c>
      <c r="D142" s="547">
        <f t="shared" si="15"/>
        <v>10</v>
      </c>
      <c r="E142" s="548">
        <v>0.97</v>
      </c>
      <c r="F142" s="548">
        <v>1</v>
      </c>
      <c r="G142" s="551">
        <v>1</v>
      </c>
      <c r="H142" s="551">
        <v>0</v>
      </c>
      <c r="I142" s="549">
        <v>2.8819444444444446E-2</v>
      </c>
      <c r="J142" s="549">
        <v>0.85833333333333328</v>
      </c>
      <c r="K142" s="549">
        <v>0.11284722222222222</v>
      </c>
      <c r="L142" s="551">
        <v>0</v>
      </c>
      <c r="M142" s="551">
        <v>0</v>
      </c>
      <c r="N142" s="549">
        <v>2.6058201058201058E-2</v>
      </c>
      <c r="O142" s="549">
        <v>0.8679728835978836</v>
      </c>
      <c r="P142" s="549">
        <v>0.10596891534391534</v>
      </c>
      <c r="Q142" s="552">
        <v>0</v>
      </c>
    </row>
    <row r="143" spans="1:17">
      <c r="A143" s="592"/>
      <c r="B143" s="546">
        <f t="shared" si="13"/>
        <v>41935</v>
      </c>
      <c r="C143" s="547">
        <f t="shared" si="14"/>
        <v>2014</v>
      </c>
      <c r="D143" s="547">
        <f t="shared" si="15"/>
        <v>10</v>
      </c>
      <c r="E143" s="548">
        <v>0.97</v>
      </c>
      <c r="F143" s="548">
        <v>1</v>
      </c>
      <c r="G143" s="551">
        <v>1</v>
      </c>
      <c r="H143" s="551">
        <v>0</v>
      </c>
      <c r="I143" s="549">
        <v>2.3379629629629629E-2</v>
      </c>
      <c r="J143" s="549">
        <v>0.88495370370370374</v>
      </c>
      <c r="K143" s="549">
        <v>9.166666666666666E-2</v>
      </c>
      <c r="L143" s="551">
        <v>0</v>
      </c>
      <c r="M143" s="551">
        <v>0</v>
      </c>
      <c r="N143" s="549">
        <v>2.5082671957671956E-2</v>
      </c>
      <c r="O143" s="549">
        <v>0.87440476190476191</v>
      </c>
      <c r="P143" s="549">
        <v>0.10051256613756614</v>
      </c>
      <c r="Q143" s="552">
        <v>0</v>
      </c>
    </row>
    <row r="144" spans="1:17">
      <c r="A144" s="592"/>
      <c r="B144" s="546">
        <f t="shared" si="13"/>
        <v>41936</v>
      </c>
      <c r="C144" s="547">
        <f t="shared" si="14"/>
        <v>2014</v>
      </c>
      <c r="D144" s="547">
        <f t="shared" si="15"/>
        <v>10</v>
      </c>
      <c r="E144" s="548">
        <v>0.97</v>
      </c>
      <c r="F144" s="548">
        <v>1</v>
      </c>
      <c r="G144" s="551">
        <v>1</v>
      </c>
      <c r="H144" s="551">
        <v>0</v>
      </c>
      <c r="I144" s="549">
        <v>1.7939814814814815E-2</v>
      </c>
      <c r="J144" s="549">
        <v>0.90972222222222221</v>
      </c>
      <c r="K144" s="549">
        <v>7.2337962962962965E-2</v>
      </c>
      <c r="L144" s="551">
        <v>0</v>
      </c>
      <c r="M144" s="551">
        <v>0</v>
      </c>
      <c r="N144" s="549">
        <v>2.3941798941798941E-2</v>
      </c>
      <c r="O144" s="549">
        <v>0.88900462962962967</v>
      </c>
      <c r="P144" s="549">
        <v>8.7053571428571425E-2</v>
      </c>
      <c r="Q144" s="552">
        <v>0</v>
      </c>
    </row>
    <row r="145" spans="1:17">
      <c r="A145" s="592"/>
      <c r="B145" s="546">
        <f>+B144+1</f>
        <v>41937</v>
      </c>
      <c r="C145" s="547">
        <f t="shared" si="14"/>
        <v>2014</v>
      </c>
      <c r="D145" s="547">
        <f t="shared" si="15"/>
        <v>10</v>
      </c>
      <c r="E145" s="548">
        <v>0.97</v>
      </c>
      <c r="F145" s="548">
        <v>1</v>
      </c>
      <c r="G145" s="549">
        <v>1</v>
      </c>
      <c r="H145" s="549">
        <v>1.1574074074074075E-4</v>
      </c>
      <c r="I145" s="549">
        <v>2.5694444444444443E-2</v>
      </c>
      <c r="J145" s="549">
        <v>0.85243055555555558</v>
      </c>
      <c r="K145" s="549">
        <v>0.12175925925925926</v>
      </c>
      <c r="L145" s="549">
        <v>0</v>
      </c>
      <c r="M145" s="549">
        <v>0</v>
      </c>
      <c r="N145" s="549">
        <v>1.9609788359788358E-2</v>
      </c>
      <c r="O145" s="549">
        <v>0.76577380952380958</v>
      </c>
      <c r="P145" s="549">
        <v>7.1874999999999994E-2</v>
      </c>
      <c r="Q145" s="550">
        <v>0</v>
      </c>
    </row>
    <row r="146" spans="1:17">
      <c r="A146" s="592"/>
      <c r="B146" s="546">
        <f t="shared" si="13"/>
        <v>41938</v>
      </c>
      <c r="C146" s="547">
        <f t="shared" si="14"/>
        <v>2014</v>
      </c>
      <c r="D146" s="547">
        <f t="shared" si="15"/>
        <v>10</v>
      </c>
      <c r="E146" s="548">
        <v>0.97</v>
      </c>
      <c r="F146" s="548">
        <v>1</v>
      </c>
      <c r="G146" s="551">
        <v>1</v>
      </c>
      <c r="H146" s="551">
        <v>0</v>
      </c>
      <c r="I146" s="549">
        <v>2.3958333333333335E-2</v>
      </c>
      <c r="J146" s="549">
        <v>0.86238425925925921</v>
      </c>
      <c r="K146" s="549">
        <v>0.1136574074074074</v>
      </c>
      <c r="L146" s="551">
        <v>0</v>
      </c>
      <c r="M146" s="551">
        <v>1.6534391534391536E-5</v>
      </c>
      <c r="N146" s="549">
        <v>2.2172619047619049E-2</v>
      </c>
      <c r="O146" s="549">
        <v>0.88525132275132279</v>
      </c>
      <c r="P146" s="549">
        <v>9.2559523809523814E-2</v>
      </c>
      <c r="Q146" s="552">
        <v>0</v>
      </c>
    </row>
    <row r="147" spans="1:17">
      <c r="A147" s="592"/>
      <c r="B147" s="546">
        <f>+B146+1</f>
        <v>41939</v>
      </c>
      <c r="C147" s="547">
        <f t="shared" si="14"/>
        <v>2014</v>
      </c>
      <c r="D147" s="547">
        <f t="shared" si="15"/>
        <v>10</v>
      </c>
      <c r="E147" s="548">
        <v>0.97</v>
      </c>
      <c r="F147" s="548">
        <v>1</v>
      </c>
      <c r="G147" s="549">
        <v>1</v>
      </c>
      <c r="H147" s="549">
        <v>0</v>
      </c>
      <c r="I147" s="549">
        <v>2.9861111111111113E-2</v>
      </c>
      <c r="J147" s="549">
        <v>0.84062499999999996</v>
      </c>
      <c r="K147" s="549">
        <v>0.1295138888888889</v>
      </c>
      <c r="L147" s="549">
        <v>0</v>
      </c>
      <c r="M147" s="549">
        <v>1.6534391534391536E-5</v>
      </c>
      <c r="N147" s="549">
        <v>1.9229497354497353E-2</v>
      </c>
      <c r="O147" s="549">
        <v>0.75547288359788356</v>
      </c>
      <c r="P147" s="549">
        <v>8.2423941798941802E-2</v>
      </c>
      <c r="Q147" s="550">
        <v>0</v>
      </c>
    </row>
    <row r="148" spans="1:17">
      <c r="A148" s="592"/>
      <c r="B148" s="546">
        <f>+B147+1</f>
        <v>41940</v>
      </c>
      <c r="C148" s="547">
        <f t="shared" si="14"/>
        <v>2014</v>
      </c>
      <c r="D148" s="547">
        <f t="shared" si="15"/>
        <v>10</v>
      </c>
      <c r="E148" s="548">
        <v>0.97</v>
      </c>
      <c r="F148" s="548">
        <v>1</v>
      </c>
      <c r="G148" s="549">
        <v>1</v>
      </c>
      <c r="H148" s="549">
        <v>0</v>
      </c>
      <c r="I148" s="549">
        <v>1.9328703703703702E-2</v>
      </c>
      <c r="J148" s="549">
        <v>0.8989583333333333</v>
      </c>
      <c r="K148" s="549">
        <v>8.1712962962962959E-2</v>
      </c>
      <c r="L148" s="549">
        <v>0</v>
      </c>
      <c r="M148" s="549">
        <v>1.6534391534391536E-5</v>
      </c>
      <c r="N148" s="549">
        <v>1.711309523809524E-2</v>
      </c>
      <c r="O148" s="549">
        <v>0.62397486772486777</v>
      </c>
      <c r="P148" s="549">
        <v>7.318121693121693E-2</v>
      </c>
      <c r="Q148" s="550">
        <v>0</v>
      </c>
    </row>
    <row r="149" spans="1:17">
      <c r="A149" s="592"/>
      <c r="B149" s="546">
        <f t="shared" ref="B149:B151" si="16">+B148+1</f>
        <v>41941</v>
      </c>
      <c r="C149" s="547">
        <f t="shared" si="14"/>
        <v>2014</v>
      </c>
      <c r="D149" s="547">
        <f t="shared" si="15"/>
        <v>10</v>
      </c>
      <c r="E149" s="548">
        <v>0.97</v>
      </c>
      <c r="F149" s="548">
        <v>1</v>
      </c>
      <c r="G149" s="551">
        <v>1</v>
      </c>
      <c r="H149" s="551">
        <v>0</v>
      </c>
      <c r="I149" s="549">
        <v>1.1805555555555555E-2</v>
      </c>
      <c r="J149" s="549">
        <v>0.9018518518518519</v>
      </c>
      <c r="K149" s="549">
        <v>8.6342592592592596E-2</v>
      </c>
      <c r="L149" s="551">
        <v>0</v>
      </c>
      <c r="M149" s="551">
        <v>1.6534391534391536E-5</v>
      </c>
      <c r="N149" s="549">
        <v>2.1709656084656085E-2</v>
      </c>
      <c r="O149" s="549">
        <v>0.87870370370370365</v>
      </c>
      <c r="P149" s="549">
        <v>9.9570105820105823E-2</v>
      </c>
      <c r="Q149" s="552">
        <v>0</v>
      </c>
    </row>
    <row r="150" spans="1:17">
      <c r="A150" s="592"/>
      <c r="B150" s="546">
        <f t="shared" si="16"/>
        <v>41942</v>
      </c>
      <c r="C150" s="547">
        <f t="shared" si="14"/>
        <v>2014</v>
      </c>
      <c r="D150" s="547">
        <f t="shared" si="15"/>
        <v>10</v>
      </c>
      <c r="E150" s="548">
        <v>0.97</v>
      </c>
      <c r="F150" s="548">
        <v>1</v>
      </c>
      <c r="G150" s="549">
        <v>1</v>
      </c>
      <c r="H150" s="549">
        <v>1.1574074074074075E-4</v>
      </c>
      <c r="I150" s="549">
        <v>2.2685185185185187E-2</v>
      </c>
      <c r="J150" s="549">
        <v>0.88043981481481481</v>
      </c>
      <c r="K150" s="549">
        <v>9.6759259259259253E-2</v>
      </c>
      <c r="L150" s="549">
        <v>0</v>
      </c>
      <c r="M150" s="549">
        <v>3.3068783068783071E-5</v>
      </c>
      <c r="N150" s="549">
        <v>2.1610449735449736E-2</v>
      </c>
      <c r="O150" s="549">
        <v>0.87805886243386244</v>
      </c>
      <c r="P150" s="549">
        <v>0.10029761904761905</v>
      </c>
      <c r="Q150" s="550">
        <v>0</v>
      </c>
    </row>
    <row r="151" spans="1:17" ht="15.75" thickBot="1">
      <c r="A151" s="593"/>
      <c r="B151" s="553">
        <f t="shared" si="16"/>
        <v>41943</v>
      </c>
      <c r="C151" s="554">
        <f t="shared" si="14"/>
        <v>2014</v>
      </c>
      <c r="D151" s="554">
        <f t="shared" si="15"/>
        <v>10</v>
      </c>
      <c r="E151" s="555">
        <v>0.97</v>
      </c>
      <c r="F151" s="555">
        <v>1</v>
      </c>
      <c r="G151" s="556">
        <v>1</v>
      </c>
      <c r="H151" s="556">
        <v>0</v>
      </c>
      <c r="I151" s="557">
        <v>3.1134259259259261E-2</v>
      </c>
      <c r="J151" s="557">
        <v>0.84363425925925928</v>
      </c>
      <c r="K151" s="557">
        <v>0.12523148148148147</v>
      </c>
      <c r="L151" s="556">
        <v>0</v>
      </c>
      <c r="M151" s="556">
        <v>3.3068783068783071E-5</v>
      </c>
      <c r="N151" s="557">
        <v>2.3495370370370371E-2</v>
      </c>
      <c r="O151" s="557">
        <v>0.86861772486772482</v>
      </c>
      <c r="P151" s="557">
        <v>0.10785383597883598</v>
      </c>
      <c r="Q151" s="558">
        <v>0</v>
      </c>
    </row>
    <row r="152" spans="1:17">
      <c r="A152" s="594"/>
      <c r="B152" s="559">
        <v>41944</v>
      </c>
      <c r="C152" s="542">
        <f t="shared" si="14"/>
        <v>2014</v>
      </c>
      <c r="D152" s="542">
        <f t="shared" si="15"/>
        <v>11</v>
      </c>
      <c r="E152" s="543">
        <v>0.97</v>
      </c>
      <c r="F152" s="543">
        <v>1</v>
      </c>
      <c r="G152" s="560">
        <v>1</v>
      </c>
      <c r="H152" s="560">
        <v>0</v>
      </c>
      <c r="I152" s="544">
        <v>3.2986111111111112E-2</v>
      </c>
      <c r="J152" s="544">
        <v>0.79548611111111112</v>
      </c>
      <c r="K152" s="544">
        <v>0.17152777777777778</v>
      </c>
      <c r="L152" s="560">
        <v>0</v>
      </c>
      <c r="M152" s="560">
        <v>1.6534391534391536E-5</v>
      </c>
      <c r="N152" s="544">
        <v>2.4537037037037038E-2</v>
      </c>
      <c r="O152" s="544">
        <v>0.86048280423280421</v>
      </c>
      <c r="P152" s="544">
        <v>0.11496362433862434</v>
      </c>
      <c r="Q152" s="561">
        <v>0</v>
      </c>
    </row>
    <row r="153" spans="1:17">
      <c r="A153" s="595"/>
      <c r="B153" s="562">
        <f>+B152+1</f>
        <v>41945</v>
      </c>
      <c r="C153" s="547">
        <f t="shared" si="14"/>
        <v>2014</v>
      </c>
      <c r="D153" s="547">
        <f t="shared" si="15"/>
        <v>11</v>
      </c>
      <c r="E153" s="548">
        <v>0.97</v>
      </c>
      <c r="F153" s="548">
        <v>1</v>
      </c>
      <c r="G153" s="551">
        <v>1</v>
      </c>
      <c r="H153" s="551">
        <v>0</v>
      </c>
      <c r="I153" s="549">
        <v>4.4675925925925924E-2</v>
      </c>
      <c r="J153" s="549">
        <v>0.7587962962962963</v>
      </c>
      <c r="K153" s="549">
        <v>0.19652777777777777</v>
      </c>
      <c r="L153" s="551">
        <v>0</v>
      </c>
      <c r="M153" s="551">
        <v>1.6534391534391536E-5</v>
      </c>
      <c r="N153" s="549">
        <v>2.749669312169312E-2</v>
      </c>
      <c r="O153" s="549">
        <v>0.84568452380952386</v>
      </c>
      <c r="P153" s="549">
        <v>0.12680224867724868</v>
      </c>
      <c r="Q153" s="552">
        <v>0</v>
      </c>
    </row>
    <row r="154" spans="1:17">
      <c r="A154" s="595"/>
      <c r="B154" s="562">
        <f t="shared" ref="B154:B181" si="17">+B153+1</f>
        <v>41946</v>
      </c>
      <c r="C154" s="547">
        <f t="shared" si="14"/>
        <v>2014</v>
      </c>
      <c r="D154" s="547">
        <f t="shared" si="15"/>
        <v>11</v>
      </c>
      <c r="E154" s="548">
        <v>0.97</v>
      </c>
      <c r="F154" s="548">
        <v>1</v>
      </c>
      <c r="G154" s="551">
        <v>1</v>
      </c>
      <c r="H154" s="551">
        <v>0</v>
      </c>
      <c r="I154" s="549">
        <v>4.3981481481481483E-2</v>
      </c>
      <c r="J154" s="549">
        <v>0.79143518518518519</v>
      </c>
      <c r="K154" s="549">
        <v>0.16458333333333333</v>
      </c>
      <c r="L154" s="551">
        <v>0</v>
      </c>
      <c r="M154" s="551">
        <v>1.6534391534391536E-5</v>
      </c>
      <c r="N154" s="549">
        <v>2.9513888888888888E-2</v>
      </c>
      <c r="O154" s="549">
        <v>0.83865740740740746</v>
      </c>
      <c r="P154" s="549">
        <v>0.13181216931216932</v>
      </c>
      <c r="Q154" s="552">
        <v>0</v>
      </c>
    </row>
    <row r="155" spans="1:17">
      <c r="A155" s="595"/>
      <c r="B155" s="562">
        <f t="shared" si="17"/>
        <v>41947</v>
      </c>
      <c r="C155" s="547">
        <f t="shared" si="14"/>
        <v>2014</v>
      </c>
      <c r="D155" s="547">
        <f t="shared" si="15"/>
        <v>11</v>
      </c>
      <c r="E155" s="548">
        <v>0.97</v>
      </c>
      <c r="F155" s="548">
        <v>1</v>
      </c>
      <c r="G155" s="551">
        <v>1</v>
      </c>
      <c r="H155" s="551">
        <v>0</v>
      </c>
      <c r="I155" s="549">
        <v>4.4097222222222225E-2</v>
      </c>
      <c r="J155" s="549">
        <v>0.7436342592592593</v>
      </c>
      <c r="K155" s="549">
        <v>0.21226851851851852</v>
      </c>
      <c r="L155" s="551">
        <v>0</v>
      </c>
      <c r="M155" s="551">
        <v>1.6534391534391536E-5</v>
      </c>
      <c r="N155" s="549">
        <v>3.305224867724868E-2</v>
      </c>
      <c r="O155" s="549">
        <v>0.81646825396825395</v>
      </c>
      <c r="P155" s="549">
        <v>0.15046296296296297</v>
      </c>
      <c r="Q155" s="552">
        <v>0</v>
      </c>
    </row>
    <row r="156" spans="1:17">
      <c r="A156" s="595"/>
      <c r="B156" s="562">
        <f t="shared" si="17"/>
        <v>41948</v>
      </c>
      <c r="C156" s="547">
        <f t="shared" si="14"/>
        <v>2014</v>
      </c>
      <c r="D156" s="547">
        <f t="shared" si="15"/>
        <v>11</v>
      </c>
      <c r="E156" s="548">
        <v>0.97</v>
      </c>
      <c r="F156" s="548">
        <v>1</v>
      </c>
      <c r="G156" s="551">
        <v>1</v>
      </c>
      <c r="H156" s="551">
        <v>0</v>
      </c>
      <c r="I156" s="549">
        <v>6.6087962962962959E-2</v>
      </c>
      <c r="J156" s="549">
        <v>0.72499999999999998</v>
      </c>
      <c r="K156" s="549">
        <v>0.20891203703703703</v>
      </c>
      <c r="L156" s="551">
        <v>0</v>
      </c>
      <c r="M156" s="551">
        <v>1.6535758577924763E-5</v>
      </c>
      <c r="N156" s="549">
        <v>4.0777180653162465E-2</v>
      </c>
      <c r="O156" s="549">
        <v>0.79121951219512199</v>
      </c>
      <c r="P156" s="549">
        <v>0.16798677139313767</v>
      </c>
      <c r="Q156" s="552">
        <v>0</v>
      </c>
    </row>
    <row r="157" spans="1:17">
      <c r="A157" s="595"/>
      <c r="B157" s="562">
        <f t="shared" si="17"/>
        <v>41949</v>
      </c>
      <c r="C157" s="547">
        <f t="shared" si="14"/>
        <v>2014</v>
      </c>
      <c r="D157" s="547">
        <f t="shared" si="15"/>
        <v>11</v>
      </c>
      <c r="E157" s="548">
        <v>0.97</v>
      </c>
      <c r="F157" s="548">
        <v>1</v>
      </c>
      <c r="G157" s="551">
        <v>1</v>
      </c>
      <c r="H157" s="551">
        <v>0</v>
      </c>
      <c r="I157" s="549">
        <v>6.5046296296296297E-2</v>
      </c>
      <c r="J157" s="549">
        <v>0.76284722222222223</v>
      </c>
      <c r="K157" s="549">
        <v>0.17210648148148147</v>
      </c>
      <c r="L157" s="551">
        <v>0</v>
      </c>
      <c r="M157" s="551">
        <v>0</v>
      </c>
      <c r="N157" s="549">
        <v>4.6829268292682927E-2</v>
      </c>
      <c r="O157" s="549">
        <v>0.77441918147995037</v>
      </c>
      <c r="P157" s="549">
        <v>0.17875155022736669</v>
      </c>
      <c r="Q157" s="552">
        <v>0</v>
      </c>
    </row>
    <row r="158" spans="1:17">
      <c r="A158" s="595"/>
      <c r="B158" s="562">
        <f t="shared" si="17"/>
        <v>41950</v>
      </c>
      <c r="C158" s="547">
        <f t="shared" si="14"/>
        <v>2014</v>
      </c>
      <c r="D158" s="547">
        <f t="shared" si="15"/>
        <v>11</v>
      </c>
      <c r="E158" s="548">
        <v>0.97</v>
      </c>
      <c r="F158" s="548">
        <v>1</v>
      </c>
      <c r="G158" s="551">
        <v>0.99942129629629628</v>
      </c>
      <c r="H158" s="551">
        <v>0</v>
      </c>
      <c r="I158" s="549">
        <v>4.2848870874348584E-2</v>
      </c>
      <c r="J158" s="549">
        <v>0.79004053271569197</v>
      </c>
      <c r="K158" s="549">
        <v>0.16711059640995946</v>
      </c>
      <c r="L158" s="551">
        <v>0</v>
      </c>
      <c r="M158" s="551">
        <v>0</v>
      </c>
      <c r="N158" s="549">
        <v>4.8503390110798746E-2</v>
      </c>
      <c r="O158" s="549">
        <v>0.76676037704646938</v>
      </c>
      <c r="P158" s="549">
        <v>0.18473623284273194</v>
      </c>
      <c r="Q158" s="552">
        <v>0</v>
      </c>
    </row>
    <row r="159" spans="1:17">
      <c r="A159" s="595"/>
      <c r="B159" s="562">
        <f t="shared" si="17"/>
        <v>41951</v>
      </c>
      <c r="C159" s="547">
        <f t="shared" si="14"/>
        <v>2014</v>
      </c>
      <c r="D159" s="547">
        <f t="shared" si="15"/>
        <v>11</v>
      </c>
      <c r="E159" s="548">
        <v>0.97</v>
      </c>
      <c r="F159" s="548">
        <v>1</v>
      </c>
      <c r="G159" s="551">
        <v>1</v>
      </c>
      <c r="H159" s="551">
        <v>0</v>
      </c>
      <c r="I159" s="549">
        <v>5.486111111111111E-2</v>
      </c>
      <c r="J159" s="549">
        <v>0.76990740740740737</v>
      </c>
      <c r="K159" s="549">
        <v>0.17523148148148149</v>
      </c>
      <c r="L159" s="551">
        <v>0</v>
      </c>
      <c r="M159" s="551">
        <v>0</v>
      </c>
      <c r="N159" s="549">
        <v>5.1628906895981479E-2</v>
      </c>
      <c r="O159" s="549">
        <v>0.7631056722341657</v>
      </c>
      <c r="P159" s="549">
        <v>0.18526542086985281</v>
      </c>
      <c r="Q159" s="552">
        <v>0</v>
      </c>
    </row>
    <row r="160" spans="1:17">
      <c r="A160" s="595"/>
      <c r="B160" s="562">
        <f t="shared" si="17"/>
        <v>41952</v>
      </c>
      <c r="C160" s="547">
        <f t="shared" si="14"/>
        <v>2014</v>
      </c>
      <c r="D160" s="547">
        <f t="shared" si="15"/>
        <v>11</v>
      </c>
      <c r="E160" s="548">
        <v>0.97</v>
      </c>
      <c r="F160" s="548">
        <v>1</v>
      </c>
      <c r="G160" s="551">
        <v>1</v>
      </c>
      <c r="H160" s="551">
        <v>0</v>
      </c>
      <c r="I160" s="549">
        <v>4.8495370370370369E-2</v>
      </c>
      <c r="J160" s="549">
        <v>0.83460648148148153</v>
      </c>
      <c r="K160" s="549">
        <v>0.11689814814814815</v>
      </c>
      <c r="L160" s="551">
        <v>0</v>
      </c>
      <c r="M160" s="551">
        <v>0</v>
      </c>
      <c r="N160" s="549">
        <v>5.2174632048949891E-2</v>
      </c>
      <c r="O160" s="549">
        <v>0.77393748966429632</v>
      </c>
      <c r="P160" s="549">
        <v>0.17388787828675376</v>
      </c>
      <c r="Q160" s="552">
        <v>0</v>
      </c>
    </row>
    <row r="161" spans="1:17">
      <c r="A161" s="595"/>
      <c r="B161" s="562">
        <f t="shared" si="17"/>
        <v>41953</v>
      </c>
      <c r="C161" s="547">
        <f t="shared" si="14"/>
        <v>2014</v>
      </c>
      <c r="D161" s="547">
        <f t="shared" si="15"/>
        <v>11</v>
      </c>
      <c r="E161" s="548">
        <v>0.97</v>
      </c>
      <c r="F161" s="548">
        <v>1</v>
      </c>
      <c r="G161" s="551">
        <v>1</v>
      </c>
      <c r="H161" s="551">
        <v>0</v>
      </c>
      <c r="I161" s="549">
        <v>2.7893518518518519E-2</v>
      </c>
      <c r="J161" s="549">
        <v>0.78680555555555554</v>
      </c>
      <c r="K161" s="549">
        <v>0.18530092592592592</v>
      </c>
      <c r="L161" s="551">
        <v>0</v>
      </c>
      <c r="M161" s="551">
        <v>0</v>
      </c>
      <c r="N161" s="549">
        <v>4.9875971556143539E-2</v>
      </c>
      <c r="O161" s="549">
        <v>0.77327600463039525</v>
      </c>
      <c r="P161" s="549">
        <v>0.17684802381346121</v>
      </c>
      <c r="Q161" s="552">
        <v>0</v>
      </c>
    </row>
    <row r="162" spans="1:17">
      <c r="A162" s="595"/>
      <c r="B162" s="562">
        <f t="shared" si="17"/>
        <v>41954</v>
      </c>
      <c r="C162" s="547">
        <f t="shared" si="14"/>
        <v>2014</v>
      </c>
      <c r="D162" s="547">
        <f t="shared" si="15"/>
        <v>11</v>
      </c>
      <c r="E162" s="548">
        <v>0.97</v>
      </c>
      <c r="F162" s="548">
        <v>1</v>
      </c>
      <c r="G162" s="551">
        <v>1</v>
      </c>
      <c r="H162" s="551">
        <v>0</v>
      </c>
      <c r="I162" s="549">
        <v>2.1064814814814814E-2</v>
      </c>
      <c r="J162" s="549">
        <v>0.82210648148148147</v>
      </c>
      <c r="K162" s="549">
        <v>0.15682870370370369</v>
      </c>
      <c r="L162" s="551">
        <v>0</v>
      </c>
      <c r="M162" s="551">
        <v>0</v>
      </c>
      <c r="N162" s="549">
        <v>4.6585083512485533E-2</v>
      </c>
      <c r="O162" s="549">
        <v>0.78448817595501896</v>
      </c>
      <c r="P162" s="549">
        <v>0.16892674053249546</v>
      </c>
      <c r="Q162" s="552">
        <v>0</v>
      </c>
    </row>
    <row r="163" spans="1:17">
      <c r="A163" s="595"/>
      <c r="B163" s="562">
        <f t="shared" si="17"/>
        <v>41955</v>
      </c>
      <c r="C163" s="547">
        <f t="shared" si="14"/>
        <v>2014</v>
      </c>
      <c r="D163" s="547">
        <f t="shared" si="15"/>
        <v>11</v>
      </c>
      <c r="E163" s="548">
        <v>0.97</v>
      </c>
      <c r="F163" s="548">
        <v>1</v>
      </c>
      <c r="G163" s="551">
        <v>1</v>
      </c>
      <c r="H163" s="551">
        <v>0</v>
      </c>
      <c r="I163" s="549">
        <v>2.3032407407407408E-2</v>
      </c>
      <c r="J163" s="549">
        <v>0.81770833333333337</v>
      </c>
      <c r="K163" s="549">
        <v>0.15925925925925927</v>
      </c>
      <c r="L163" s="551">
        <v>0</v>
      </c>
      <c r="M163" s="551">
        <v>0</v>
      </c>
      <c r="N163" s="549">
        <v>4.0463001240181894E-2</v>
      </c>
      <c r="O163" s="549">
        <v>0.79771806531624634</v>
      </c>
      <c r="P163" s="549">
        <v>0.16181893344357173</v>
      </c>
      <c r="Q163" s="552">
        <v>0</v>
      </c>
    </row>
    <row r="164" spans="1:17">
      <c r="A164" s="595"/>
      <c r="B164" s="562">
        <f t="shared" si="17"/>
        <v>41956</v>
      </c>
      <c r="C164" s="547">
        <f t="shared" si="14"/>
        <v>2014</v>
      </c>
      <c r="D164" s="547">
        <f t="shared" si="15"/>
        <v>11</v>
      </c>
      <c r="E164" s="548">
        <v>0.97</v>
      </c>
      <c r="F164" s="548">
        <v>1</v>
      </c>
      <c r="G164" s="551">
        <v>1</v>
      </c>
      <c r="H164" s="551">
        <v>0</v>
      </c>
      <c r="I164" s="549">
        <v>7.7546296296296295E-3</v>
      </c>
      <c r="J164" s="549">
        <v>0.85613425925925923</v>
      </c>
      <c r="K164" s="549">
        <v>0.1361111111111111</v>
      </c>
      <c r="L164" s="551">
        <v>0</v>
      </c>
      <c r="M164" s="551">
        <v>0</v>
      </c>
      <c r="N164" s="549">
        <v>3.2277800744109138E-2</v>
      </c>
      <c r="O164" s="549">
        <v>0.81104588673005373</v>
      </c>
      <c r="P164" s="549">
        <v>0.15667631252583714</v>
      </c>
      <c r="Q164" s="552">
        <v>0</v>
      </c>
    </row>
    <row r="165" spans="1:17">
      <c r="A165" s="595"/>
      <c r="B165" s="562">
        <f t="shared" si="17"/>
        <v>41957</v>
      </c>
      <c r="C165" s="547">
        <f t="shared" si="14"/>
        <v>2014</v>
      </c>
      <c r="D165" s="547">
        <f t="shared" si="15"/>
        <v>11</v>
      </c>
      <c r="E165" s="548">
        <v>0.97</v>
      </c>
      <c r="F165" s="548">
        <v>1</v>
      </c>
      <c r="G165" s="549">
        <v>1</v>
      </c>
      <c r="H165" s="549">
        <v>0</v>
      </c>
      <c r="I165" s="549">
        <v>5.4282407407407404E-2</v>
      </c>
      <c r="J165" s="549">
        <v>0.78090277777777772</v>
      </c>
      <c r="K165" s="549">
        <v>0.1648148148148148</v>
      </c>
      <c r="L165" s="549">
        <v>0</v>
      </c>
      <c r="M165" s="549">
        <v>0</v>
      </c>
      <c r="N165" s="549">
        <v>3.3912037037037039E-2</v>
      </c>
      <c r="O165" s="549">
        <v>0.80973875661375661</v>
      </c>
      <c r="P165" s="549">
        <v>0.15634920634920635</v>
      </c>
      <c r="Q165" s="550">
        <v>0</v>
      </c>
    </row>
    <row r="166" spans="1:17">
      <c r="A166" s="595" t="s">
        <v>182</v>
      </c>
      <c r="B166" s="562">
        <f t="shared" si="17"/>
        <v>41958</v>
      </c>
      <c r="C166" s="547">
        <f t="shared" si="14"/>
        <v>2014</v>
      </c>
      <c r="D166" s="547">
        <f t="shared" si="15"/>
        <v>11</v>
      </c>
      <c r="E166" s="548">
        <v>0.97</v>
      </c>
      <c r="F166" s="548">
        <v>1</v>
      </c>
      <c r="G166" s="549">
        <v>1</v>
      </c>
      <c r="H166" s="549">
        <v>3.8194444444444443E-3</v>
      </c>
      <c r="I166" s="549">
        <v>3.5648148148148151E-2</v>
      </c>
      <c r="J166" s="549">
        <v>0.82013888888888886</v>
      </c>
      <c r="K166" s="549">
        <v>0.14039351851851853</v>
      </c>
      <c r="L166" s="549">
        <v>0</v>
      </c>
      <c r="M166" s="549">
        <v>5.4563492063492065E-4</v>
      </c>
      <c r="N166" s="549">
        <v>3.1167328042328041E-2</v>
      </c>
      <c r="O166" s="549">
        <v>0.81691468253968258</v>
      </c>
      <c r="P166" s="549">
        <v>0.15137235449735451</v>
      </c>
      <c r="Q166" s="550">
        <v>0</v>
      </c>
    </row>
    <row r="167" spans="1:17">
      <c r="A167" s="595"/>
      <c r="B167" s="562">
        <f t="shared" si="17"/>
        <v>41959</v>
      </c>
      <c r="C167" s="547">
        <f t="shared" si="14"/>
        <v>2014</v>
      </c>
      <c r="D167" s="547">
        <f t="shared" si="15"/>
        <v>11</v>
      </c>
      <c r="E167" s="548">
        <v>0.97</v>
      </c>
      <c r="F167" s="548">
        <v>1</v>
      </c>
      <c r="G167" s="549">
        <v>1</v>
      </c>
      <c r="H167" s="549">
        <v>5.7870370370370367E-4</v>
      </c>
      <c r="I167" s="549">
        <v>4.4097222222222225E-2</v>
      </c>
      <c r="J167" s="549">
        <v>0.78784722222222225</v>
      </c>
      <c r="K167" s="549">
        <v>0.16747685185185185</v>
      </c>
      <c r="L167" s="549">
        <v>0</v>
      </c>
      <c r="M167" s="549">
        <v>6.2830687830687832E-4</v>
      </c>
      <c r="N167" s="549">
        <v>3.0539021164021164E-2</v>
      </c>
      <c r="O167" s="549">
        <v>0.81023478835978835</v>
      </c>
      <c r="P167" s="549">
        <v>0.1585978835978836</v>
      </c>
      <c r="Q167" s="550">
        <v>0</v>
      </c>
    </row>
    <row r="168" spans="1:17">
      <c r="A168" s="595"/>
      <c r="B168" s="562">
        <f t="shared" si="17"/>
        <v>41960</v>
      </c>
      <c r="C168" s="547">
        <f t="shared" si="14"/>
        <v>2014</v>
      </c>
      <c r="D168" s="547">
        <f t="shared" si="15"/>
        <v>11</v>
      </c>
      <c r="E168" s="548">
        <v>0.97</v>
      </c>
      <c r="F168" s="548">
        <v>1</v>
      </c>
      <c r="G168" s="551">
        <v>1</v>
      </c>
      <c r="H168" s="551">
        <v>0</v>
      </c>
      <c r="I168" s="549">
        <v>3.9004629629629632E-2</v>
      </c>
      <c r="J168" s="549">
        <v>0.75173611111111116</v>
      </c>
      <c r="K168" s="549">
        <v>0.20925925925925926</v>
      </c>
      <c r="L168" s="551">
        <v>0</v>
      </c>
      <c r="M168" s="551">
        <v>6.2830687830687832E-4</v>
      </c>
      <c r="N168" s="549">
        <v>3.2126322751322753E-2</v>
      </c>
      <c r="O168" s="549">
        <v>0.80522486772486768</v>
      </c>
      <c r="P168" s="549">
        <v>0.16202050264550263</v>
      </c>
      <c r="Q168" s="552">
        <v>0</v>
      </c>
    </row>
    <row r="169" spans="1:17">
      <c r="A169" s="595"/>
      <c r="B169" s="562">
        <f t="shared" si="17"/>
        <v>41961</v>
      </c>
      <c r="C169" s="547">
        <f t="shared" si="14"/>
        <v>2014</v>
      </c>
      <c r="D169" s="547">
        <f t="shared" si="15"/>
        <v>11</v>
      </c>
      <c r="E169" s="548">
        <v>0.97</v>
      </c>
      <c r="F169" s="548">
        <v>1</v>
      </c>
      <c r="G169" s="551">
        <v>1</v>
      </c>
      <c r="H169" s="551">
        <v>4.0509259259259257E-3</v>
      </c>
      <c r="I169" s="549">
        <v>4.5486111111111109E-2</v>
      </c>
      <c r="J169" s="549">
        <v>0.69618055555555558</v>
      </c>
      <c r="K169" s="549">
        <v>0.25428240740740743</v>
      </c>
      <c r="L169" s="551">
        <v>0</v>
      </c>
      <c r="M169" s="551">
        <v>1.207010582010582E-3</v>
      </c>
      <c r="N169" s="549">
        <v>3.5615079365079363E-2</v>
      </c>
      <c r="O169" s="549">
        <v>0.78723544973544979</v>
      </c>
      <c r="P169" s="549">
        <v>0.17594246031746033</v>
      </c>
      <c r="Q169" s="552">
        <v>0</v>
      </c>
    </row>
    <row r="170" spans="1:17">
      <c r="A170" s="595"/>
      <c r="B170" s="562">
        <f t="shared" si="17"/>
        <v>41962</v>
      </c>
      <c r="C170" s="547">
        <f t="shared" si="14"/>
        <v>2014</v>
      </c>
      <c r="D170" s="547">
        <f t="shared" si="15"/>
        <v>11</v>
      </c>
      <c r="E170" s="548">
        <v>0.97</v>
      </c>
      <c r="F170" s="548">
        <v>1</v>
      </c>
      <c r="G170" s="551">
        <v>1</v>
      </c>
      <c r="H170" s="551">
        <v>0</v>
      </c>
      <c r="I170" s="549">
        <v>3.8657407407407404E-2</v>
      </c>
      <c r="J170" s="549">
        <v>0.77974537037037039</v>
      </c>
      <c r="K170" s="549">
        <v>0.18159722222222222</v>
      </c>
      <c r="L170" s="551">
        <v>0</v>
      </c>
      <c r="M170" s="551">
        <v>1.207010582010582E-3</v>
      </c>
      <c r="N170" s="549">
        <v>3.784722222222222E-2</v>
      </c>
      <c r="O170" s="549">
        <v>0.78181216931216935</v>
      </c>
      <c r="P170" s="549">
        <v>0.17913359788359789</v>
      </c>
      <c r="Q170" s="552">
        <v>0</v>
      </c>
    </row>
    <row r="171" spans="1:17">
      <c r="A171" s="595"/>
      <c r="B171" s="562">
        <f t="shared" si="17"/>
        <v>41963</v>
      </c>
      <c r="C171" s="547">
        <f t="shared" si="14"/>
        <v>2014</v>
      </c>
      <c r="D171" s="547">
        <f t="shared" si="15"/>
        <v>11</v>
      </c>
      <c r="E171" s="548">
        <v>0.97</v>
      </c>
      <c r="F171" s="548">
        <v>1</v>
      </c>
      <c r="G171" s="551">
        <v>1</v>
      </c>
      <c r="H171" s="551">
        <v>0</v>
      </c>
      <c r="I171" s="549">
        <v>2.673611111111111E-2</v>
      </c>
      <c r="J171" s="549">
        <v>0.79699074074074072</v>
      </c>
      <c r="K171" s="549">
        <v>0.17627314814814815</v>
      </c>
      <c r="L171" s="551">
        <v>0</v>
      </c>
      <c r="M171" s="551">
        <v>1.207010582010582E-3</v>
      </c>
      <c r="N171" s="549">
        <v>4.0558862433862433E-2</v>
      </c>
      <c r="O171" s="549">
        <v>0.77336309523809521</v>
      </c>
      <c r="P171" s="549">
        <v>0.18487103174603176</v>
      </c>
      <c r="Q171" s="552">
        <v>0</v>
      </c>
    </row>
    <row r="172" spans="1:17">
      <c r="A172" s="595"/>
      <c r="B172" s="562">
        <f t="shared" si="17"/>
        <v>41964</v>
      </c>
      <c r="C172" s="547">
        <f t="shared" si="14"/>
        <v>2014</v>
      </c>
      <c r="D172" s="547">
        <f t="shared" si="15"/>
        <v>11</v>
      </c>
      <c r="E172" s="548">
        <v>0.97</v>
      </c>
      <c r="F172" s="548">
        <v>1</v>
      </c>
      <c r="G172" s="549">
        <v>1</v>
      </c>
      <c r="H172" s="549">
        <v>0</v>
      </c>
      <c r="I172" s="549">
        <v>2.6851851851851852E-2</v>
      </c>
      <c r="J172" s="549">
        <v>0.82453703703703707</v>
      </c>
      <c r="K172" s="549">
        <v>0.14861111111111111</v>
      </c>
      <c r="L172" s="549">
        <v>0</v>
      </c>
      <c r="M172" s="549">
        <v>1.207010582010582E-3</v>
      </c>
      <c r="N172" s="549">
        <v>3.664021164021164E-2</v>
      </c>
      <c r="O172" s="549">
        <v>0.77959656084656082</v>
      </c>
      <c r="P172" s="549">
        <v>0.18255621693121693</v>
      </c>
      <c r="Q172" s="550">
        <v>0</v>
      </c>
    </row>
    <row r="173" spans="1:17">
      <c r="A173" s="595"/>
      <c r="B173" s="562">
        <f t="shared" si="17"/>
        <v>41965</v>
      </c>
      <c r="C173" s="547">
        <f t="shared" si="14"/>
        <v>2014</v>
      </c>
      <c r="D173" s="547">
        <f t="shared" si="15"/>
        <v>11</v>
      </c>
      <c r="E173" s="548">
        <v>0.97</v>
      </c>
      <c r="F173" s="548">
        <v>1</v>
      </c>
      <c r="G173" s="549">
        <v>0.99942129629629628</v>
      </c>
      <c r="H173" s="549">
        <v>0</v>
      </c>
      <c r="I173" s="549">
        <v>1.0422698320787493E-2</v>
      </c>
      <c r="J173" s="549">
        <v>0.87955993051534453</v>
      </c>
      <c r="K173" s="549">
        <v>0.11001737116386798</v>
      </c>
      <c r="L173" s="549">
        <v>0</v>
      </c>
      <c r="M173" s="549">
        <v>6.6143034311699051E-4</v>
      </c>
      <c r="N173" s="549">
        <v>3.3038445638693674E-2</v>
      </c>
      <c r="O173" s="549">
        <v>0.78807771806531624</v>
      </c>
      <c r="P173" s="549">
        <v>0.17822240595287309</v>
      </c>
      <c r="Q173" s="550">
        <v>0</v>
      </c>
    </row>
    <row r="174" spans="1:17">
      <c r="A174" s="595"/>
      <c r="B174" s="562">
        <f t="shared" si="17"/>
        <v>41966</v>
      </c>
      <c r="C174" s="547">
        <f t="shared" si="14"/>
        <v>2014</v>
      </c>
      <c r="D174" s="547">
        <f t="shared" si="15"/>
        <v>11</v>
      </c>
      <c r="E174" s="548">
        <v>0.97</v>
      </c>
      <c r="F174" s="548">
        <v>1</v>
      </c>
      <c r="G174" s="549">
        <v>0.999537037037037</v>
      </c>
      <c r="H174" s="549">
        <v>0</v>
      </c>
      <c r="I174" s="549">
        <v>2.3737841593330245E-2</v>
      </c>
      <c r="J174" s="549">
        <v>0.78276980083371928</v>
      </c>
      <c r="K174" s="549">
        <v>0.19337656322371469</v>
      </c>
      <c r="L174" s="549">
        <v>0</v>
      </c>
      <c r="M174" s="549">
        <v>5.7875155022736667E-4</v>
      </c>
      <c r="N174" s="549">
        <v>3.0128152128978916E-2</v>
      </c>
      <c r="O174" s="549">
        <v>0.78738321620504337</v>
      </c>
      <c r="P174" s="549">
        <v>0.18190988011575032</v>
      </c>
      <c r="Q174" s="550">
        <v>0</v>
      </c>
    </row>
    <row r="175" spans="1:17">
      <c r="A175" s="595"/>
      <c r="B175" s="562">
        <f t="shared" si="17"/>
        <v>41967</v>
      </c>
      <c r="C175" s="547">
        <f t="shared" si="14"/>
        <v>2014</v>
      </c>
      <c r="D175" s="547">
        <f t="shared" si="15"/>
        <v>11</v>
      </c>
      <c r="E175" s="548">
        <v>0.97</v>
      </c>
      <c r="F175" s="548">
        <v>1</v>
      </c>
      <c r="G175" s="549">
        <v>0.99965277777777783</v>
      </c>
      <c r="H175" s="549">
        <v>0</v>
      </c>
      <c r="I175" s="549">
        <v>1.6093551001505151E-2</v>
      </c>
      <c r="J175" s="549">
        <v>0.89996526571726299</v>
      </c>
      <c r="K175" s="549">
        <v>8.3709621396318171E-2</v>
      </c>
      <c r="L175" s="549">
        <v>0</v>
      </c>
      <c r="M175" s="549">
        <v>5.7875155022736667E-4</v>
      </c>
      <c r="N175" s="549">
        <v>2.6854071930549814E-2</v>
      </c>
      <c r="O175" s="549">
        <v>0.80859859446052085</v>
      </c>
      <c r="P175" s="549">
        <v>0.16396858205870193</v>
      </c>
      <c r="Q175" s="550">
        <v>0</v>
      </c>
    </row>
    <row r="176" spans="1:17">
      <c r="A176" s="595"/>
      <c r="B176" s="562">
        <f t="shared" si="17"/>
        <v>41968</v>
      </c>
      <c r="C176" s="547">
        <f t="shared" si="14"/>
        <v>2014</v>
      </c>
      <c r="D176" s="547">
        <f t="shared" si="15"/>
        <v>11</v>
      </c>
      <c r="E176" s="548">
        <v>0.97</v>
      </c>
      <c r="F176" s="548">
        <v>1</v>
      </c>
      <c r="G176" s="549">
        <v>0.99942129629629628</v>
      </c>
      <c r="H176" s="549">
        <v>0</v>
      </c>
      <c r="I176" s="549">
        <v>7.2958888245512454E-3</v>
      </c>
      <c r="J176" s="549">
        <v>0.94834973943254197</v>
      </c>
      <c r="K176" s="549">
        <v>4.4354371742906774E-2</v>
      </c>
      <c r="L176" s="549">
        <v>0</v>
      </c>
      <c r="M176" s="549">
        <v>0</v>
      </c>
      <c r="N176" s="549">
        <v>2.1399748627373157E-2</v>
      </c>
      <c r="O176" s="549">
        <v>0.84464510154131112</v>
      </c>
      <c r="P176" s="549">
        <v>0.13395514983131573</v>
      </c>
      <c r="Q176" s="550">
        <v>0</v>
      </c>
    </row>
    <row r="177" spans="1:17">
      <c r="A177" s="595"/>
      <c r="B177" s="562">
        <f t="shared" si="17"/>
        <v>41969</v>
      </c>
      <c r="C177" s="547">
        <f t="shared" si="14"/>
        <v>2014</v>
      </c>
      <c r="D177" s="547">
        <f t="shared" si="15"/>
        <v>11</v>
      </c>
      <c r="E177" s="548">
        <v>0.97</v>
      </c>
      <c r="F177" s="548">
        <v>1</v>
      </c>
      <c r="G177" s="549">
        <v>0.999537037037037</v>
      </c>
      <c r="H177" s="549">
        <v>0</v>
      </c>
      <c r="I177" s="549">
        <v>1.1811023622047244E-2</v>
      </c>
      <c r="J177" s="549">
        <v>0.95356646595646133</v>
      </c>
      <c r="K177" s="549">
        <v>3.4506716072255673E-2</v>
      </c>
      <c r="L177" s="549">
        <v>0</v>
      </c>
      <c r="M177" s="549">
        <v>0</v>
      </c>
      <c r="N177" s="549">
        <v>1.6521135145862273E-2</v>
      </c>
      <c r="O177" s="549">
        <v>0.87682741284646426</v>
      </c>
      <c r="P177" s="549">
        <v>0.10665145200767348</v>
      </c>
      <c r="Q177" s="550">
        <v>0</v>
      </c>
    </row>
    <row r="178" spans="1:17">
      <c r="A178" s="595"/>
      <c r="B178" s="562">
        <f t="shared" si="17"/>
        <v>41970</v>
      </c>
      <c r="C178" s="547">
        <f t="shared" si="14"/>
        <v>2014</v>
      </c>
      <c r="D178" s="547">
        <f t="shared" si="15"/>
        <v>11</v>
      </c>
      <c r="E178" s="548">
        <v>0.97</v>
      </c>
      <c r="F178" s="548">
        <v>1</v>
      </c>
      <c r="G178" s="549">
        <v>0.99872685185185184</v>
      </c>
      <c r="H178" s="549">
        <v>0</v>
      </c>
      <c r="I178" s="549">
        <v>2.966740062579673E-2</v>
      </c>
      <c r="J178" s="549">
        <v>0.88805191795109517</v>
      </c>
      <c r="K178" s="549">
        <v>8.2280681423108126E-2</v>
      </c>
      <c r="L178" s="549">
        <v>0</v>
      </c>
      <c r="M178" s="549">
        <v>0</v>
      </c>
      <c r="N178" s="549">
        <v>1.6939059088202209E-2</v>
      </c>
      <c r="O178" s="549">
        <v>0.88982994772712232</v>
      </c>
      <c r="P178" s="549">
        <v>9.323099318467544E-2</v>
      </c>
      <c r="Q178" s="550">
        <v>0</v>
      </c>
    </row>
    <row r="179" spans="1:17">
      <c r="A179" s="595"/>
      <c r="B179" s="562">
        <f t="shared" si="17"/>
        <v>41971</v>
      </c>
      <c r="C179" s="547">
        <f t="shared" si="14"/>
        <v>2014</v>
      </c>
      <c r="D179" s="547">
        <f t="shared" si="15"/>
        <v>11</v>
      </c>
      <c r="E179" s="548">
        <v>0.97</v>
      </c>
      <c r="F179" s="548">
        <v>1</v>
      </c>
      <c r="G179" s="549">
        <v>0.99872685185185184</v>
      </c>
      <c r="H179" s="549">
        <v>1.5065476880287403E-3</v>
      </c>
      <c r="I179" s="549">
        <v>1.4717812029203848E-2</v>
      </c>
      <c r="J179" s="549">
        <v>0.94634372464943795</v>
      </c>
      <c r="K179" s="549">
        <v>3.7431915633329468E-2</v>
      </c>
      <c r="L179" s="549">
        <v>0</v>
      </c>
      <c r="M179" s="549">
        <v>0</v>
      </c>
      <c r="N179" s="549">
        <v>1.5208181637651421E-2</v>
      </c>
      <c r="O179" s="549">
        <v>0.90742702058648306</v>
      </c>
      <c r="P179" s="549">
        <v>7.7364797775865496E-2</v>
      </c>
      <c r="Q179" s="550">
        <v>0</v>
      </c>
    </row>
    <row r="180" spans="1:17">
      <c r="A180" s="595"/>
      <c r="B180" s="562">
        <f t="shared" si="17"/>
        <v>41972</v>
      </c>
      <c r="C180" s="547">
        <f t="shared" si="14"/>
        <v>2014</v>
      </c>
      <c r="D180" s="547">
        <f t="shared" si="15"/>
        <v>11</v>
      </c>
      <c r="E180" s="548">
        <v>0.97</v>
      </c>
      <c r="F180" s="548">
        <v>1</v>
      </c>
      <c r="G180" s="549">
        <v>0.99976851851851867</v>
      </c>
      <c r="H180" s="549">
        <v>1.1576753878212549E-4</v>
      </c>
      <c r="I180" s="549">
        <v>2.7899976846492244E-2</v>
      </c>
      <c r="J180" s="549">
        <v>0.92336188932623298</v>
      </c>
      <c r="K180" s="549">
        <v>4.8622366288492709E-2</v>
      </c>
      <c r="L180" s="549">
        <v>0</v>
      </c>
      <c r="M180" s="549">
        <v>1.654779831543413E-5</v>
      </c>
      <c r="N180" s="549">
        <v>1.7706144197514522E-2</v>
      </c>
      <c r="O180" s="549">
        <v>0.91368668398669561</v>
      </c>
      <c r="P180" s="549">
        <v>6.8590624017474469E-2</v>
      </c>
      <c r="Q180" s="550">
        <v>0</v>
      </c>
    </row>
    <row r="181" spans="1:17" ht="15.75" thickBot="1">
      <c r="A181" s="596"/>
      <c r="B181" s="563">
        <f t="shared" si="17"/>
        <v>41973</v>
      </c>
      <c r="C181" s="564">
        <f t="shared" si="14"/>
        <v>2014</v>
      </c>
      <c r="D181" s="564">
        <f t="shared" si="15"/>
        <v>11</v>
      </c>
      <c r="E181" s="565">
        <v>0.97</v>
      </c>
      <c r="F181" s="565">
        <v>1</v>
      </c>
      <c r="G181" s="566">
        <v>0.99976851851851867</v>
      </c>
      <c r="H181" s="566">
        <v>0</v>
      </c>
      <c r="I181" s="566">
        <v>2.3732345450335725E-2</v>
      </c>
      <c r="J181" s="566">
        <v>0.90854364436212087</v>
      </c>
      <c r="K181" s="566">
        <v>6.7724010187543413E-2</v>
      </c>
      <c r="L181" s="566">
        <v>0</v>
      </c>
      <c r="M181" s="566">
        <v>1.6547250674300466E-5</v>
      </c>
      <c r="N181" s="566">
        <v>1.7705558221501497E-2</v>
      </c>
      <c r="O181" s="566">
        <v>0.93164330746446478</v>
      </c>
      <c r="P181" s="566">
        <v>5.0634587063359424E-2</v>
      </c>
      <c r="Q181" s="567">
        <v>0</v>
      </c>
    </row>
    <row r="182" spans="1:17">
      <c r="A182" s="597"/>
      <c r="B182" s="568">
        <v>41974</v>
      </c>
      <c r="C182" s="542">
        <f t="shared" si="14"/>
        <v>2014</v>
      </c>
      <c r="D182" s="542">
        <f t="shared" si="15"/>
        <v>12</v>
      </c>
      <c r="E182" s="543">
        <v>0.97</v>
      </c>
      <c r="F182" s="543">
        <v>1</v>
      </c>
      <c r="G182" s="544">
        <v>0.99988425925925917</v>
      </c>
      <c r="H182" s="544">
        <v>0</v>
      </c>
      <c r="I182" s="544">
        <v>2.500289385345526E-2</v>
      </c>
      <c r="J182" s="544">
        <v>0.9033452945942817</v>
      </c>
      <c r="K182" s="544">
        <v>7.1651811552262995E-2</v>
      </c>
      <c r="L182" s="544">
        <v>0</v>
      </c>
      <c r="M182" s="544">
        <v>1.654779831543413E-5</v>
      </c>
      <c r="N182" s="544">
        <v>1.8980324667802948E-2</v>
      </c>
      <c r="O182" s="544">
        <v>0.93208783571345832</v>
      </c>
      <c r="P182" s="544">
        <v>4.8915291820423291E-2</v>
      </c>
      <c r="Q182" s="545">
        <v>0</v>
      </c>
    </row>
    <row r="183" spans="1:17">
      <c r="A183" s="598"/>
      <c r="B183" s="569">
        <v>41975</v>
      </c>
      <c r="C183" s="547">
        <f t="shared" si="14"/>
        <v>2014</v>
      </c>
      <c r="D183" s="547">
        <f t="shared" si="15"/>
        <v>12</v>
      </c>
      <c r="E183" s="548">
        <v>0.97</v>
      </c>
      <c r="F183" s="548">
        <v>1</v>
      </c>
      <c r="G183" s="549">
        <v>0.99988425925925917</v>
      </c>
      <c r="H183" s="549">
        <v>0</v>
      </c>
      <c r="I183" s="549">
        <v>2.9748813520083343E-2</v>
      </c>
      <c r="J183" s="549">
        <v>0.86236832966778565</v>
      </c>
      <c r="K183" s="549">
        <v>0.10788285681213103</v>
      </c>
      <c r="L183" s="549">
        <v>0</v>
      </c>
      <c r="M183" s="549">
        <v>1.6546703069413418E-5</v>
      </c>
      <c r="N183" s="549">
        <v>2.323157110945644E-2</v>
      </c>
      <c r="O183" s="549">
        <v>0.91241830065359475</v>
      </c>
      <c r="P183" s="549">
        <v>6.4333581533879372E-2</v>
      </c>
      <c r="Q183" s="550">
        <v>0</v>
      </c>
    </row>
    <row r="184" spans="1:17">
      <c r="A184" s="598"/>
      <c r="B184" s="569">
        <v>41976</v>
      </c>
      <c r="C184" s="547">
        <f t="shared" si="14"/>
        <v>2014</v>
      </c>
      <c r="D184" s="547">
        <f t="shared" si="15"/>
        <v>12</v>
      </c>
      <c r="E184" s="548">
        <v>0.97</v>
      </c>
      <c r="F184" s="548">
        <v>1</v>
      </c>
      <c r="G184" s="549">
        <v>0.99988425925925917</v>
      </c>
      <c r="H184" s="549">
        <v>0</v>
      </c>
      <c r="I184" s="549">
        <v>2.5697418682717906E-2</v>
      </c>
      <c r="J184" s="549">
        <v>0.86757726588725548</v>
      </c>
      <c r="K184" s="549">
        <v>0.10464174094223869</v>
      </c>
      <c r="L184" s="549">
        <v>2.0835744877879384E-3</v>
      </c>
      <c r="M184" s="549">
        <v>1.6545881730037394E-5</v>
      </c>
      <c r="N184" s="549">
        <v>2.5215923756576986E-2</v>
      </c>
      <c r="O184" s="549">
        <v>0.90012905787749431</v>
      </c>
      <c r="P184" s="549">
        <v>7.4340646613058003E-2</v>
      </c>
      <c r="Q184" s="550">
        <v>2.978258711406731E-4</v>
      </c>
    </row>
    <row r="185" spans="1:17">
      <c r="A185" s="598"/>
      <c r="B185" s="569">
        <v>41977</v>
      </c>
      <c r="C185" s="547">
        <f t="shared" si="14"/>
        <v>2014</v>
      </c>
      <c r="D185" s="547">
        <f t="shared" si="15"/>
        <v>12</v>
      </c>
      <c r="E185" s="548">
        <v>0.97</v>
      </c>
      <c r="F185" s="548">
        <v>1</v>
      </c>
      <c r="G185" s="549">
        <v>1</v>
      </c>
      <c r="H185" s="549">
        <v>0</v>
      </c>
      <c r="I185" s="549">
        <v>1.9907407407407408E-2</v>
      </c>
      <c r="J185" s="549">
        <v>0.84583333333333333</v>
      </c>
      <c r="K185" s="549">
        <v>0.13425925925925927</v>
      </c>
      <c r="L185" s="549">
        <v>0</v>
      </c>
      <c r="M185" s="549">
        <v>1.6542870849807277E-5</v>
      </c>
      <c r="N185" s="549">
        <v>2.3821734023722476E-2</v>
      </c>
      <c r="O185" s="549">
        <v>0.89409254081953382</v>
      </c>
      <c r="P185" s="549">
        <v>8.1771410610597367E-2</v>
      </c>
      <c r="Q185" s="550">
        <v>2.9777167529653094E-4</v>
      </c>
    </row>
    <row r="186" spans="1:17">
      <c r="A186" s="598"/>
      <c r="B186" s="569">
        <v>41978</v>
      </c>
      <c r="C186" s="547">
        <f t="shared" si="14"/>
        <v>2014</v>
      </c>
      <c r="D186" s="547">
        <f t="shared" si="15"/>
        <v>12</v>
      </c>
      <c r="E186" s="548">
        <v>0.97</v>
      </c>
      <c r="F186" s="548">
        <v>1</v>
      </c>
      <c r="G186" s="549">
        <v>1</v>
      </c>
      <c r="H186" s="549">
        <v>0</v>
      </c>
      <c r="I186" s="549">
        <v>2.9050925925925924E-2</v>
      </c>
      <c r="J186" s="549">
        <v>0.8677083333333333</v>
      </c>
      <c r="K186" s="549">
        <v>0.10324074074074074</v>
      </c>
      <c r="L186" s="549">
        <v>0</v>
      </c>
      <c r="M186" s="549">
        <v>1.6536305458634432E-5</v>
      </c>
      <c r="N186" s="549">
        <v>2.586278173730425E-2</v>
      </c>
      <c r="O186" s="549">
        <v>0.88267491277098875</v>
      </c>
      <c r="P186" s="549">
        <v>9.1148115687992984E-2</v>
      </c>
      <c r="Q186" s="550">
        <v>2.9765349825541977E-4</v>
      </c>
    </row>
    <row r="187" spans="1:17">
      <c r="A187" s="598"/>
      <c r="B187" s="569">
        <v>41979</v>
      </c>
      <c r="C187" s="547">
        <f t="shared" si="14"/>
        <v>2014</v>
      </c>
      <c r="D187" s="547">
        <f t="shared" si="15"/>
        <v>12</v>
      </c>
      <c r="E187" s="548">
        <v>0.97</v>
      </c>
      <c r="F187" s="548">
        <v>1</v>
      </c>
      <c r="G187" s="549">
        <v>1</v>
      </c>
      <c r="H187" s="549">
        <v>0</v>
      </c>
      <c r="I187" s="549">
        <v>2.1643518518518517E-2</v>
      </c>
      <c r="J187" s="549">
        <v>0.87233796296296295</v>
      </c>
      <c r="K187" s="549">
        <v>0.10601851851851851</v>
      </c>
      <c r="L187" s="549">
        <v>0</v>
      </c>
      <c r="M187" s="549">
        <v>0</v>
      </c>
      <c r="N187" s="549">
        <v>2.4968995452666391E-2</v>
      </c>
      <c r="O187" s="549">
        <v>0.87538652335675904</v>
      </c>
      <c r="P187" s="549">
        <v>9.9346837536171975E-2</v>
      </c>
      <c r="Q187" s="550">
        <v>2.9764365440264573E-4</v>
      </c>
    </row>
    <row r="188" spans="1:17">
      <c r="A188" s="598"/>
      <c r="B188" s="569">
        <v>41980</v>
      </c>
      <c r="C188" s="547">
        <f t="shared" si="14"/>
        <v>2014</v>
      </c>
      <c r="D188" s="547">
        <f t="shared" si="15"/>
        <v>12</v>
      </c>
      <c r="E188" s="548">
        <v>0.97</v>
      </c>
      <c r="F188" s="548">
        <v>1</v>
      </c>
      <c r="G188" s="549">
        <v>1</v>
      </c>
      <c r="H188" s="549">
        <v>0</v>
      </c>
      <c r="I188" s="549">
        <v>4.7453703703703706E-2</v>
      </c>
      <c r="J188" s="549">
        <v>0.74872685185185184</v>
      </c>
      <c r="K188" s="549">
        <v>0.20381944444444444</v>
      </c>
      <c r="L188" s="549">
        <v>0</v>
      </c>
      <c r="M188" s="549">
        <v>0</v>
      </c>
      <c r="N188" s="549">
        <v>2.8357888122757413E-2</v>
      </c>
      <c r="O188" s="549">
        <v>0.85255551697339482</v>
      </c>
      <c r="P188" s="549">
        <v>0.11878896109264679</v>
      </c>
      <c r="Q188" s="550">
        <v>2.9763381120095244E-4</v>
      </c>
    </row>
    <row r="189" spans="1:17">
      <c r="A189" s="598"/>
      <c r="B189" s="569">
        <v>41981</v>
      </c>
      <c r="C189" s="547">
        <f t="shared" si="14"/>
        <v>2014</v>
      </c>
      <c r="D189" s="547">
        <f t="shared" si="15"/>
        <v>12</v>
      </c>
      <c r="E189" s="548">
        <v>0.97</v>
      </c>
      <c r="F189" s="548">
        <v>1</v>
      </c>
      <c r="G189" s="549">
        <v>1</v>
      </c>
      <c r="H189" s="549">
        <v>0</v>
      </c>
      <c r="I189" s="549">
        <v>4.5138888888888885E-3</v>
      </c>
      <c r="J189" s="549">
        <v>0.96377314814814818</v>
      </c>
      <c r="K189" s="549">
        <v>3.1712962962962964E-2</v>
      </c>
      <c r="L189" s="549">
        <v>0</v>
      </c>
      <c r="M189" s="549">
        <v>0</v>
      </c>
      <c r="N189" s="549">
        <v>2.5430735143357915E-2</v>
      </c>
      <c r="O189" s="549">
        <v>0.86118919276431094</v>
      </c>
      <c r="P189" s="549">
        <v>0.11308244320248685</v>
      </c>
      <c r="Q189" s="550">
        <v>2.9762888984424086E-4</v>
      </c>
    </row>
    <row r="190" spans="1:17">
      <c r="A190" s="598"/>
      <c r="B190" s="569">
        <v>41982</v>
      </c>
      <c r="C190" s="547">
        <f t="shared" si="14"/>
        <v>2014</v>
      </c>
      <c r="D190" s="547">
        <f t="shared" si="15"/>
        <v>12</v>
      </c>
      <c r="E190" s="548">
        <v>0.97</v>
      </c>
      <c r="F190" s="548">
        <v>1</v>
      </c>
      <c r="G190" s="549">
        <v>1</v>
      </c>
      <c r="H190" s="549">
        <v>0</v>
      </c>
      <c r="I190" s="549">
        <v>2.0370370370370372E-2</v>
      </c>
      <c r="J190" s="549">
        <v>0.93541666666666667</v>
      </c>
      <c r="K190" s="549">
        <v>4.4212962962962961E-2</v>
      </c>
      <c r="L190" s="549">
        <v>0</v>
      </c>
      <c r="M190" s="549">
        <v>0</v>
      </c>
      <c r="N190" s="549">
        <v>2.4091006795747286E-2</v>
      </c>
      <c r="O190" s="549">
        <v>0.87162486152218122</v>
      </c>
      <c r="P190" s="549">
        <v>0.10398650771342119</v>
      </c>
      <c r="Q190" s="550">
        <v>2.9762396865027529E-4</v>
      </c>
    </row>
    <row r="191" spans="1:17">
      <c r="A191" s="598"/>
      <c r="B191" s="569">
        <v>41983</v>
      </c>
      <c r="C191" s="547">
        <f t="shared" si="14"/>
        <v>2014</v>
      </c>
      <c r="D191" s="547">
        <f t="shared" si="15"/>
        <v>12</v>
      </c>
      <c r="E191" s="548">
        <v>0.97</v>
      </c>
      <c r="F191" s="548">
        <v>1</v>
      </c>
      <c r="G191" s="549">
        <v>1</v>
      </c>
      <c r="H191" s="549">
        <v>0</v>
      </c>
      <c r="I191" s="549">
        <v>3.622685185185185E-2</v>
      </c>
      <c r="J191" s="549">
        <v>0.84907407407407409</v>
      </c>
      <c r="K191" s="549">
        <v>0.11469907407407408</v>
      </c>
      <c r="L191" s="549">
        <v>0</v>
      </c>
      <c r="M191" s="549">
        <v>0</v>
      </c>
      <c r="N191" s="549">
        <v>2.5595238095238095E-2</v>
      </c>
      <c r="O191" s="549">
        <v>0.86898148148148147</v>
      </c>
      <c r="P191" s="549">
        <v>0.10542328042328042</v>
      </c>
      <c r="Q191" s="550">
        <v>0</v>
      </c>
    </row>
    <row r="192" spans="1:17">
      <c r="A192" s="598"/>
      <c r="B192" s="569">
        <v>41984</v>
      </c>
      <c r="C192" s="547">
        <f t="shared" si="14"/>
        <v>2014</v>
      </c>
      <c r="D192" s="547">
        <f t="shared" si="15"/>
        <v>12</v>
      </c>
      <c r="E192" s="548">
        <v>0.97</v>
      </c>
      <c r="F192" s="548">
        <v>1</v>
      </c>
      <c r="G192" s="549">
        <v>1</v>
      </c>
      <c r="H192" s="549">
        <v>0</v>
      </c>
      <c r="I192" s="549">
        <v>2.0717592592592593E-2</v>
      </c>
      <c r="J192" s="549">
        <v>0.87731481481481477</v>
      </c>
      <c r="K192" s="549">
        <v>0.1019675925925926</v>
      </c>
      <c r="L192" s="549">
        <v>0</v>
      </c>
      <c r="M192" s="549">
        <v>0</v>
      </c>
      <c r="N192" s="549">
        <v>2.5710978835978837E-2</v>
      </c>
      <c r="O192" s="549">
        <v>0.87347883597883602</v>
      </c>
      <c r="P192" s="549">
        <v>0.10081018518518518</v>
      </c>
      <c r="Q192" s="550">
        <v>0</v>
      </c>
    </row>
    <row r="193" spans="1:17">
      <c r="A193" s="598"/>
      <c r="B193" s="569">
        <v>41985</v>
      </c>
      <c r="C193" s="547">
        <f t="shared" si="14"/>
        <v>2014</v>
      </c>
      <c r="D193" s="547">
        <f t="shared" si="15"/>
        <v>12</v>
      </c>
      <c r="E193" s="548">
        <v>0.97</v>
      </c>
      <c r="F193" s="548">
        <v>1</v>
      </c>
      <c r="G193" s="549">
        <v>1</v>
      </c>
      <c r="H193" s="549">
        <v>0</v>
      </c>
      <c r="I193" s="549">
        <v>2.210648148148148E-2</v>
      </c>
      <c r="J193" s="549">
        <v>0.93865740740740744</v>
      </c>
      <c r="K193" s="549">
        <v>3.923611111111111E-2</v>
      </c>
      <c r="L193" s="549">
        <v>0</v>
      </c>
      <c r="M193" s="549">
        <v>0</v>
      </c>
      <c r="N193" s="549">
        <v>2.4718915343915345E-2</v>
      </c>
      <c r="O193" s="549">
        <v>0.88361441798941798</v>
      </c>
      <c r="P193" s="549">
        <v>9.166666666666666E-2</v>
      </c>
      <c r="Q193" s="550">
        <v>0</v>
      </c>
    </row>
    <row r="194" spans="1:17">
      <c r="A194" s="598"/>
      <c r="B194" s="569">
        <v>41986</v>
      </c>
      <c r="C194" s="547">
        <f t="shared" si="14"/>
        <v>2014</v>
      </c>
      <c r="D194" s="547">
        <f t="shared" si="15"/>
        <v>12</v>
      </c>
      <c r="E194" s="548">
        <v>0.97</v>
      </c>
      <c r="F194" s="548">
        <v>1</v>
      </c>
      <c r="G194" s="549">
        <v>1</v>
      </c>
      <c r="H194" s="549">
        <v>0</v>
      </c>
      <c r="I194" s="549">
        <v>1.5740740740740739E-2</v>
      </c>
      <c r="J194" s="549">
        <v>0.92465277777777777</v>
      </c>
      <c r="K194" s="549">
        <v>5.9606481481481483E-2</v>
      </c>
      <c r="L194" s="549">
        <v>0</v>
      </c>
      <c r="M194" s="549">
        <v>0</v>
      </c>
      <c r="N194" s="549">
        <v>2.3875661375661376E-2</v>
      </c>
      <c r="O194" s="549">
        <v>0.891087962962963</v>
      </c>
      <c r="P194" s="549">
        <v>8.503637566137566E-2</v>
      </c>
      <c r="Q194" s="550">
        <v>0</v>
      </c>
    </row>
    <row r="195" spans="1:17">
      <c r="A195" s="598"/>
      <c r="B195" s="569">
        <v>41987</v>
      </c>
      <c r="C195" s="547">
        <f t="shared" ref="C195:C212" si="18">+YEAR(B195)</f>
        <v>2014</v>
      </c>
      <c r="D195" s="547">
        <f t="shared" ref="D195:D212" si="19">+MONTH(B195)</f>
        <v>12</v>
      </c>
      <c r="E195" s="548">
        <v>0.97</v>
      </c>
      <c r="F195" s="548">
        <v>1</v>
      </c>
      <c r="G195" s="549">
        <v>1</v>
      </c>
      <c r="H195" s="549">
        <v>2.3148148148148149E-4</v>
      </c>
      <c r="I195" s="549">
        <v>1.5277777777777777E-2</v>
      </c>
      <c r="J195" s="549">
        <v>0.96354166666666663</v>
      </c>
      <c r="K195" s="549">
        <v>2.0949074074074075E-2</v>
      </c>
      <c r="L195" s="549">
        <v>0</v>
      </c>
      <c r="M195" s="549">
        <v>3.3068783068783071E-5</v>
      </c>
      <c r="N195" s="549">
        <v>1.9279100529100528E-2</v>
      </c>
      <c r="O195" s="549">
        <v>0.92177579365079365</v>
      </c>
      <c r="P195" s="549">
        <v>5.8912037037037034E-2</v>
      </c>
      <c r="Q195" s="550">
        <v>0</v>
      </c>
    </row>
    <row r="196" spans="1:17">
      <c r="A196" s="598" t="s">
        <v>183</v>
      </c>
      <c r="B196" s="569">
        <v>41988</v>
      </c>
      <c r="C196" s="547">
        <f t="shared" si="18"/>
        <v>2014</v>
      </c>
      <c r="D196" s="547">
        <f t="shared" si="19"/>
        <v>12</v>
      </c>
      <c r="E196" s="548">
        <v>0.97</v>
      </c>
      <c r="F196" s="548">
        <v>1</v>
      </c>
      <c r="G196" s="549">
        <v>1</v>
      </c>
      <c r="H196" s="549">
        <v>0</v>
      </c>
      <c r="I196" s="549">
        <v>2.5925925925925925E-2</v>
      </c>
      <c r="J196" s="549">
        <v>0.87777777777777777</v>
      </c>
      <c r="K196" s="549">
        <v>9.6296296296296297E-2</v>
      </c>
      <c r="L196" s="549">
        <v>0</v>
      </c>
      <c r="M196" s="549">
        <v>3.3068783068783071E-5</v>
      </c>
      <c r="N196" s="549">
        <v>2.2337962962962962E-2</v>
      </c>
      <c r="O196" s="549">
        <v>0.90949074074074077</v>
      </c>
      <c r="P196" s="549">
        <v>6.8138227513227512E-2</v>
      </c>
      <c r="Q196" s="550">
        <v>0</v>
      </c>
    </row>
    <row r="197" spans="1:17">
      <c r="A197" s="598"/>
      <c r="B197" s="569">
        <v>41989</v>
      </c>
      <c r="C197" s="547">
        <f t="shared" si="18"/>
        <v>2014</v>
      </c>
      <c r="D197" s="547">
        <f t="shared" si="19"/>
        <v>12</v>
      </c>
      <c r="E197" s="548">
        <v>0.97</v>
      </c>
      <c r="F197" s="548">
        <v>1</v>
      </c>
      <c r="G197" s="549">
        <v>1</v>
      </c>
      <c r="H197" s="549">
        <v>0</v>
      </c>
      <c r="I197" s="549">
        <v>1.0185185185185186E-2</v>
      </c>
      <c r="J197" s="549">
        <v>0.87951388888888893</v>
      </c>
      <c r="K197" s="549">
        <v>0.11030092592592593</v>
      </c>
      <c r="L197" s="549">
        <v>0</v>
      </c>
      <c r="M197" s="549">
        <v>3.3068783068783071E-5</v>
      </c>
      <c r="N197" s="549">
        <v>2.0882936507936507E-2</v>
      </c>
      <c r="O197" s="549">
        <v>0.90150462962962963</v>
      </c>
      <c r="P197" s="549">
        <v>7.7579365079365081E-2</v>
      </c>
      <c r="Q197" s="550">
        <v>0</v>
      </c>
    </row>
    <row r="198" spans="1:17">
      <c r="A198" s="598"/>
      <c r="B198" s="569">
        <v>41990</v>
      </c>
      <c r="C198" s="547">
        <f t="shared" si="18"/>
        <v>2014</v>
      </c>
      <c r="D198" s="547">
        <f t="shared" si="19"/>
        <v>12</v>
      </c>
      <c r="E198" s="548">
        <v>0.97</v>
      </c>
      <c r="F198" s="548">
        <v>1</v>
      </c>
      <c r="G198" s="549">
        <v>1</v>
      </c>
      <c r="H198" s="549">
        <v>0</v>
      </c>
      <c r="I198" s="549">
        <v>3.9120370370370368E-2</v>
      </c>
      <c r="J198" s="549">
        <v>0.86458333333333337</v>
      </c>
      <c r="K198" s="549">
        <v>9.6296296296296297E-2</v>
      </c>
      <c r="L198" s="549">
        <v>0</v>
      </c>
      <c r="M198" s="549">
        <v>3.3068783068783071E-5</v>
      </c>
      <c r="N198" s="549">
        <v>2.1296296296296296E-2</v>
      </c>
      <c r="O198" s="549">
        <v>0.90372023809523805</v>
      </c>
      <c r="P198" s="549">
        <v>7.4950396825396823E-2</v>
      </c>
      <c r="Q198" s="550">
        <v>0</v>
      </c>
    </row>
    <row r="199" spans="1:17">
      <c r="A199" s="598"/>
      <c r="B199" s="569">
        <v>41991</v>
      </c>
      <c r="C199" s="547">
        <f t="shared" si="18"/>
        <v>2014</v>
      </c>
      <c r="D199" s="547">
        <f t="shared" si="19"/>
        <v>12</v>
      </c>
      <c r="E199" s="548">
        <v>0.97</v>
      </c>
      <c r="F199" s="548">
        <v>1</v>
      </c>
      <c r="G199" s="549">
        <v>1</v>
      </c>
      <c r="H199" s="549">
        <v>0</v>
      </c>
      <c r="I199" s="549">
        <v>2.3726851851851853E-2</v>
      </c>
      <c r="J199" s="549">
        <v>0.87071759259259263</v>
      </c>
      <c r="K199" s="549">
        <v>0.10555555555555556</v>
      </c>
      <c r="L199" s="549">
        <v>0</v>
      </c>
      <c r="M199" s="549">
        <v>3.3068783068783071E-5</v>
      </c>
      <c r="N199" s="549">
        <v>2.1726190476190475E-2</v>
      </c>
      <c r="O199" s="549">
        <v>0.90277777777777779</v>
      </c>
      <c r="P199" s="549">
        <v>7.5462962962962968E-2</v>
      </c>
      <c r="Q199" s="550">
        <v>0</v>
      </c>
    </row>
    <row r="200" spans="1:17">
      <c r="A200" s="598"/>
      <c r="B200" s="569">
        <v>41992</v>
      </c>
      <c r="C200" s="547">
        <f t="shared" si="18"/>
        <v>2014</v>
      </c>
      <c r="D200" s="547">
        <f t="shared" si="19"/>
        <v>12</v>
      </c>
      <c r="E200" s="548">
        <v>0.97</v>
      </c>
      <c r="F200" s="548">
        <v>1</v>
      </c>
      <c r="G200" s="549">
        <v>1</v>
      </c>
      <c r="H200" s="549">
        <v>0</v>
      </c>
      <c r="I200" s="549">
        <v>1.4930555555555556E-2</v>
      </c>
      <c r="J200" s="549">
        <v>0.95416666666666672</v>
      </c>
      <c r="K200" s="549">
        <v>3.0902777777777779E-2</v>
      </c>
      <c r="L200" s="549">
        <v>0</v>
      </c>
      <c r="M200" s="549">
        <v>3.3068783068783071E-5</v>
      </c>
      <c r="N200" s="549">
        <v>2.0701058201058203E-2</v>
      </c>
      <c r="O200" s="549">
        <v>0.90499338624338621</v>
      </c>
      <c r="P200" s="549">
        <v>7.4272486772486768E-2</v>
      </c>
      <c r="Q200" s="550">
        <v>0</v>
      </c>
    </row>
    <row r="201" spans="1:17">
      <c r="A201" s="598"/>
      <c r="B201" s="569">
        <v>41993</v>
      </c>
      <c r="C201" s="547">
        <f t="shared" si="18"/>
        <v>2014</v>
      </c>
      <c r="D201" s="547">
        <f t="shared" si="19"/>
        <v>12</v>
      </c>
      <c r="E201" s="548">
        <v>0.97</v>
      </c>
      <c r="F201" s="548">
        <v>1</v>
      </c>
      <c r="G201" s="549">
        <v>1</v>
      </c>
      <c r="H201" s="549">
        <v>0</v>
      </c>
      <c r="I201" s="549">
        <v>1.3773148148148149E-2</v>
      </c>
      <c r="J201" s="549">
        <v>0.86527777777777781</v>
      </c>
      <c r="K201" s="549">
        <v>0.12094907407407407</v>
      </c>
      <c r="L201" s="549">
        <v>0</v>
      </c>
      <c r="M201" s="549">
        <v>3.3068783068783071E-5</v>
      </c>
      <c r="N201" s="549">
        <v>2.0419973544973546E-2</v>
      </c>
      <c r="O201" s="549">
        <v>0.89651124338624344</v>
      </c>
      <c r="P201" s="549">
        <v>8.3035714285714282E-2</v>
      </c>
      <c r="Q201" s="550">
        <v>0</v>
      </c>
    </row>
    <row r="202" spans="1:17">
      <c r="A202" s="598"/>
      <c r="B202" s="569">
        <v>41994</v>
      </c>
      <c r="C202" s="547">
        <f t="shared" si="18"/>
        <v>2014</v>
      </c>
      <c r="D202" s="547">
        <f t="shared" si="19"/>
        <v>12</v>
      </c>
      <c r="E202" s="548">
        <v>0.97</v>
      </c>
      <c r="F202" s="548">
        <v>1</v>
      </c>
      <c r="G202" s="549">
        <v>1</v>
      </c>
      <c r="H202" s="549">
        <v>0</v>
      </c>
      <c r="I202" s="549">
        <v>1.1574074074074073E-2</v>
      </c>
      <c r="J202" s="549">
        <v>0.89375000000000004</v>
      </c>
      <c r="K202" s="549">
        <v>9.4675925925925927E-2</v>
      </c>
      <c r="L202" s="549">
        <v>0</v>
      </c>
      <c r="M202" s="549">
        <v>0</v>
      </c>
      <c r="N202" s="549">
        <v>2.0009980039920161E-2</v>
      </c>
      <c r="O202" s="549">
        <v>0.88612774451097809</v>
      </c>
      <c r="P202" s="549">
        <v>9.3862275449101792E-2</v>
      </c>
      <c r="Q202" s="550">
        <v>0</v>
      </c>
    </row>
    <row r="203" spans="1:17">
      <c r="A203" s="598"/>
      <c r="B203" s="569">
        <v>41995</v>
      </c>
      <c r="C203" s="547">
        <f t="shared" si="18"/>
        <v>2014</v>
      </c>
      <c r="D203" s="547">
        <f t="shared" si="19"/>
        <v>12</v>
      </c>
      <c r="E203" s="548">
        <v>0.97</v>
      </c>
      <c r="F203" s="548">
        <v>1</v>
      </c>
      <c r="G203" s="551">
        <v>1</v>
      </c>
      <c r="H203" s="551">
        <v>0</v>
      </c>
      <c r="I203" s="549">
        <v>9.8379629629629633E-3</v>
      </c>
      <c r="J203" s="549">
        <v>0.91701388888888891</v>
      </c>
      <c r="K203" s="549">
        <v>7.3148148148148143E-2</v>
      </c>
      <c r="L203" s="551">
        <v>0</v>
      </c>
      <c r="M203" s="549">
        <v>0</v>
      </c>
      <c r="N203" s="549">
        <v>2.0009980039920161E-2</v>
      </c>
      <c r="O203" s="549">
        <v>0.88612774451097809</v>
      </c>
      <c r="P203" s="549">
        <v>9.3862275449101792E-2</v>
      </c>
      <c r="Q203" s="550">
        <v>0</v>
      </c>
    </row>
    <row r="204" spans="1:17">
      <c r="A204" s="598"/>
      <c r="B204" s="569">
        <v>41996</v>
      </c>
      <c r="C204" s="547">
        <f t="shared" si="18"/>
        <v>2014</v>
      </c>
      <c r="D204" s="547">
        <f t="shared" si="19"/>
        <v>12</v>
      </c>
      <c r="E204" s="548">
        <v>0.97</v>
      </c>
      <c r="F204" s="548">
        <v>1</v>
      </c>
      <c r="G204" s="549">
        <v>1</v>
      </c>
      <c r="H204" s="549">
        <v>0</v>
      </c>
      <c r="I204" s="549">
        <v>1.7476851851851851E-2</v>
      </c>
      <c r="J204" s="549">
        <v>0.83680555555555558</v>
      </c>
      <c r="K204" s="549">
        <v>0.14571759259259259</v>
      </c>
      <c r="L204" s="549">
        <v>0</v>
      </c>
      <c r="M204" s="549">
        <v>0</v>
      </c>
      <c r="N204" s="549">
        <v>1.8745841650033266E-2</v>
      </c>
      <c r="O204" s="549">
        <v>0.88562874251497004</v>
      </c>
      <c r="P204" s="549">
        <v>9.5625415834996674E-2</v>
      </c>
      <c r="Q204" s="550">
        <v>0</v>
      </c>
    </row>
    <row r="205" spans="1:17">
      <c r="A205" s="598"/>
      <c r="B205" s="569">
        <v>41997</v>
      </c>
      <c r="C205" s="547">
        <f t="shared" si="18"/>
        <v>2014</v>
      </c>
      <c r="D205" s="547">
        <f t="shared" si="19"/>
        <v>12</v>
      </c>
      <c r="E205" s="548">
        <v>0.97</v>
      </c>
      <c r="F205" s="548">
        <v>1</v>
      </c>
      <c r="G205" s="549">
        <v>1</v>
      </c>
      <c r="H205" s="549">
        <v>0</v>
      </c>
      <c r="I205" s="549">
        <v>1.238425925925926E-2</v>
      </c>
      <c r="J205" s="549">
        <v>0.91574074074074074</v>
      </c>
      <c r="K205" s="549">
        <v>7.1874999999999994E-2</v>
      </c>
      <c r="L205" s="549">
        <v>0</v>
      </c>
      <c r="M205" s="549">
        <v>0</v>
      </c>
      <c r="N205" s="549">
        <v>1.490352628077179E-2</v>
      </c>
      <c r="O205" s="549">
        <v>0.89298070525615436</v>
      </c>
      <c r="P205" s="549">
        <v>9.2115768463073858E-2</v>
      </c>
      <c r="Q205" s="550">
        <v>0</v>
      </c>
    </row>
    <row r="206" spans="1:17">
      <c r="A206" s="598"/>
      <c r="B206" s="569">
        <v>41998</v>
      </c>
      <c r="C206" s="547">
        <f t="shared" si="18"/>
        <v>2014</v>
      </c>
      <c r="D206" s="547">
        <f t="shared" si="19"/>
        <v>12</v>
      </c>
      <c r="E206" s="548">
        <v>0.97</v>
      </c>
      <c r="F206" s="548">
        <v>1</v>
      </c>
      <c r="G206" s="549">
        <v>1</v>
      </c>
      <c r="H206" s="549">
        <v>0</v>
      </c>
      <c r="I206" s="549">
        <v>1.5162037037037036E-2</v>
      </c>
      <c r="J206" s="549">
        <v>0.92847222222222225</v>
      </c>
      <c r="K206" s="549">
        <v>5.6365740740740744E-2</v>
      </c>
      <c r="L206" s="549">
        <v>0</v>
      </c>
      <c r="M206" s="549">
        <v>0</v>
      </c>
      <c r="N206" s="549">
        <v>1.3672654690618763E-2</v>
      </c>
      <c r="O206" s="549">
        <v>0.90128077178975385</v>
      </c>
      <c r="P206" s="549">
        <v>8.5046573519627411E-2</v>
      </c>
      <c r="Q206" s="550">
        <v>0</v>
      </c>
    </row>
    <row r="207" spans="1:17">
      <c r="A207" s="598"/>
      <c r="B207" s="569">
        <v>41999</v>
      </c>
      <c r="C207" s="547">
        <f t="shared" si="18"/>
        <v>2014</v>
      </c>
      <c r="D207" s="547">
        <f t="shared" si="19"/>
        <v>12</v>
      </c>
      <c r="E207" s="548">
        <v>0.97</v>
      </c>
      <c r="F207" s="548">
        <v>1</v>
      </c>
      <c r="G207" s="549">
        <v>1</v>
      </c>
      <c r="H207" s="549">
        <v>0</v>
      </c>
      <c r="I207" s="549">
        <v>1.1689814814814814E-2</v>
      </c>
      <c r="J207" s="549">
        <v>0.95625000000000004</v>
      </c>
      <c r="K207" s="549">
        <v>3.2060185185185185E-2</v>
      </c>
      <c r="L207" s="549">
        <v>0</v>
      </c>
      <c r="M207" s="549">
        <v>0</v>
      </c>
      <c r="N207" s="549">
        <v>1.3206919494344644E-2</v>
      </c>
      <c r="O207" s="549">
        <v>0.9015801729873586</v>
      </c>
      <c r="P207" s="549">
        <v>8.5212907518296743E-2</v>
      </c>
      <c r="Q207" s="550">
        <v>0</v>
      </c>
    </row>
    <row r="208" spans="1:17">
      <c r="A208" s="598"/>
      <c r="B208" s="569">
        <v>42000</v>
      </c>
      <c r="C208" s="547">
        <f t="shared" si="18"/>
        <v>2014</v>
      </c>
      <c r="D208" s="547">
        <f t="shared" si="19"/>
        <v>12</v>
      </c>
      <c r="E208" s="548">
        <v>0.97</v>
      </c>
      <c r="F208" s="548">
        <v>1</v>
      </c>
      <c r="G208" s="549">
        <v>1</v>
      </c>
      <c r="H208" s="549">
        <v>0</v>
      </c>
      <c r="I208" s="549">
        <v>2.1064814814814814E-2</v>
      </c>
      <c r="J208" s="549">
        <v>0.83460648148148153</v>
      </c>
      <c r="K208" s="549">
        <v>0.14432870370370371</v>
      </c>
      <c r="L208" s="549">
        <v>0</v>
      </c>
      <c r="M208" s="549">
        <v>0</v>
      </c>
      <c r="N208" s="549">
        <v>1.4254823685961411E-2</v>
      </c>
      <c r="O208" s="549">
        <v>0.89717232202262143</v>
      </c>
      <c r="P208" s="549">
        <v>8.8572854291417161E-2</v>
      </c>
      <c r="Q208" s="550">
        <v>0</v>
      </c>
    </row>
    <row r="209" spans="1:17">
      <c r="A209" s="598"/>
      <c r="B209" s="569">
        <v>42001</v>
      </c>
      <c r="C209" s="547">
        <f t="shared" si="18"/>
        <v>2014</v>
      </c>
      <c r="D209" s="547">
        <f t="shared" si="19"/>
        <v>12</v>
      </c>
      <c r="E209" s="548">
        <v>0.97</v>
      </c>
      <c r="F209" s="548">
        <v>1</v>
      </c>
      <c r="G209" s="549">
        <v>1</v>
      </c>
      <c r="H209" s="549">
        <v>0</v>
      </c>
      <c r="I209" s="549">
        <v>1.0995370370370371E-2</v>
      </c>
      <c r="J209" s="549">
        <v>0.89652777777777781</v>
      </c>
      <c r="K209" s="549">
        <v>9.2476851851851852E-2</v>
      </c>
      <c r="L209" s="549">
        <v>0</v>
      </c>
      <c r="M209" s="549">
        <v>0</v>
      </c>
      <c r="N209" s="549">
        <v>1.4087301587301588E-2</v>
      </c>
      <c r="O209" s="549">
        <v>0.8979166666666667</v>
      </c>
      <c r="P209" s="549">
        <v>8.7996031746031753E-2</v>
      </c>
      <c r="Q209" s="550">
        <v>0</v>
      </c>
    </row>
    <row r="210" spans="1:17">
      <c r="A210" s="598"/>
      <c r="B210" s="569">
        <v>42002</v>
      </c>
      <c r="C210" s="547">
        <f t="shared" si="18"/>
        <v>2014</v>
      </c>
      <c r="D210" s="547">
        <f t="shared" si="19"/>
        <v>12</v>
      </c>
      <c r="E210" s="548">
        <v>0.97</v>
      </c>
      <c r="F210" s="548">
        <v>1</v>
      </c>
      <c r="G210" s="549">
        <v>1</v>
      </c>
      <c r="H210" s="549">
        <v>0</v>
      </c>
      <c r="I210" s="549">
        <v>1.6203703703703703E-2</v>
      </c>
      <c r="J210" s="549">
        <v>0.93229166666666663</v>
      </c>
      <c r="K210" s="549">
        <v>5.1504629629629629E-2</v>
      </c>
      <c r="L210" s="549">
        <v>0</v>
      </c>
      <c r="M210" s="549">
        <v>0</v>
      </c>
      <c r="N210" s="549">
        <v>1.4996693121693121E-2</v>
      </c>
      <c r="O210" s="549">
        <v>0.90009920634920637</v>
      </c>
      <c r="P210" s="549">
        <v>8.4904100529100524E-2</v>
      </c>
      <c r="Q210" s="550">
        <v>0</v>
      </c>
    </row>
    <row r="211" spans="1:17">
      <c r="A211" s="598"/>
      <c r="B211" s="569">
        <v>42003</v>
      </c>
      <c r="C211" s="547">
        <f t="shared" si="18"/>
        <v>2014</v>
      </c>
      <c r="D211" s="547">
        <f t="shared" si="19"/>
        <v>12</v>
      </c>
      <c r="E211" s="548">
        <v>0.97</v>
      </c>
      <c r="F211" s="548">
        <v>1</v>
      </c>
      <c r="G211" s="549">
        <v>1</v>
      </c>
      <c r="H211" s="549">
        <v>0</v>
      </c>
      <c r="I211" s="549">
        <v>1.5856481481481482E-2</v>
      </c>
      <c r="J211" s="549">
        <v>0.86921296296296291</v>
      </c>
      <c r="K211" s="549">
        <v>0.11493055555555555</v>
      </c>
      <c r="L211" s="549">
        <v>0</v>
      </c>
      <c r="M211" s="549">
        <v>0</v>
      </c>
      <c r="N211" s="549">
        <v>1.4765211640211641E-2</v>
      </c>
      <c r="O211" s="549">
        <v>0.90472883597883602</v>
      </c>
      <c r="P211" s="549">
        <v>8.0505952380952386E-2</v>
      </c>
      <c r="Q211" s="550">
        <v>0</v>
      </c>
    </row>
    <row r="212" spans="1:17" ht="15.75" thickBot="1">
      <c r="A212" s="599"/>
      <c r="B212" s="570">
        <v>42004</v>
      </c>
      <c r="C212" s="554">
        <f t="shared" si="18"/>
        <v>2014</v>
      </c>
      <c r="D212" s="554">
        <f t="shared" si="19"/>
        <v>12</v>
      </c>
      <c r="E212" s="555">
        <v>0.97</v>
      </c>
      <c r="F212" s="555">
        <v>1</v>
      </c>
      <c r="G212" s="557">
        <v>1</v>
      </c>
      <c r="H212" s="557">
        <v>0</v>
      </c>
      <c r="I212" s="557">
        <v>1.5393518518518518E-2</v>
      </c>
      <c r="J212" s="557">
        <v>0.8569444444444444</v>
      </c>
      <c r="K212" s="557">
        <v>0.12766203703703705</v>
      </c>
      <c r="L212" s="557">
        <v>0</v>
      </c>
      <c r="M212" s="557">
        <v>0</v>
      </c>
      <c r="N212" s="557">
        <v>1.519510582010582E-2</v>
      </c>
      <c r="O212" s="557">
        <v>0.89632936507936511</v>
      </c>
      <c r="P212" s="557">
        <v>8.8475529100529096E-2</v>
      </c>
      <c r="Q212" s="571">
        <v>0</v>
      </c>
    </row>
  </sheetData>
  <mergeCells count="3">
    <mergeCell ref="R1:S1"/>
    <mergeCell ref="H25:L25"/>
    <mergeCell ref="M25:Q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A1:AE185"/>
  <sheetViews>
    <sheetView zoomScaleNormal="100" workbookViewId="0">
      <selection activeCell="V22" sqref="V22"/>
    </sheetView>
  </sheetViews>
  <sheetFormatPr baseColWidth="10" defaultRowHeight="12.75"/>
  <cols>
    <col min="1" max="1" width="6.7109375" style="30" customWidth="1"/>
    <col min="2" max="2" width="8.85546875" style="30" customWidth="1"/>
    <col min="3" max="3" width="7.28515625" style="30" bestFit="1" customWidth="1"/>
    <col min="4" max="4" width="5.7109375" style="30" bestFit="1" customWidth="1"/>
    <col min="5" max="5" width="9" style="30" bestFit="1" customWidth="1"/>
    <col min="6" max="6" width="13.85546875" style="30" bestFit="1" customWidth="1"/>
    <col min="7" max="8" width="12" style="30" bestFit="1" customWidth="1"/>
    <col min="9" max="9" width="15" style="58" customWidth="1"/>
    <col min="10" max="10" width="13.28515625" style="30" customWidth="1"/>
    <col min="11" max="11" width="12.28515625" style="30" customWidth="1"/>
    <col min="12" max="12" width="12.7109375" style="30" bestFit="1" customWidth="1"/>
    <col min="13" max="13" width="12" style="30" bestFit="1" customWidth="1"/>
    <col min="14" max="14" width="1.42578125" style="30" customWidth="1"/>
    <col min="15" max="15" width="19.28515625" style="30" bestFit="1" customWidth="1"/>
    <col min="16" max="17" width="11.42578125" style="30"/>
    <col min="18" max="18" width="22.5703125" style="30" bestFit="1" customWidth="1"/>
    <col min="19" max="19" width="11.42578125" style="30"/>
    <col min="20" max="22" width="11.42578125" style="188"/>
    <col min="23" max="23" width="4.5703125" style="30" bestFit="1" customWidth="1"/>
    <col min="24" max="25" width="11.42578125" style="30"/>
    <col min="26" max="26" width="23.5703125" style="30" customWidth="1"/>
    <col min="27" max="16384" width="11.42578125" style="30"/>
  </cols>
  <sheetData>
    <row r="1" spans="1:31">
      <c r="B1" s="4" t="s">
        <v>36</v>
      </c>
      <c r="AB1" s="5" t="s">
        <v>35</v>
      </c>
    </row>
    <row r="2" spans="1:31">
      <c r="F2" s="817" t="s">
        <v>418</v>
      </c>
      <c r="G2" s="817"/>
      <c r="H2" s="817"/>
      <c r="I2" s="817" t="s">
        <v>209</v>
      </c>
      <c r="J2" s="817"/>
      <c r="K2" s="817"/>
      <c r="L2" s="817"/>
      <c r="M2" s="817"/>
      <c r="W2" s="814" t="s">
        <v>34</v>
      </c>
      <c r="X2" s="815"/>
      <c r="Y2" s="815"/>
      <c r="Z2" s="816"/>
      <c r="AB2" s="813" t="s">
        <v>34</v>
      </c>
      <c r="AC2" s="813"/>
      <c r="AD2" s="813"/>
      <c r="AE2" s="813"/>
    </row>
    <row r="3" spans="1:31">
      <c r="F3" s="30" t="s">
        <v>19</v>
      </c>
      <c r="G3" s="30" t="s">
        <v>17</v>
      </c>
      <c r="H3" s="30" t="s">
        <v>17</v>
      </c>
      <c r="I3" s="58" t="s">
        <v>19</v>
      </c>
      <c r="J3" s="30" t="s">
        <v>17</v>
      </c>
      <c r="K3" s="30" t="s">
        <v>17</v>
      </c>
      <c r="W3" s="160" t="s">
        <v>14</v>
      </c>
      <c r="X3" s="160" t="s">
        <v>418</v>
      </c>
      <c r="Y3" s="160" t="s">
        <v>209</v>
      </c>
      <c r="Z3" s="160" t="s">
        <v>421</v>
      </c>
      <c r="AB3" s="38" t="s">
        <v>14</v>
      </c>
      <c r="AC3" s="274" t="s">
        <v>418</v>
      </c>
      <c r="AD3" s="274" t="s">
        <v>209</v>
      </c>
      <c r="AE3" s="274" t="s">
        <v>421</v>
      </c>
    </row>
    <row r="4" spans="1:31">
      <c r="B4" s="30" t="s">
        <v>15</v>
      </c>
      <c r="C4" s="30" t="s">
        <v>14</v>
      </c>
      <c r="D4" s="30" t="s">
        <v>15</v>
      </c>
      <c r="E4" s="30" t="s">
        <v>16</v>
      </c>
      <c r="F4" s="30" t="s">
        <v>18</v>
      </c>
      <c r="G4" s="30" t="s">
        <v>20</v>
      </c>
      <c r="H4" s="30" t="s">
        <v>13</v>
      </c>
      <c r="I4" s="58" t="s">
        <v>18</v>
      </c>
      <c r="J4" s="30" t="s">
        <v>20</v>
      </c>
      <c r="K4" s="30" t="s">
        <v>13</v>
      </c>
      <c r="O4" s="814" t="s">
        <v>21</v>
      </c>
      <c r="P4" s="815"/>
      <c r="Q4" s="815"/>
      <c r="R4" s="816"/>
      <c r="V4" s="535" t="s">
        <v>181</v>
      </c>
      <c r="W4" s="196" t="s">
        <v>41</v>
      </c>
      <c r="X4" s="197">
        <f>+AVERAGEIF($A$5:$A$96,$W4,H$5:H$96)</f>
        <v>61.256759308305355</v>
      </c>
      <c r="Y4" s="197">
        <f>+AVERAGEIF($A$5:$A$96,$W4,K$5:K$96)</f>
        <v>90.199470415545846</v>
      </c>
      <c r="Z4" s="198">
        <f>+IF(X4&gt;Y4,X4/Y4-1,1-Y4/X4)</f>
        <v>-0.47248191765372027</v>
      </c>
      <c r="AB4" s="191" t="s">
        <v>41</v>
      </c>
      <c r="AC4" s="3">
        <f>+AVERAGEIF($A$5:$A$96,$AB4,G$5:G$96)</f>
        <v>36.23205258064516</v>
      </c>
      <c r="AD4" s="3">
        <f>+AVERAGEIF($A$5:$A$96,$AB4,J$5:J$96)</f>
        <v>45.12450129032257</v>
      </c>
      <c r="AE4" s="2">
        <f>+IF(AC4&gt;AD4,AC4/AD4-1,1-AD4/AC4)</f>
        <v>-0.24543044283468718</v>
      </c>
    </row>
    <row r="5" spans="1:31">
      <c r="A5" s="148" t="s">
        <v>373</v>
      </c>
      <c r="B5" s="183">
        <v>1</v>
      </c>
      <c r="D5" s="183"/>
      <c r="E5" s="535" t="s">
        <v>5</v>
      </c>
      <c r="F5" s="61">
        <v>600.29999999999995</v>
      </c>
      <c r="G5" s="61">
        <v>30.909610000000001</v>
      </c>
      <c r="H5" s="62">
        <f t="shared" ref="H5:H36" si="0">+G5*1000/$F5</f>
        <v>51.490271530901218</v>
      </c>
      <c r="I5" s="66">
        <v>497.19</v>
      </c>
      <c r="J5" s="66">
        <v>42.35389</v>
      </c>
      <c r="K5" s="66">
        <f t="shared" ref="K5:K36" si="1">+J5*1000/$I5</f>
        <v>85.186528288984093</v>
      </c>
      <c r="L5" s="1"/>
      <c r="M5" s="1"/>
      <c r="O5" s="160" t="s">
        <v>22</v>
      </c>
      <c r="P5" s="222" t="s">
        <v>419</v>
      </c>
      <c r="Q5" s="222" t="s">
        <v>420</v>
      </c>
      <c r="R5" s="160" t="s">
        <v>421</v>
      </c>
      <c r="V5" s="535" t="s">
        <v>182</v>
      </c>
      <c r="W5" s="199" t="s">
        <v>42</v>
      </c>
      <c r="X5" s="200">
        <f>+AVERAGEIF($A$5:$A$96,$W5,H$5:H$96)</f>
        <v>58.066463099505491</v>
      </c>
      <c r="Y5" s="200">
        <f>+AVERAGEIF($A$5:$A$96,$W5,K$5:K$96)</f>
        <v>88.760628678285144</v>
      </c>
      <c r="Z5" s="201">
        <f>+IF(X5&gt;Y5,X5/Y5-1,1-Y5/X5)</f>
        <v>-0.52860401581857408</v>
      </c>
      <c r="AB5" s="191" t="s">
        <v>42</v>
      </c>
      <c r="AC5" s="3">
        <f>+AVERAGEIF($A$5:$A$96,$AB5,G$5:G$96)</f>
        <v>34.323566666666672</v>
      </c>
      <c r="AD5" s="3">
        <f>+AVERAGEIF($A$5:$A$96,$AB5,J$5:J$96)</f>
        <v>45.847483000000004</v>
      </c>
      <c r="AE5" s="2">
        <f>+IF(AC5&gt;AD5,AC5/AD5-1,1-AD5/AC5)</f>
        <v>-0.33574355617665996</v>
      </c>
    </row>
    <row r="6" spans="1:31">
      <c r="A6" s="148" t="s">
        <v>373</v>
      </c>
      <c r="B6" s="183">
        <v>2</v>
      </c>
      <c r="D6" s="183"/>
      <c r="E6" s="535" t="s">
        <v>6</v>
      </c>
      <c r="F6" s="61">
        <v>599.22</v>
      </c>
      <c r="G6" s="61">
        <v>29.1066</v>
      </c>
      <c r="H6" s="62">
        <f t="shared" si="0"/>
        <v>48.574146390307398</v>
      </c>
      <c r="I6" s="66">
        <v>497.19</v>
      </c>
      <c r="J6" s="66">
        <v>59.49127</v>
      </c>
      <c r="K6" s="66">
        <f t="shared" si="1"/>
        <v>119.65500110621693</v>
      </c>
      <c r="L6" s="1"/>
      <c r="M6" s="1"/>
      <c r="O6" s="196" t="s">
        <v>24</v>
      </c>
      <c r="P6" s="197">
        <f>+AVERAGE(H5:H96)</f>
        <v>56.94422804667655</v>
      </c>
      <c r="Q6" s="197">
        <f>+AVERAGE(K5:K96)</f>
        <v>91.420072249311431</v>
      </c>
      <c r="R6" s="198">
        <f>+IF(P6&gt;Q6,P6/Q6-1,1-Q6/P6)</f>
        <v>-0.60543175990331122</v>
      </c>
      <c r="T6" s="85" t="s">
        <v>278</v>
      </c>
      <c r="U6" s="159" t="s">
        <v>14</v>
      </c>
      <c r="V6" s="535" t="s">
        <v>183</v>
      </c>
      <c r="W6" s="202" t="s">
        <v>43</v>
      </c>
      <c r="X6" s="203">
        <f>+AVERAGEIF($A$5:$A$96,$W6,H$5:H$96)</f>
        <v>51.545662862955261</v>
      </c>
      <c r="Y6" s="203">
        <f>+AVERAGEIF($A$5:$A$96,$W6,K$5:K$96)</f>
        <v>95.214329151812066</v>
      </c>
      <c r="Z6" s="204">
        <f>+IF(X6&gt;Y6,X6/Y6-1,1-Y6/X6)</f>
        <v>-0.84718410557565105</v>
      </c>
      <c r="AB6" s="191" t="s">
        <v>43</v>
      </c>
      <c r="AC6" s="3">
        <f>+AVERAGEIF($A$5:$A$96,$AB6,G$5:G$96)</f>
        <v>31.574497741935488</v>
      </c>
      <c r="AD6" s="3">
        <f>+AVERAGEIF($A$5:$A$96,$AB6,J$5:J$96)</f>
        <v>50.29151548387096</v>
      </c>
      <c r="AE6" s="2">
        <f>+IF(AC6&gt;AD6,AC6/AD6-1,1-AD6/AC6)</f>
        <v>-0.59278908867888558</v>
      </c>
    </row>
    <row r="7" spans="1:31">
      <c r="A7" s="148" t="s">
        <v>373</v>
      </c>
      <c r="B7" s="183">
        <v>3</v>
      </c>
      <c r="D7" s="183"/>
      <c r="E7" s="535" t="s">
        <v>7</v>
      </c>
      <c r="F7" s="61">
        <v>599.22</v>
      </c>
      <c r="G7" s="61">
        <v>27.633220000000001</v>
      </c>
      <c r="H7" s="62">
        <f t="shared" si="0"/>
        <v>46.115316578218348</v>
      </c>
      <c r="I7" s="66">
        <v>503.9</v>
      </c>
      <c r="J7" s="66">
        <v>42.759889999999999</v>
      </c>
      <c r="K7" s="66">
        <f t="shared" si="1"/>
        <v>84.857888469934508</v>
      </c>
      <c r="L7" s="1"/>
      <c r="M7" s="1"/>
      <c r="O7" s="199" t="s">
        <v>25</v>
      </c>
      <c r="P7" s="200">
        <f>+MAX(H5:H96)</f>
        <v>145.17317566776498</v>
      </c>
      <c r="Q7" s="200">
        <f>+MAX(K5:K96)</f>
        <v>193.13086481399682</v>
      </c>
      <c r="R7" s="201">
        <f>+IF(P7&gt;Q7,P7/Q7-1,1-Q7/P7)</f>
        <v>-0.33034814403995028</v>
      </c>
      <c r="S7" s="159" t="str">
        <f>INDEX($E$5:$E$96,MATCH(P7,$H$5:$H$96,0))</f>
        <v>Sábado</v>
      </c>
      <c r="T7" s="221">
        <f>INDEX($B$5:$B$96,MATCH(P7,$H$5:$H$96,0))</f>
        <v>29</v>
      </c>
      <c r="U7" s="159" t="str">
        <f>INDEX($A$5:$A$96,MATCH(P7,$H$5:$H$96,0))</f>
        <v>NOV</v>
      </c>
      <c r="W7" s="193"/>
      <c r="X7" s="194"/>
      <c r="Y7" s="194"/>
      <c r="Z7" s="195"/>
      <c r="AB7" s="39"/>
      <c r="AC7" s="3"/>
      <c r="AD7" s="3"/>
      <c r="AE7" s="2"/>
    </row>
    <row r="8" spans="1:31">
      <c r="A8" s="148" t="s">
        <v>373</v>
      </c>
      <c r="B8" s="183">
        <v>4</v>
      </c>
      <c r="D8" s="183"/>
      <c r="E8" s="535" t="s">
        <v>1</v>
      </c>
      <c r="F8" s="61">
        <v>599.22</v>
      </c>
      <c r="G8" s="61">
        <v>27.13456</v>
      </c>
      <c r="H8" s="62">
        <f t="shared" si="0"/>
        <v>45.283134741831049</v>
      </c>
      <c r="I8" s="66">
        <v>503.9</v>
      </c>
      <c r="J8" s="66">
        <v>24.51313</v>
      </c>
      <c r="K8" s="66">
        <f t="shared" si="1"/>
        <v>48.646814844215129</v>
      </c>
      <c r="L8" s="1"/>
      <c r="M8" s="1"/>
      <c r="O8" s="199" t="s">
        <v>26</v>
      </c>
      <c r="P8" s="200">
        <f>+MIN(H5:H96)</f>
        <v>42.083074755539158</v>
      </c>
      <c r="Q8" s="200">
        <f>+MIN(K5:K96)</f>
        <v>46.427693815248936</v>
      </c>
      <c r="R8" s="201">
        <f>+IF(P8&gt;Q8,P8/Q8-1,1-Q8/P8)</f>
        <v>-0.1032391070507015</v>
      </c>
      <c r="S8" s="159" t="str">
        <f>INDEX($E$5:$E$96,MATCH(P8,$H$5:$H$96,0))</f>
        <v>Viernes</v>
      </c>
      <c r="T8" s="221">
        <f>INDEX($B$5:$B$96,MATCH(P8,$H$5:$H$96,0))</f>
        <v>21</v>
      </c>
      <c r="U8" s="159" t="str">
        <f>INDEX($A$5:$A$96,MATCH(P8,$H$5:$H$96,0))</f>
        <v>NOV</v>
      </c>
      <c r="W8" s="193"/>
      <c r="X8" s="195"/>
      <c r="Y8" s="195"/>
      <c r="Z8" s="195"/>
      <c r="AB8" s="39"/>
      <c r="AC8" s="3"/>
      <c r="AD8" s="3"/>
      <c r="AE8" s="2"/>
    </row>
    <row r="9" spans="1:31">
      <c r="A9" s="148" t="s">
        <v>373</v>
      </c>
      <c r="B9" s="183">
        <v>5</v>
      </c>
      <c r="D9" s="183"/>
      <c r="E9" s="535" t="s">
        <v>2</v>
      </c>
      <c r="F9" s="61">
        <v>599.22</v>
      </c>
      <c r="G9" s="61">
        <v>29.678339999999999</v>
      </c>
      <c r="H9" s="62">
        <f t="shared" si="0"/>
        <v>49.528286772804641</v>
      </c>
      <c r="I9" s="66">
        <v>503.9</v>
      </c>
      <c r="J9" s="66">
        <v>24.706499999999998</v>
      </c>
      <c r="K9" s="66">
        <f t="shared" si="1"/>
        <v>49.030561619368925</v>
      </c>
      <c r="L9" s="1"/>
      <c r="M9" s="1"/>
      <c r="O9" s="199" t="s">
        <v>33</v>
      </c>
      <c r="P9" s="200">
        <f>+STDEV(H5:H96)</f>
        <v>18.024171705525873</v>
      </c>
      <c r="Q9" s="200">
        <f>+STDEV(K5:K96)</f>
        <v>35.66108187931696</v>
      </c>
      <c r="R9" s="201">
        <f>+IF(P9&gt;Q9,P9/Q9-1,1-Q9/P9)</f>
        <v>-0.97851432298461405</v>
      </c>
      <c r="W9" s="41"/>
      <c r="X9" s="42"/>
      <c r="Y9" s="42"/>
      <c r="Z9" s="51"/>
      <c r="AB9" s="39"/>
      <c r="AC9" s="3"/>
      <c r="AD9" s="3"/>
      <c r="AE9" s="2"/>
    </row>
    <row r="10" spans="1:31">
      <c r="A10" s="148" t="s">
        <v>373</v>
      </c>
      <c r="B10" s="183">
        <v>6</v>
      </c>
      <c r="D10" s="183">
        <v>6</v>
      </c>
      <c r="E10" s="535" t="s">
        <v>3</v>
      </c>
      <c r="F10" s="61">
        <v>599.22</v>
      </c>
      <c r="G10" s="61">
        <v>37.977820000000001</v>
      </c>
      <c r="H10" s="62">
        <f t="shared" si="0"/>
        <v>63.378759053436127</v>
      </c>
      <c r="I10" s="66">
        <v>503.9</v>
      </c>
      <c r="J10" s="66">
        <v>34.429580000000001</v>
      </c>
      <c r="K10" s="66">
        <f t="shared" si="1"/>
        <v>68.326215518952182</v>
      </c>
      <c r="L10" s="1"/>
      <c r="M10" s="1"/>
      <c r="O10" s="202" t="s">
        <v>23</v>
      </c>
      <c r="P10" s="204">
        <f>+P9/P6</f>
        <v>0.31652324254447106</v>
      </c>
      <c r="Q10" s="204">
        <f>+Q9/Q6</f>
        <v>0.39007934474242945</v>
      </c>
      <c r="R10" s="204">
        <f>+IF(P10&gt;Q10,P10/Q10-1,1-Q10/P10)</f>
        <v>-0.23238768062229709</v>
      </c>
      <c r="X10" s="1"/>
    </row>
    <row r="11" spans="1:31">
      <c r="A11" s="148" t="s">
        <v>373</v>
      </c>
      <c r="B11" s="183">
        <v>7</v>
      </c>
      <c r="D11" s="183"/>
      <c r="E11" s="535" t="s">
        <v>4</v>
      </c>
      <c r="F11" s="61">
        <v>599.22</v>
      </c>
      <c r="G11" s="61">
        <v>46.47296</v>
      </c>
      <c r="H11" s="62">
        <f t="shared" si="0"/>
        <v>77.555755815893988</v>
      </c>
      <c r="I11" s="66">
        <v>503.9</v>
      </c>
      <c r="J11" s="66">
        <v>50.207949999999997</v>
      </c>
      <c r="K11" s="66">
        <f t="shared" si="1"/>
        <v>99.638717999603088</v>
      </c>
      <c r="L11" s="1"/>
      <c r="M11" s="1"/>
    </row>
    <row r="12" spans="1:31">
      <c r="A12" s="148" t="s">
        <v>373</v>
      </c>
      <c r="B12" s="183">
        <v>8</v>
      </c>
      <c r="D12" s="183"/>
      <c r="E12" s="535" t="s">
        <v>5</v>
      </c>
      <c r="F12" s="61">
        <v>599.22</v>
      </c>
      <c r="G12" s="61">
        <v>39.646439999999998</v>
      </c>
      <c r="H12" s="62">
        <f t="shared" si="0"/>
        <v>66.163412436167008</v>
      </c>
      <c r="I12" s="66">
        <v>503.9</v>
      </c>
      <c r="J12" s="66">
        <v>24.66854</v>
      </c>
      <c r="K12" s="66">
        <f t="shared" si="1"/>
        <v>48.955229212145269</v>
      </c>
      <c r="L12" s="1"/>
      <c r="M12" s="1"/>
    </row>
    <row r="13" spans="1:31">
      <c r="A13" s="148" t="s">
        <v>373</v>
      </c>
      <c r="B13" s="183">
        <v>9</v>
      </c>
      <c r="D13" s="183"/>
      <c r="E13" s="535" t="s">
        <v>6</v>
      </c>
      <c r="F13" s="61">
        <v>596.95000000000005</v>
      </c>
      <c r="G13" s="61">
        <v>32.12621</v>
      </c>
      <c r="H13" s="62">
        <f t="shared" si="0"/>
        <v>53.81725437641343</v>
      </c>
      <c r="I13" s="66">
        <v>503.9</v>
      </c>
      <c r="J13" s="66">
        <v>24.479669999999999</v>
      </c>
      <c r="K13" s="66">
        <f t="shared" si="1"/>
        <v>48.580412780313551</v>
      </c>
      <c r="L13" s="1"/>
      <c r="M13" s="1"/>
    </row>
    <row r="14" spans="1:31">
      <c r="A14" s="148" t="s">
        <v>373</v>
      </c>
      <c r="B14" s="183">
        <v>10</v>
      </c>
      <c r="D14" s="183"/>
      <c r="E14" s="535" t="s">
        <v>7</v>
      </c>
      <c r="F14" s="61">
        <v>596.95000000000005</v>
      </c>
      <c r="G14" s="61">
        <v>33.22034</v>
      </c>
      <c r="H14" s="62">
        <f t="shared" si="0"/>
        <v>55.650121450707765</v>
      </c>
      <c r="I14" s="66">
        <v>498.95</v>
      </c>
      <c r="J14" s="66">
        <v>43.390009999999997</v>
      </c>
      <c r="K14" s="66">
        <f t="shared" si="1"/>
        <v>86.96264154724922</v>
      </c>
      <c r="L14" s="1"/>
      <c r="M14" s="1"/>
    </row>
    <row r="15" spans="1:31">
      <c r="A15" s="148" t="s">
        <v>373</v>
      </c>
      <c r="B15" s="183">
        <v>11</v>
      </c>
      <c r="D15" s="183"/>
      <c r="E15" s="535" t="s">
        <v>1</v>
      </c>
      <c r="F15" s="61">
        <v>596.95000000000005</v>
      </c>
      <c r="G15" s="61">
        <v>33.979579999999999</v>
      </c>
      <c r="H15" s="62">
        <f t="shared" si="0"/>
        <v>56.921986766060805</v>
      </c>
      <c r="I15" s="66">
        <v>498.95</v>
      </c>
      <c r="J15" s="66">
        <v>68.486909999999995</v>
      </c>
      <c r="K15" s="66">
        <f t="shared" si="1"/>
        <v>137.2620703477302</v>
      </c>
      <c r="L15" s="1"/>
      <c r="M15" s="1"/>
    </row>
    <row r="16" spans="1:31">
      <c r="A16" s="148" t="s">
        <v>373</v>
      </c>
      <c r="B16" s="183">
        <v>12</v>
      </c>
      <c r="D16" s="183"/>
      <c r="E16" s="535" t="s">
        <v>2</v>
      </c>
      <c r="F16" s="61">
        <v>596.95000000000005</v>
      </c>
      <c r="G16" s="61">
        <v>64.154870000000003</v>
      </c>
      <c r="H16" s="62">
        <f t="shared" si="0"/>
        <v>107.47109473155206</v>
      </c>
      <c r="I16" s="66">
        <v>498.95</v>
      </c>
      <c r="J16" s="66">
        <v>60.675710000000002</v>
      </c>
      <c r="K16" s="66">
        <f t="shared" si="1"/>
        <v>121.60679426796273</v>
      </c>
      <c r="L16" s="1"/>
      <c r="M16" s="1"/>
    </row>
    <row r="17" spans="1:17">
      <c r="A17" s="148" t="s">
        <v>373</v>
      </c>
      <c r="B17" s="183">
        <v>13</v>
      </c>
      <c r="D17" s="183">
        <v>13</v>
      </c>
      <c r="E17" s="535" t="s">
        <v>3</v>
      </c>
      <c r="F17" s="61">
        <v>596.95000000000005</v>
      </c>
      <c r="G17" s="61">
        <v>36.861020000000003</v>
      </c>
      <c r="H17" s="62">
        <f t="shared" si="0"/>
        <v>61.748923695451886</v>
      </c>
      <c r="I17" s="66">
        <v>498.95</v>
      </c>
      <c r="J17" s="66">
        <v>39.609520000000003</v>
      </c>
      <c r="K17" s="66">
        <f t="shared" si="1"/>
        <v>79.385750075157844</v>
      </c>
      <c r="L17" s="1"/>
      <c r="M17" s="1"/>
      <c r="Q17" s="1"/>
    </row>
    <row r="18" spans="1:17">
      <c r="A18" s="148" t="s">
        <v>373</v>
      </c>
      <c r="B18" s="183">
        <v>14</v>
      </c>
      <c r="D18" s="183"/>
      <c r="E18" s="535" t="s">
        <v>4</v>
      </c>
      <c r="F18" s="61">
        <v>596.95000000000005</v>
      </c>
      <c r="G18" s="61">
        <v>29.48743</v>
      </c>
      <c r="H18" s="62">
        <f t="shared" si="0"/>
        <v>49.396817153865477</v>
      </c>
      <c r="I18" s="66">
        <v>498.95</v>
      </c>
      <c r="J18" s="66">
        <v>57.520539999999997</v>
      </c>
      <c r="K18" s="66">
        <f t="shared" si="1"/>
        <v>115.28317466680026</v>
      </c>
      <c r="L18" s="1"/>
      <c r="M18" s="1"/>
      <c r="Q18" s="1"/>
    </row>
    <row r="19" spans="1:17">
      <c r="A19" s="148" t="s">
        <v>373</v>
      </c>
      <c r="B19" s="183">
        <v>15</v>
      </c>
      <c r="C19" s="535" t="s">
        <v>181</v>
      </c>
      <c r="D19" s="183"/>
      <c r="E19" s="535" t="s">
        <v>5</v>
      </c>
      <c r="F19" s="61">
        <v>596.95000000000005</v>
      </c>
      <c r="G19" s="61">
        <v>31.561530000000001</v>
      </c>
      <c r="H19" s="62">
        <f t="shared" si="0"/>
        <v>52.871312505234947</v>
      </c>
      <c r="I19" s="66">
        <v>498.95</v>
      </c>
      <c r="J19" s="66">
        <v>47.608490000000003</v>
      </c>
      <c r="K19" s="66">
        <f t="shared" si="1"/>
        <v>95.417356448541952</v>
      </c>
      <c r="L19" s="1"/>
      <c r="M19" s="1"/>
    </row>
    <row r="20" spans="1:17">
      <c r="A20" s="148" t="s">
        <v>373</v>
      </c>
      <c r="B20" s="183">
        <v>16</v>
      </c>
      <c r="C20" s="216"/>
      <c r="D20" s="183"/>
      <c r="E20" s="535" t="s">
        <v>6</v>
      </c>
      <c r="F20" s="61">
        <v>588.4</v>
      </c>
      <c r="G20" s="61">
        <v>27.04663</v>
      </c>
      <c r="H20" s="62">
        <f t="shared" si="0"/>
        <v>45.966400407885793</v>
      </c>
      <c r="I20" s="66">
        <v>498.95</v>
      </c>
      <c r="J20" s="66">
        <v>27.39838</v>
      </c>
      <c r="K20" s="66">
        <f t="shared" si="1"/>
        <v>54.912075358252331</v>
      </c>
      <c r="L20" s="1"/>
      <c r="M20" s="1"/>
    </row>
    <row r="21" spans="1:17">
      <c r="A21" s="148" t="s">
        <v>373</v>
      </c>
      <c r="B21" s="183">
        <v>17</v>
      </c>
      <c r="C21" s="216"/>
      <c r="D21" s="183"/>
      <c r="E21" s="535" t="s">
        <v>7</v>
      </c>
      <c r="F21" s="61">
        <v>588.4</v>
      </c>
      <c r="G21" s="61">
        <v>29.63269</v>
      </c>
      <c r="H21" s="62">
        <f t="shared" si="0"/>
        <v>50.36147178789939</v>
      </c>
      <c r="I21" s="66">
        <v>498.66</v>
      </c>
      <c r="J21" s="66">
        <v>31.827680000000001</v>
      </c>
      <c r="K21" s="66">
        <f t="shared" si="1"/>
        <v>63.826414791641596</v>
      </c>
      <c r="L21" s="1"/>
      <c r="M21" s="1"/>
    </row>
    <row r="22" spans="1:17">
      <c r="A22" s="148" t="s">
        <v>373</v>
      </c>
      <c r="B22" s="183">
        <v>18</v>
      </c>
      <c r="C22" s="216"/>
      <c r="D22" s="183"/>
      <c r="E22" s="535" t="s">
        <v>1</v>
      </c>
      <c r="F22" s="61">
        <v>588.4</v>
      </c>
      <c r="G22" s="61">
        <v>34.332900000000002</v>
      </c>
      <c r="H22" s="62">
        <f t="shared" si="0"/>
        <v>58.349592114208029</v>
      </c>
      <c r="I22" s="66">
        <v>498.66</v>
      </c>
      <c r="J22" s="66">
        <v>43.857399999999998</v>
      </c>
      <c r="K22" s="66">
        <f t="shared" si="1"/>
        <v>87.950507359724057</v>
      </c>
      <c r="L22" s="1"/>
      <c r="M22" s="1"/>
    </row>
    <row r="23" spans="1:17">
      <c r="A23" s="148" t="s">
        <v>373</v>
      </c>
      <c r="B23" s="183">
        <v>19</v>
      </c>
      <c r="C23" s="216"/>
      <c r="D23" s="183"/>
      <c r="E23" s="535" t="s">
        <v>2</v>
      </c>
      <c r="F23" s="61">
        <v>588.4</v>
      </c>
      <c r="G23" s="61">
        <v>56.246510000000001</v>
      </c>
      <c r="H23" s="62">
        <f t="shared" si="0"/>
        <v>95.592301155676424</v>
      </c>
      <c r="I23" s="66">
        <v>498.66</v>
      </c>
      <c r="J23" s="66">
        <v>28.13157</v>
      </c>
      <c r="K23" s="66">
        <f t="shared" si="1"/>
        <v>56.414330405486702</v>
      </c>
      <c r="L23" s="1"/>
      <c r="M23" s="1"/>
      <c r="O23" s="1"/>
    </row>
    <row r="24" spans="1:17">
      <c r="A24" s="148" t="s">
        <v>373</v>
      </c>
      <c r="B24" s="183">
        <v>20</v>
      </c>
      <c r="C24" s="216"/>
      <c r="D24" s="183">
        <v>20</v>
      </c>
      <c r="E24" s="535" t="s">
        <v>3</v>
      </c>
      <c r="F24" s="61">
        <v>588.4</v>
      </c>
      <c r="G24" s="61">
        <v>35.008609999999997</v>
      </c>
      <c r="H24" s="62">
        <f t="shared" si="0"/>
        <v>59.497977566281442</v>
      </c>
      <c r="I24" s="66">
        <v>498.66</v>
      </c>
      <c r="J24" s="66">
        <v>27.427499999999998</v>
      </c>
      <c r="K24" s="66">
        <f t="shared" si="1"/>
        <v>55.002406449284081</v>
      </c>
      <c r="L24" s="1"/>
      <c r="M24" s="1"/>
    </row>
    <row r="25" spans="1:17">
      <c r="A25" s="148" t="s">
        <v>373</v>
      </c>
      <c r="B25" s="183">
        <v>21</v>
      </c>
      <c r="C25" s="216"/>
      <c r="D25" s="183"/>
      <c r="E25" s="535" t="s">
        <v>4</v>
      </c>
      <c r="F25" s="61">
        <v>588.4</v>
      </c>
      <c r="G25" s="61">
        <v>46.140549999999998</v>
      </c>
      <c r="H25" s="62">
        <f t="shared" si="0"/>
        <v>78.416978246091091</v>
      </c>
      <c r="I25" s="66">
        <v>498.66</v>
      </c>
      <c r="J25" s="66">
        <v>56.75544</v>
      </c>
      <c r="K25" s="66">
        <f t="shared" si="1"/>
        <v>113.81590662976778</v>
      </c>
      <c r="L25" s="1"/>
      <c r="M25" s="1"/>
      <c r="O25" s="58"/>
    </row>
    <row r="26" spans="1:17">
      <c r="A26" s="148" t="s">
        <v>373</v>
      </c>
      <c r="B26" s="183">
        <v>22</v>
      </c>
      <c r="C26" s="216"/>
      <c r="D26" s="183"/>
      <c r="E26" s="535" t="s">
        <v>5</v>
      </c>
      <c r="F26" s="61">
        <v>588.4</v>
      </c>
      <c r="G26" s="61">
        <v>30.836359999999999</v>
      </c>
      <c r="H26" s="62">
        <f t="shared" si="0"/>
        <v>52.40713800135962</v>
      </c>
      <c r="I26" s="66">
        <v>498.66</v>
      </c>
      <c r="J26" s="66">
        <v>69.236289999999997</v>
      </c>
      <c r="K26" s="66">
        <f t="shared" si="1"/>
        <v>138.84468375245658</v>
      </c>
      <c r="L26" s="1"/>
      <c r="M26" s="1"/>
    </row>
    <row r="27" spans="1:17">
      <c r="A27" s="148" t="s">
        <v>373</v>
      </c>
      <c r="B27" s="183">
        <v>23</v>
      </c>
      <c r="C27" s="216"/>
      <c r="D27" s="183"/>
      <c r="E27" s="535" t="s">
        <v>6</v>
      </c>
      <c r="F27" s="61">
        <v>583.91999999999996</v>
      </c>
      <c r="G27" s="61">
        <v>32.394489999999998</v>
      </c>
      <c r="H27" s="62">
        <f t="shared" si="0"/>
        <v>55.477616796821479</v>
      </c>
      <c r="I27" s="66">
        <v>498.66</v>
      </c>
      <c r="J27" s="66">
        <v>72.458479999999994</v>
      </c>
      <c r="K27" s="66">
        <f t="shared" si="1"/>
        <v>145.3063811013516</v>
      </c>
      <c r="L27" s="1"/>
      <c r="M27" s="1"/>
    </row>
    <row r="28" spans="1:17">
      <c r="A28" s="148" t="s">
        <v>373</v>
      </c>
      <c r="B28" s="183">
        <v>24</v>
      </c>
      <c r="C28" s="216"/>
      <c r="D28" s="183"/>
      <c r="E28" s="535" t="s">
        <v>7</v>
      </c>
      <c r="F28" s="61">
        <v>583.91999999999996</v>
      </c>
      <c r="G28" s="61">
        <v>37.180590000000002</v>
      </c>
      <c r="H28" s="62">
        <f t="shared" si="0"/>
        <v>63.674116317303749</v>
      </c>
      <c r="I28" s="66">
        <v>500.01</v>
      </c>
      <c r="J28" s="66">
        <v>42.329470000000001</v>
      </c>
      <c r="K28" s="66">
        <f t="shared" si="1"/>
        <v>84.657246855062908</v>
      </c>
      <c r="L28" s="1"/>
      <c r="M28" s="1"/>
    </row>
    <row r="29" spans="1:17">
      <c r="A29" s="148" t="s">
        <v>373</v>
      </c>
      <c r="B29" s="183">
        <v>25</v>
      </c>
      <c r="C29" s="216"/>
      <c r="D29" s="183"/>
      <c r="E29" s="535" t="s">
        <v>1</v>
      </c>
      <c r="F29" s="61">
        <v>583.91999999999996</v>
      </c>
      <c r="G29" s="61">
        <v>45.592370000000003</v>
      </c>
      <c r="H29" s="62">
        <f t="shared" si="0"/>
        <v>78.079822578435412</v>
      </c>
      <c r="I29" s="66">
        <v>500.01</v>
      </c>
      <c r="J29" s="66">
        <v>24.762879999999999</v>
      </c>
      <c r="K29" s="66">
        <f t="shared" si="1"/>
        <v>49.524769504609907</v>
      </c>
      <c r="L29" s="1"/>
      <c r="M29" s="1"/>
    </row>
    <row r="30" spans="1:17">
      <c r="A30" s="148" t="s">
        <v>373</v>
      </c>
      <c r="B30" s="183">
        <v>26</v>
      </c>
      <c r="C30" s="216"/>
      <c r="D30" s="183"/>
      <c r="E30" s="535" t="s">
        <v>2</v>
      </c>
      <c r="F30" s="61">
        <v>583.91999999999996</v>
      </c>
      <c r="G30" s="61">
        <v>33.121229999999997</v>
      </c>
      <c r="H30" s="62">
        <f t="shared" si="0"/>
        <v>56.722205096588574</v>
      </c>
      <c r="I30" s="66">
        <v>500.01</v>
      </c>
      <c r="J30" s="66">
        <v>36.247010000000003</v>
      </c>
      <c r="K30" s="66">
        <f t="shared" si="1"/>
        <v>72.492570148597039</v>
      </c>
      <c r="L30" s="1"/>
      <c r="M30" s="1"/>
    </row>
    <row r="31" spans="1:17">
      <c r="A31" s="148" t="s">
        <v>373</v>
      </c>
      <c r="B31" s="183">
        <v>27</v>
      </c>
      <c r="C31" s="216"/>
      <c r="D31" s="183">
        <v>27</v>
      </c>
      <c r="E31" s="535" t="s">
        <v>3</v>
      </c>
      <c r="F31" s="61">
        <v>583.91999999999996</v>
      </c>
      <c r="G31" s="61">
        <v>44.882179999999998</v>
      </c>
      <c r="H31" s="62">
        <f t="shared" si="0"/>
        <v>76.863577202356495</v>
      </c>
      <c r="I31" s="66">
        <v>500.01</v>
      </c>
      <c r="J31" s="66">
        <v>66.061130000000006</v>
      </c>
      <c r="K31" s="66">
        <f t="shared" si="1"/>
        <v>132.11961760764785</v>
      </c>
      <c r="L31" s="1"/>
      <c r="M31" s="1"/>
    </row>
    <row r="32" spans="1:17">
      <c r="A32" s="148" t="s">
        <v>373</v>
      </c>
      <c r="B32" s="183">
        <v>28</v>
      </c>
      <c r="C32" s="216"/>
      <c r="D32" s="183"/>
      <c r="E32" s="535" t="s">
        <v>4</v>
      </c>
      <c r="F32" s="61">
        <v>583.91999999999996</v>
      </c>
      <c r="G32" s="61">
        <v>41.497729999999997</v>
      </c>
      <c r="H32" s="62">
        <f t="shared" si="0"/>
        <v>71.06749212220852</v>
      </c>
      <c r="I32" s="66">
        <v>500.01</v>
      </c>
      <c r="J32" s="66">
        <v>58.549480000000003</v>
      </c>
      <c r="K32" s="66">
        <f t="shared" si="1"/>
        <v>117.09661806763866</v>
      </c>
      <c r="L32" s="1"/>
      <c r="M32" s="1"/>
    </row>
    <row r="33" spans="1:13">
      <c r="A33" s="148" t="s">
        <v>373</v>
      </c>
      <c r="B33" s="183">
        <v>29</v>
      </c>
      <c r="C33" s="216"/>
      <c r="D33" s="183"/>
      <c r="E33" s="535" t="s">
        <v>5</v>
      </c>
      <c r="F33" s="61">
        <v>583.91999999999996</v>
      </c>
      <c r="G33" s="61">
        <v>39.248480000000001</v>
      </c>
      <c r="H33" s="62">
        <f t="shared" si="0"/>
        <v>67.215508973832044</v>
      </c>
      <c r="I33" s="66">
        <v>500.01</v>
      </c>
      <c r="J33" s="66">
        <v>67.055120000000002</v>
      </c>
      <c r="K33" s="66">
        <f t="shared" si="1"/>
        <v>134.10755784884302</v>
      </c>
      <c r="L33" s="1"/>
      <c r="M33" s="1"/>
    </row>
    <row r="34" spans="1:13">
      <c r="A34" s="148" t="s">
        <v>373</v>
      </c>
      <c r="B34" s="183">
        <v>30</v>
      </c>
      <c r="C34" s="216"/>
      <c r="D34" s="183"/>
      <c r="E34" s="535" t="s">
        <v>6</v>
      </c>
      <c r="F34" s="61">
        <v>581.62</v>
      </c>
      <c r="G34" s="61">
        <v>32.024920000000002</v>
      </c>
      <c r="H34" s="62">
        <f t="shared" si="0"/>
        <v>55.061586602936629</v>
      </c>
      <c r="I34" s="66">
        <v>500.01</v>
      </c>
      <c r="J34" s="66">
        <v>30.681049999999999</v>
      </c>
      <c r="K34" s="66">
        <f t="shared" si="1"/>
        <v>61.360872782544348</v>
      </c>
      <c r="L34" s="1"/>
      <c r="M34" s="1"/>
    </row>
    <row r="35" spans="1:13">
      <c r="A35" s="148" t="s">
        <v>373</v>
      </c>
      <c r="B35" s="183">
        <v>31</v>
      </c>
      <c r="C35" s="216"/>
      <c r="D35" s="183"/>
      <c r="E35" s="535" t="s">
        <v>7</v>
      </c>
      <c r="F35" s="61">
        <v>581.62</v>
      </c>
      <c r="G35" s="61">
        <v>28.05686</v>
      </c>
      <c r="H35" s="62">
        <f t="shared" si="0"/>
        <v>48.239159588734914</v>
      </c>
      <c r="I35" s="66">
        <v>508.58</v>
      </c>
      <c r="J35" s="66">
        <v>71.179060000000007</v>
      </c>
      <c r="K35" s="66">
        <f t="shared" si="1"/>
        <v>139.95646702583667</v>
      </c>
      <c r="L35" s="1"/>
      <c r="M35" s="1"/>
    </row>
    <row r="36" spans="1:13">
      <c r="A36" s="148" t="s">
        <v>374</v>
      </c>
      <c r="B36" s="183">
        <v>1</v>
      </c>
      <c r="C36" s="216"/>
      <c r="D36" s="183"/>
      <c r="E36" s="535" t="s">
        <v>1</v>
      </c>
      <c r="F36" s="59">
        <v>581.62</v>
      </c>
      <c r="G36" s="59">
        <v>26.026730000000001</v>
      </c>
      <c r="H36" s="65">
        <f t="shared" si="0"/>
        <v>44.748684708228737</v>
      </c>
      <c r="I36" s="63">
        <v>508.58</v>
      </c>
      <c r="J36" s="63">
        <v>63.814450000000001</v>
      </c>
      <c r="K36" s="63">
        <f t="shared" si="1"/>
        <v>125.47573636399387</v>
      </c>
      <c r="L36" s="1"/>
      <c r="M36" s="1"/>
    </row>
    <row r="37" spans="1:13">
      <c r="A37" s="148" t="s">
        <v>374</v>
      </c>
      <c r="B37" s="183">
        <v>2</v>
      </c>
      <c r="C37" s="216"/>
      <c r="D37" s="183"/>
      <c r="E37" s="535" t="s">
        <v>2</v>
      </c>
      <c r="F37" s="59">
        <v>581.62</v>
      </c>
      <c r="G37" s="59">
        <v>32.179740000000002</v>
      </c>
      <c r="H37" s="65">
        <f t="shared" ref="H37:H68" si="2">+G37*1000/$F37</f>
        <v>55.327774148069189</v>
      </c>
      <c r="I37" s="63">
        <v>508.58</v>
      </c>
      <c r="J37" s="63">
        <v>72.406739999999999</v>
      </c>
      <c r="K37" s="63">
        <f t="shared" ref="K37:K68" si="3">+J37*1000/$I37</f>
        <v>142.37040386959771</v>
      </c>
      <c r="L37" s="1"/>
      <c r="M37" s="1"/>
    </row>
    <row r="38" spans="1:13">
      <c r="A38" s="148" t="s">
        <v>374</v>
      </c>
      <c r="B38" s="183">
        <v>3</v>
      </c>
      <c r="C38" s="216"/>
      <c r="D38" s="183"/>
      <c r="E38" s="535" t="s">
        <v>3</v>
      </c>
      <c r="F38" s="59">
        <v>581.62</v>
      </c>
      <c r="G38" s="59">
        <v>37.485950000000003</v>
      </c>
      <c r="H38" s="65">
        <f t="shared" si="2"/>
        <v>64.450930160585955</v>
      </c>
      <c r="I38" s="63">
        <v>508.58</v>
      </c>
      <c r="J38" s="63">
        <v>67.220460000000003</v>
      </c>
      <c r="K38" s="63">
        <f t="shared" si="3"/>
        <v>132.17283416571632</v>
      </c>
      <c r="L38" s="1"/>
      <c r="M38" s="1"/>
    </row>
    <row r="39" spans="1:13">
      <c r="A39" s="148" t="s">
        <v>374</v>
      </c>
      <c r="B39" s="183">
        <v>4</v>
      </c>
      <c r="C39" s="216"/>
      <c r="D39" s="183"/>
      <c r="E39" s="535" t="s">
        <v>4</v>
      </c>
      <c r="F39" s="59">
        <v>581.62</v>
      </c>
      <c r="G39" s="59">
        <v>25.938780000000001</v>
      </c>
      <c r="H39" s="65">
        <f t="shared" si="2"/>
        <v>44.59746913792511</v>
      </c>
      <c r="I39" s="63">
        <v>508.58</v>
      </c>
      <c r="J39" s="63">
        <v>45.487990000000003</v>
      </c>
      <c r="K39" s="63">
        <f t="shared" si="3"/>
        <v>89.441169530850615</v>
      </c>
      <c r="L39" s="1"/>
      <c r="M39" s="1"/>
    </row>
    <row r="40" spans="1:13">
      <c r="A40" s="148" t="s">
        <v>374</v>
      </c>
      <c r="B40" s="183">
        <v>5</v>
      </c>
      <c r="C40" s="216"/>
      <c r="D40" s="183"/>
      <c r="E40" s="535" t="s">
        <v>5</v>
      </c>
      <c r="F40" s="59">
        <v>581.62</v>
      </c>
      <c r="G40" s="59">
        <v>25.90605</v>
      </c>
      <c r="H40" s="65">
        <f t="shared" si="2"/>
        <v>44.541195282142979</v>
      </c>
      <c r="I40" s="63">
        <v>508.58</v>
      </c>
      <c r="J40" s="63">
        <v>39.05585</v>
      </c>
      <c r="K40" s="63">
        <f t="shared" si="3"/>
        <v>76.793916394667505</v>
      </c>
      <c r="L40" s="1"/>
      <c r="M40" s="1"/>
    </row>
    <row r="41" spans="1:13">
      <c r="A41" s="148" t="s">
        <v>374</v>
      </c>
      <c r="B41" s="183">
        <v>6</v>
      </c>
      <c r="C41" s="216"/>
      <c r="D41" s="183">
        <v>6</v>
      </c>
      <c r="E41" s="535" t="s">
        <v>6</v>
      </c>
      <c r="F41" s="59">
        <v>585.97</v>
      </c>
      <c r="G41" s="59">
        <v>27.05734</v>
      </c>
      <c r="H41" s="65">
        <f t="shared" si="2"/>
        <v>46.175299076744544</v>
      </c>
      <c r="I41" s="63">
        <v>508.58</v>
      </c>
      <c r="J41" s="63">
        <v>49.745519999999999</v>
      </c>
      <c r="K41" s="63">
        <f t="shared" si="3"/>
        <v>97.812576192536071</v>
      </c>
      <c r="L41" s="1"/>
      <c r="M41" s="1"/>
    </row>
    <row r="42" spans="1:13">
      <c r="A42" s="148" t="s">
        <v>374</v>
      </c>
      <c r="B42" s="183">
        <v>7</v>
      </c>
      <c r="C42" s="216"/>
      <c r="D42" s="183"/>
      <c r="E42" s="535" t="s">
        <v>7</v>
      </c>
      <c r="F42" s="59">
        <v>585.97</v>
      </c>
      <c r="G42" s="59">
        <v>26.92428</v>
      </c>
      <c r="H42" s="65">
        <f t="shared" si="2"/>
        <v>45.948222605252823</v>
      </c>
      <c r="I42" s="63">
        <v>514.9</v>
      </c>
      <c r="J42" s="63">
        <v>35.257249999999999</v>
      </c>
      <c r="K42" s="63">
        <f t="shared" si="3"/>
        <v>68.47397552922898</v>
      </c>
      <c r="L42" s="1"/>
      <c r="M42" s="1"/>
    </row>
    <row r="43" spans="1:13">
      <c r="A43" s="148" t="s">
        <v>374</v>
      </c>
      <c r="B43" s="183">
        <v>8</v>
      </c>
      <c r="C43" s="216"/>
      <c r="D43" s="183"/>
      <c r="E43" s="535" t="s">
        <v>1</v>
      </c>
      <c r="F43" s="59">
        <v>585.97</v>
      </c>
      <c r="G43" s="59">
        <v>27.106179999999998</v>
      </c>
      <c r="H43" s="65">
        <f t="shared" si="2"/>
        <v>46.258648053654618</v>
      </c>
      <c r="I43" s="63">
        <v>514.9</v>
      </c>
      <c r="J43" s="63">
        <v>27.582789999999999</v>
      </c>
      <c r="K43" s="63">
        <f t="shared" si="3"/>
        <v>53.569217323752191</v>
      </c>
      <c r="L43" s="1"/>
      <c r="M43" s="1"/>
    </row>
    <row r="44" spans="1:13">
      <c r="A44" s="148" t="s">
        <v>374</v>
      </c>
      <c r="B44" s="183">
        <v>9</v>
      </c>
      <c r="C44" s="216"/>
      <c r="D44" s="183"/>
      <c r="E44" s="535" t="s">
        <v>2</v>
      </c>
      <c r="F44" s="59">
        <v>585.97</v>
      </c>
      <c r="G44" s="59">
        <v>27.201270000000001</v>
      </c>
      <c r="H44" s="65">
        <f t="shared" si="2"/>
        <v>46.420925985971977</v>
      </c>
      <c r="I44" s="63">
        <v>514.9</v>
      </c>
      <c r="J44" s="63">
        <v>35.206699999999998</v>
      </c>
      <c r="K44" s="63">
        <f t="shared" si="3"/>
        <v>68.375801126432307</v>
      </c>
      <c r="L44" s="1"/>
      <c r="M44" s="1"/>
    </row>
    <row r="45" spans="1:13">
      <c r="A45" s="148" t="s">
        <v>374</v>
      </c>
      <c r="B45" s="183">
        <v>10</v>
      </c>
      <c r="C45" s="216"/>
      <c r="D45" s="183"/>
      <c r="E45" s="535" t="s">
        <v>3</v>
      </c>
      <c r="F45" s="59">
        <v>585.97</v>
      </c>
      <c r="G45" s="59">
        <v>38.340139999999998</v>
      </c>
      <c r="H45" s="65">
        <f t="shared" si="2"/>
        <v>65.430209737699883</v>
      </c>
      <c r="I45" s="63">
        <v>514.9</v>
      </c>
      <c r="J45" s="63">
        <v>67.915710000000004</v>
      </c>
      <c r="K45" s="63">
        <f t="shared" si="3"/>
        <v>131.90077684987378</v>
      </c>
      <c r="L45" s="1"/>
      <c r="M45" s="1"/>
    </row>
    <row r="46" spans="1:13">
      <c r="A46" s="148" t="s">
        <v>374</v>
      </c>
      <c r="B46" s="183">
        <v>11</v>
      </c>
      <c r="C46" s="216"/>
      <c r="D46" s="183"/>
      <c r="E46" s="535" t="s">
        <v>4</v>
      </c>
      <c r="F46" s="59">
        <v>585.97</v>
      </c>
      <c r="G46" s="59">
        <v>29.52458</v>
      </c>
      <c r="H46" s="65">
        <f t="shared" si="2"/>
        <v>50.385821799750843</v>
      </c>
      <c r="I46" s="63">
        <v>514.9</v>
      </c>
      <c r="J46" s="63">
        <v>32.33229</v>
      </c>
      <c r="K46" s="63">
        <f t="shared" si="3"/>
        <v>62.793338512332497</v>
      </c>
      <c r="L46" s="1"/>
      <c r="M46" s="1"/>
    </row>
    <row r="47" spans="1:13">
      <c r="A47" s="148" t="s">
        <v>374</v>
      </c>
      <c r="B47" s="183">
        <v>12</v>
      </c>
      <c r="C47" s="216"/>
      <c r="E47" s="535" t="s">
        <v>5</v>
      </c>
      <c r="F47" s="59">
        <v>585.97</v>
      </c>
      <c r="G47" s="59">
        <v>29.353670000000001</v>
      </c>
      <c r="H47" s="65">
        <f t="shared" si="2"/>
        <v>50.094151577725825</v>
      </c>
      <c r="I47" s="63">
        <v>514.9</v>
      </c>
      <c r="J47" s="63">
        <v>40.940179999999998</v>
      </c>
      <c r="K47" s="63">
        <f t="shared" si="3"/>
        <v>79.510934161973196</v>
      </c>
      <c r="L47" s="1"/>
      <c r="M47" s="1"/>
    </row>
    <row r="48" spans="1:13">
      <c r="A48" s="148" t="s">
        <v>374</v>
      </c>
      <c r="B48" s="183">
        <v>13</v>
      </c>
      <c r="C48" s="216"/>
      <c r="D48" s="183">
        <v>13</v>
      </c>
      <c r="E48" s="535" t="s">
        <v>6</v>
      </c>
      <c r="F48" s="59">
        <v>590.58000000000004</v>
      </c>
      <c r="G48" s="59">
        <v>25.609120000000001</v>
      </c>
      <c r="H48" s="65">
        <f t="shared" si="2"/>
        <v>43.362660435504075</v>
      </c>
      <c r="I48" s="63">
        <v>514.9</v>
      </c>
      <c r="J48" s="63">
        <v>28.08351</v>
      </c>
      <c r="K48" s="63">
        <f t="shared" si="3"/>
        <v>54.541677995727333</v>
      </c>
      <c r="L48" s="1"/>
      <c r="M48" s="1"/>
    </row>
    <row r="49" spans="1:22">
      <c r="A49" s="148" t="s">
        <v>374</v>
      </c>
      <c r="B49" s="183">
        <v>14</v>
      </c>
      <c r="C49" s="216"/>
      <c r="D49" s="183"/>
      <c r="E49" s="535" t="s">
        <v>7</v>
      </c>
      <c r="F49" s="59">
        <v>590.58000000000004</v>
      </c>
      <c r="G49" s="59">
        <v>27.672640000000001</v>
      </c>
      <c r="H49" s="65">
        <f t="shared" si="2"/>
        <v>46.8567171255376</v>
      </c>
      <c r="I49" s="63">
        <v>520.69000000000005</v>
      </c>
      <c r="J49" s="63">
        <v>51.450530000000001</v>
      </c>
      <c r="K49" s="63">
        <f t="shared" si="3"/>
        <v>98.81221072039024</v>
      </c>
      <c r="L49" s="1"/>
      <c r="M49" s="1"/>
    </row>
    <row r="50" spans="1:22">
      <c r="A50" s="148" t="s">
        <v>374</v>
      </c>
      <c r="B50" s="183">
        <v>15</v>
      </c>
      <c r="C50" s="535" t="s">
        <v>182</v>
      </c>
      <c r="D50" s="183"/>
      <c r="E50" s="535" t="s">
        <v>1</v>
      </c>
      <c r="F50" s="59">
        <v>590.58000000000004</v>
      </c>
      <c r="G50" s="59">
        <v>74.624440000000007</v>
      </c>
      <c r="H50" s="65">
        <f t="shared" si="2"/>
        <v>126.35788546852247</v>
      </c>
      <c r="I50" s="63">
        <v>520.69000000000005</v>
      </c>
      <c r="J50" s="63">
        <v>100.56131000000001</v>
      </c>
      <c r="K50" s="63">
        <f t="shared" si="3"/>
        <v>193.13086481399682</v>
      </c>
      <c r="L50" s="1"/>
      <c r="M50" s="1"/>
    </row>
    <row r="51" spans="1:22">
      <c r="A51" s="148" t="s">
        <v>374</v>
      </c>
      <c r="B51" s="183">
        <v>16</v>
      </c>
      <c r="C51" s="216"/>
      <c r="D51" s="183"/>
      <c r="E51" s="535" t="s">
        <v>2</v>
      </c>
      <c r="F51" s="59">
        <v>590.58000000000004</v>
      </c>
      <c r="G51" s="59">
        <v>26.30433</v>
      </c>
      <c r="H51" s="65">
        <f t="shared" si="2"/>
        <v>44.539825256527479</v>
      </c>
      <c r="I51" s="63">
        <v>520.69000000000005</v>
      </c>
      <c r="J51" s="63">
        <v>29.057539999999999</v>
      </c>
      <c r="K51" s="63">
        <f t="shared" si="3"/>
        <v>55.80583456567247</v>
      </c>
      <c r="L51" s="1"/>
      <c r="M51" s="1"/>
    </row>
    <row r="52" spans="1:22">
      <c r="A52" s="148" t="s">
        <v>374</v>
      </c>
      <c r="B52" s="183">
        <v>17</v>
      </c>
      <c r="C52" s="216"/>
      <c r="D52" s="183"/>
      <c r="E52" s="535" t="s">
        <v>3</v>
      </c>
      <c r="F52" s="59">
        <v>590.58000000000004</v>
      </c>
      <c r="G52" s="59">
        <v>25.57826</v>
      </c>
      <c r="H52" s="65">
        <f t="shared" si="2"/>
        <v>43.31040671881879</v>
      </c>
      <c r="I52" s="63">
        <v>520.69000000000005</v>
      </c>
      <c r="J52" s="63">
        <v>46.229010000000002</v>
      </c>
      <c r="K52" s="63">
        <f t="shared" si="3"/>
        <v>88.784132593289669</v>
      </c>
      <c r="L52" s="1"/>
      <c r="M52" s="1"/>
    </row>
    <row r="53" spans="1:22">
      <c r="A53" s="148" t="s">
        <v>374</v>
      </c>
      <c r="B53" s="183">
        <v>18</v>
      </c>
      <c r="C53" s="216"/>
      <c r="D53" s="183"/>
      <c r="E53" s="535" t="s">
        <v>4</v>
      </c>
      <c r="F53" s="59">
        <v>590.58000000000004</v>
      </c>
      <c r="G53" s="59">
        <v>27.174790000000002</v>
      </c>
      <c r="H53" s="65">
        <f t="shared" si="2"/>
        <v>46.013732263198889</v>
      </c>
      <c r="I53" s="63">
        <v>520.69000000000005</v>
      </c>
      <c r="J53" s="63">
        <v>35.592559999999999</v>
      </c>
      <c r="K53" s="63">
        <f t="shared" si="3"/>
        <v>68.356526916207329</v>
      </c>
      <c r="L53" s="1"/>
      <c r="M53" s="1"/>
    </row>
    <row r="54" spans="1:22">
      <c r="A54" s="148" t="s">
        <v>374</v>
      </c>
      <c r="B54" s="183">
        <v>19</v>
      </c>
      <c r="C54" s="216"/>
      <c r="E54" s="535" t="s">
        <v>5</v>
      </c>
      <c r="F54" s="59">
        <v>590.58000000000004</v>
      </c>
      <c r="G54" s="59">
        <v>25.01876</v>
      </c>
      <c r="H54" s="65">
        <f t="shared" si="2"/>
        <v>42.363032950658678</v>
      </c>
      <c r="I54" s="63">
        <v>520.69000000000005</v>
      </c>
      <c r="J54" s="63">
        <v>38.049630000000001</v>
      </c>
      <c r="K54" s="63">
        <f t="shared" si="3"/>
        <v>73.075399950066242</v>
      </c>
      <c r="L54" s="1"/>
      <c r="M54" s="1"/>
    </row>
    <row r="55" spans="1:22">
      <c r="A55" s="148" t="s">
        <v>374</v>
      </c>
      <c r="B55" s="183">
        <v>20</v>
      </c>
      <c r="C55" s="216"/>
      <c r="D55" s="183">
        <v>20</v>
      </c>
      <c r="E55" s="535" t="s">
        <v>6</v>
      </c>
      <c r="F55" s="59">
        <v>596.21</v>
      </c>
      <c r="G55" s="59">
        <v>25.643560000000001</v>
      </c>
      <c r="H55" s="65">
        <f t="shared" si="2"/>
        <v>43.010952516730683</v>
      </c>
      <c r="I55" s="63">
        <v>520.69000000000005</v>
      </c>
      <c r="J55" s="63">
        <v>25.398959999999999</v>
      </c>
      <c r="K55" s="63">
        <f t="shared" si="3"/>
        <v>48.779427298392513</v>
      </c>
      <c r="L55" s="1"/>
      <c r="M55" s="1"/>
    </row>
    <row r="56" spans="1:22">
      <c r="A56" s="148" t="s">
        <v>374</v>
      </c>
      <c r="B56" s="183">
        <v>21</v>
      </c>
      <c r="C56" s="216"/>
      <c r="D56" s="183"/>
      <c r="E56" s="535" t="s">
        <v>7</v>
      </c>
      <c r="F56" s="59">
        <v>596.21</v>
      </c>
      <c r="G56" s="59">
        <v>25.090350000000001</v>
      </c>
      <c r="H56" s="65">
        <f t="shared" si="2"/>
        <v>42.083074755539158</v>
      </c>
      <c r="I56" s="63">
        <v>519.22</v>
      </c>
      <c r="J56" s="63">
        <v>47.463410000000003</v>
      </c>
      <c r="K56" s="63">
        <f t="shared" si="3"/>
        <v>91.412907823273372</v>
      </c>
      <c r="L56" s="1"/>
      <c r="M56" s="1"/>
    </row>
    <row r="57" spans="1:22">
      <c r="A57" s="148" t="s">
        <v>374</v>
      </c>
      <c r="B57" s="183">
        <v>22</v>
      </c>
      <c r="C57" s="216"/>
      <c r="D57" s="183"/>
      <c r="E57" s="535" t="s">
        <v>1</v>
      </c>
      <c r="F57" s="59">
        <v>596.21</v>
      </c>
      <c r="G57" s="59">
        <v>25.672889999999999</v>
      </c>
      <c r="H57" s="65">
        <f t="shared" si="2"/>
        <v>43.060146592643527</v>
      </c>
      <c r="I57" s="63">
        <v>519.22</v>
      </c>
      <c r="J57" s="63">
        <v>34.692019999999999</v>
      </c>
      <c r="K57" s="63">
        <f t="shared" si="3"/>
        <v>66.815646546743181</v>
      </c>
      <c r="L57" s="1"/>
      <c r="M57" s="1"/>
    </row>
    <row r="58" spans="1:22">
      <c r="A58" s="148" t="s">
        <v>374</v>
      </c>
      <c r="B58" s="183">
        <v>23</v>
      </c>
      <c r="C58" s="216"/>
      <c r="D58" s="183"/>
      <c r="E58" s="535" t="s">
        <v>2</v>
      </c>
      <c r="F58" s="59">
        <v>596.21</v>
      </c>
      <c r="G58" s="59">
        <v>25.718589999999999</v>
      </c>
      <c r="H58" s="65">
        <f t="shared" si="2"/>
        <v>43.136797437144629</v>
      </c>
      <c r="I58" s="63">
        <v>519.22</v>
      </c>
      <c r="J58" s="63">
        <v>24.767910000000001</v>
      </c>
      <c r="K58" s="63">
        <f t="shared" si="3"/>
        <v>47.702149377913024</v>
      </c>
      <c r="L58" s="1"/>
      <c r="M58" s="1"/>
    </row>
    <row r="59" spans="1:22">
      <c r="A59" s="148" t="s">
        <v>374</v>
      </c>
      <c r="B59" s="183">
        <v>24</v>
      </c>
      <c r="C59" s="216"/>
      <c r="D59" s="183"/>
      <c r="E59" s="535" t="s">
        <v>3</v>
      </c>
      <c r="F59" s="59">
        <v>596.21</v>
      </c>
      <c r="G59" s="59">
        <v>31.507210000000001</v>
      </c>
      <c r="H59" s="65">
        <f t="shared" si="2"/>
        <v>52.845826135086625</v>
      </c>
      <c r="I59" s="63">
        <v>519.22</v>
      </c>
      <c r="J59" s="63">
        <v>28.139289999999999</v>
      </c>
      <c r="K59" s="63">
        <f t="shared" si="3"/>
        <v>54.195312199067821</v>
      </c>
      <c r="L59" s="1"/>
      <c r="M59" s="1"/>
    </row>
    <row r="60" spans="1:22">
      <c r="A60" s="148" t="s">
        <v>374</v>
      </c>
      <c r="B60" s="183">
        <v>25</v>
      </c>
      <c r="C60" s="216"/>
      <c r="D60" s="183"/>
      <c r="E60" s="535" t="s">
        <v>4</v>
      </c>
      <c r="F60" s="59">
        <v>596.21</v>
      </c>
      <c r="G60" s="59">
        <v>42.092880000000001</v>
      </c>
      <c r="H60" s="65">
        <f t="shared" si="2"/>
        <v>70.600761476660892</v>
      </c>
      <c r="I60" s="63">
        <v>519.22</v>
      </c>
      <c r="J60" s="63">
        <v>25.31148</v>
      </c>
      <c r="K60" s="63">
        <f t="shared" si="3"/>
        <v>48.749046646893412</v>
      </c>
      <c r="L60" s="1"/>
      <c r="M60" s="1"/>
    </row>
    <row r="61" spans="1:22">
      <c r="A61" s="148" t="s">
        <v>374</v>
      </c>
      <c r="B61" s="183">
        <v>26</v>
      </c>
      <c r="C61" s="216"/>
      <c r="D61" s="183"/>
      <c r="E61" s="535" t="s">
        <v>5</v>
      </c>
      <c r="F61" s="59">
        <v>596.21</v>
      </c>
      <c r="G61" s="59">
        <v>49.514339999999997</v>
      </c>
      <c r="H61" s="65">
        <f t="shared" si="2"/>
        <v>83.048489626138434</v>
      </c>
      <c r="I61" s="63">
        <v>519.22</v>
      </c>
      <c r="J61" s="63">
        <v>25.430330000000001</v>
      </c>
      <c r="K61" s="63">
        <f t="shared" si="3"/>
        <v>48.977947690766918</v>
      </c>
      <c r="L61" s="1"/>
      <c r="M61" s="1"/>
    </row>
    <row r="62" spans="1:22">
      <c r="A62" s="148" t="s">
        <v>374</v>
      </c>
      <c r="B62" s="183">
        <v>27</v>
      </c>
      <c r="C62" s="216"/>
      <c r="D62" s="183">
        <v>27</v>
      </c>
      <c r="E62" s="535" t="s">
        <v>6</v>
      </c>
      <c r="F62" s="59">
        <v>597.89</v>
      </c>
      <c r="G62" s="59">
        <v>28.489059999999998</v>
      </c>
      <c r="H62" s="65">
        <f t="shared" si="2"/>
        <v>47.649333489437851</v>
      </c>
      <c r="I62" s="63">
        <v>519.22</v>
      </c>
      <c r="J62" s="63">
        <v>46.071750000000002</v>
      </c>
      <c r="K62" s="63">
        <f t="shared" si="3"/>
        <v>88.732618158006233</v>
      </c>
      <c r="L62" s="1"/>
      <c r="M62" s="1"/>
    </row>
    <row r="63" spans="1:22">
      <c r="A63" s="148" t="s">
        <v>374</v>
      </c>
      <c r="B63" s="183">
        <v>28</v>
      </c>
      <c r="C63" s="216"/>
      <c r="D63" s="183"/>
      <c r="E63" s="535" t="s">
        <v>7</v>
      </c>
      <c r="F63" s="59">
        <v>597.89</v>
      </c>
      <c r="G63" s="59">
        <v>37.40099</v>
      </c>
      <c r="H63" s="65">
        <f t="shared" si="2"/>
        <v>62.554968305206643</v>
      </c>
      <c r="I63" s="63">
        <v>522.23</v>
      </c>
      <c r="J63" s="63">
        <v>47.611339999999998</v>
      </c>
      <c r="K63" s="63">
        <f t="shared" si="3"/>
        <v>91.169293223292414</v>
      </c>
      <c r="L63" s="1"/>
      <c r="M63" s="1"/>
    </row>
    <row r="64" spans="1:22" s="58" customFormat="1">
      <c r="A64" s="148" t="s">
        <v>374</v>
      </c>
      <c r="B64" s="183">
        <v>29</v>
      </c>
      <c r="C64" s="216"/>
      <c r="D64" s="30"/>
      <c r="E64" s="535" t="s">
        <v>1</v>
      </c>
      <c r="F64" s="59">
        <v>597.89</v>
      </c>
      <c r="G64" s="59">
        <v>86.79759</v>
      </c>
      <c r="H64" s="65">
        <f t="shared" si="2"/>
        <v>145.17317566776498</v>
      </c>
      <c r="I64" s="63">
        <v>522.23</v>
      </c>
      <c r="J64" s="63">
        <v>86.605469999999997</v>
      </c>
      <c r="K64" s="63">
        <f t="shared" si="3"/>
        <v>165.83779177756927</v>
      </c>
      <c r="L64" s="1"/>
      <c r="M64" s="1"/>
      <c r="T64" s="188"/>
      <c r="U64" s="188"/>
      <c r="V64" s="188"/>
    </row>
    <row r="65" spans="1:13">
      <c r="A65" s="148" t="s">
        <v>374</v>
      </c>
      <c r="B65" s="183">
        <v>30</v>
      </c>
      <c r="C65" s="216"/>
      <c r="D65" s="183"/>
      <c r="E65" s="535" t="s">
        <v>2</v>
      </c>
      <c r="F65" s="59">
        <v>597.89</v>
      </c>
      <c r="G65" s="59">
        <v>66.752489999999995</v>
      </c>
      <c r="H65" s="65">
        <f t="shared" si="2"/>
        <v>111.64677449029084</v>
      </c>
      <c r="I65" s="63">
        <v>522.23</v>
      </c>
      <c r="J65" s="63">
        <v>77.942509999999999</v>
      </c>
      <c r="K65" s="63">
        <f t="shared" si="3"/>
        <v>149.24939203033145</v>
      </c>
      <c r="L65" s="1"/>
      <c r="M65" s="1"/>
    </row>
    <row r="66" spans="1:13">
      <c r="A66" s="148" t="s">
        <v>375</v>
      </c>
      <c r="B66" s="183">
        <v>1</v>
      </c>
      <c r="C66" s="216"/>
      <c r="D66" s="183"/>
      <c r="E66" s="535" t="s">
        <v>3</v>
      </c>
      <c r="F66" s="60">
        <v>597.89</v>
      </c>
      <c r="G66" s="60">
        <v>43.102580000000003</v>
      </c>
      <c r="H66" s="63">
        <f t="shared" si="2"/>
        <v>72.091153891184007</v>
      </c>
      <c r="I66" s="64">
        <v>522.23</v>
      </c>
      <c r="J66" s="64">
        <v>75.572749999999999</v>
      </c>
      <c r="K66" s="64">
        <f t="shared" si="3"/>
        <v>144.71162131627827</v>
      </c>
      <c r="L66" s="1"/>
      <c r="M66" s="1"/>
    </row>
    <row r="67" spans="1:13">
      <c r="A67" s="148" t="s">
        <v>375</v>
      </c>
      <c r="B67" s="183">
        <v>2</v>
      </c>
      <c r="C67" s="216"/>
      <c r="D67" s="183"/>
      <c r="E67" s="535" t="s">
        <v>4</v>
      </c>
      <c r="F67" s="60">
        <v>597.89</v>
      </c>
      <c r="G67" s="60">
        <v>36.071069999999999</v>
      </c>
      <c r="H67" s="63">
        <f t="shared" si="2"/>
        <v>60.330612654501664</v>
      </c>
      <c r="I67" s="64">
        <v>522.23</v>
      </c>
      <c r="J67" s="64">
        <v>44.333579999999998</v>
      </c>
      <c r="K67" s="64">
        <f t="shared" si="3"/>
        <v>84.892825000478709</v>
      </c>
      <c r="L67" s="1"/>
      <c r="M67" s="1"/>
    </row>
    <row r="68" spans="1:13">
      <c r="A68" s="148" t="s">
        <v>375</v>
      </c>
      <c r="B68" s="183">
        <v>3</v>
      </c>
      <c r="C68" s="216"/>
      <c r="D68" s="183"/>
      <c r="E68" s="535" t="s">
        <v>5</v>
      </c>
      <c r="F68" s="60">
        <v>597.89</v>
      </c>
      <c r="G68" s="60">
        <v>33.56758</v>
      </c>
      <c r="H68" s="63">
        <f t="shared" si="2"/>
        <v>56.143404305139747</v>
      </c>
      <c r="I68" s="64">
        <v>522.23</v>
      </c>
      <c r="J68" s="64">
        <v>54.837850000000003</v>
      </c>
      <c r="K68" s="64">
        <f t="shared" si="3"/>
        <v>105.00708500086169</v>
      </c>
      <c r="L68" s="1"/>
      <c r="M68" s="1"/>
    </row>
    <row r="69" spans="1:13">
      <c r="A69" s="148" t="s">
        <v>375</v>
      </c>
      <c r="B69" s="183">
        <v>4</v>
      </c>
      <c r="C69" s="216"/>
      <c r="D69" s="183"/>
      <c r="E69" s="535" t="s">
        <v>6</v>
      </c>
      <c r="F69" s="60">
        <v>614.77</v>
      </c>
      <c r="G69" s="60">
        <v>30.007290000000001</v>
      </c>
      <c r="H69" s="63">
        <f t="shared" ref="H69:H96" si="4">+G69*1000/$F69</f>
        <v>48.810595832587801</v>
      </c>
      <c r="I69" s="64">
        <v>522.23</v>
      </c>
      <c r="J69" s="64">
        <v>60.325389999999999</v>
      </c>
      <c r="K69" s="64">
        <f t="shared" ref="K69:K96" si="5">+J69*1000/$I69</f>
        <v>115.51498381938993</v>
      </c>
      <c r="L69" s="1"/>
      <c r="M69" s="1"/>
    </row>
    <row r="70" spans="1:13">
      <c r="A70" s="148" t="s">
        <v>375</v>
      </c>
      <c r="B70" s="183">
        <v>5</v>
      </c>
      <c r="C70" s="216"/>
      <c r="E70" s="535" t="s">
        <v>7</v>
      </c>
      <c r="F70" s="60">
        <v>614.77</v>
      </c>
      <c r="G70" s="60">
        <v>27.954550000000001</v>
      </c>
      <c r="H70" s="63">
        <f t="shared" si="4"/>
        <v>45.471558469020941</v>
      </c>
      <c r="I70" s="64">
        <v>532.97</v>
      </c>
      <c r="J70" s="64">
        <v>68.655730000000005</v>
      </c>
      <c r="K70" s="64">
        <f t="shared" si="5"/>
        <v>128.81725050190443</v>
      </c>
      <c r="L70" s="1"/>
      <c r="M70" s="1"/>
    </row>
    <row r="71" spans="1:13">
      <c r="A71" s="148" t="s">
        <v>375</v>
      </c>
      <c r="B71" s="183">
        <v>6</v>
      </c>
      <c r="C71" s="216"/>
      <c r="D71" s="183">
        <v>6</v>
      </c>
      <c r="E71" s="535" t="s">
        <v>1</v>
      </c>
      <c r="F71" s="60">
        <v>614.77</v>
      </c>
      <c r="G71" s="60">
        <v>27.72897</v>
      </c>
      <c r="H71" s="63">
        <f t="shared" si="4"/>
        <v>45.104624493713096</v>
      </c>
      <c r="I71" s="64">
        <v>532.97</v>
      </c>
      <c r="J71" s="64">
        <v>33.239159999999998</v>
      </c>
      <c r="K71" s="64">
        <f t="shared" si="5"/>
        <v>62.365911777398345</v>
      </c>
      <c r="L71" s="1"/>
      <c r="M71" s="1"/>
    </row>
    <row r="72" spans="1:13">
      <c r="A72" s="148" t="s">
        <v>375</v>
      </c>
      <c r="B72" s="183">
        <v>7</v>
      </c>
      <c r="C72" s="216"/>
      <c r="E72" s="535" t="s">
        <v>2</v>
      </c>
      <c r="F72" s="60">
        <v>614.77</v>
      </c>
      <c r="G72" s="60">
        <v>27.623860000000001</v>
      </c>
      <c r="H72" s="63">
        <f t="shared" si="4"/>
        <v>44.933649982920443</v>
      </c>
      <c r="I72" s="64">
        <v>532.97</v>
      </c>
      <c r="J72" s="64">
        <v>33.762619999999998</v>
      </c>
      <c r="K72" s="64">
        <f t="shared" si="5"/>
        <v>63.348068371578123</v>
      </c>
      <c r="L72" s="1"/>
      <c r="M72" s="1"/>
    </row>
    <row r="73" spans="1:13">
      <c r="A73" s="148" t="s">
        <v>375</v>
      </c>
      <c r="B73" s="183">
        <v>8</v>
      </c>
      <c r="C73" s="216"/>
      <c r="D73" s="183"/>
      <c r="E73" s="535" t="s">
        <v>3</v>
      </c>
      <c r="F73" s="60">
        <v>614.77</v>
      </c>
      <c r="G73" s="60">
        <v>31.987210000000001</v>
      </c>
      <c r="H73" s="63">
        <f t="shared" si="4"/>
        <v>52.031182393415428</v>
      </c>
      <c r="I73" s="64">
        <v>532.97</v>
      </c>
      <c r="J73" s="64">
        <v>60.561610000000002</v>
      </c>
      <c r="K73" s="64">
        <f t="shared" si="5"/>
        <v>113.63042948008331</v>
      </c>
      <c r="L73" s="1"/>
      <c r="M73" s="1"/>
    </row>
    <row r="74" spans="1:13">
      <c r="A74" s="148" t="s">
        <v>375</v>
      </c>
      <c r="B74" s="183">
        <v>9</v>
      </c>
      <c r="C74" s="216"/>
      <c r="D74" s="183"/>
      <c r="E74" s="535" t="s">
        <v>4</v>
      </c>
      <c r="F74" s="60">
        <v>614.77</v>
      </c>
      <c r="G74" s="60">
        <v>30.735959999999999</v>
      </c>
      <c r="H74" s="63">
        <f t="shared" si="4"/>
        <v>49.995868373538073</v>
      </c>
      <c r="I74" s="64">
        <v>532.97</v>
      </c>
      <c r="J74" s="64">
        <v>49.713760000000001</v>
      </c>
      <c r="K74" s="64">
        <f t="shared" si="5"/>
        <v>93.27684485055444</v>
      </c>
      <c r="L74" s="1"/>
      <c r="M74" s="1"/>
    </row>
    <row r="75" spans="1:13">
      <c r="A75" s="148" t="s">
        <v>375</v>
      </c>
      <c r="B75" s="183">
        <v>10</v>
      </c>
      <c r="C75" s="216"/>
      <c r="D75" s="183"/>
      <c r="E75" s="535" t="s">
        <v>5</v>
      </c>
      <c r="F75" s="60">
        <v>614.77</v>
      </c>
      <c r="G75" s="60">
        <v>29.341519999999999</v>
      </c>
      <c r="H75" s="63">
        <f t="shared" si="4"/>
        <v>47.727637978430963</v>
      </c>
      <c r="I75" s="64">
        <v>532.97</v>
      </c>
      <c r="J75" s="64">
        <v>52.175089999999997</v>
      </c>
      <c r="K75" s="64">
        <f t="shared" si="5"/>
        <v>97.894984708332544</v>
      </c>
      <c r="L75" s="1"/>
      <c r="M75" s="1"/>
    </row>
    <row r="76" spans="1:13">
      <c r="A76" s="148" t="s">
        <v>375</v>
      </c>
      <c r="B76" s="183">
        <v>11</v>
      </c>
      <c r="C76" s="216"/>
      <c r="D76" s="183"/>
      <c r="E76" s="535" t="s">
        <v>6</v>
      </c>
      <c r="F76" s="60">
        <v>613.77</v>
      </c>
      <c r="G76" s="60">
        <v>29.709879999999998</v>
      </c>
      <c r="H76" s="63">
        <f t="shared" si="4"/>
        <v>48.405559085650971</v>
      </c>
      <c r="I76" s="64">
        <v>532.97</v>
      </c>
      <c r="J76" s="64">
        <v>25.681840000000001</v>
      </c>
      <c r="K76" s="64">
        <f t="shared" si="5"/>
        <v>48.186276901138896</v>
      </c>
      <c r="L76" s="1"/>
      <c r="M76" s="1"/>
    </row>
    <row r="77" spans="1:13">
      <c r="A77" s="148" t="s">
        <v>375</v>
      </c>
      <c r="B77" s="183">
        <v>12</v>
      </c>
      <c r="C77" s="216"/>
      <c r="E77" s="535" t="s">
        <v>7</v>
      </c>
      <c r="F77" s="60">
        <v>613.77</v>
      </c>
      <c r="G77" s="60">
        <v>29.79092</v>
      </c>
      <c r="H77" s="63">
        <f t="shared" si="4"/>
        <v>48.537595516235719</v>
      </c>
      <c r="I77" s="64">
        <v>530.66</v>
      </c>
      <c r="J77" s="64">
        <v>25.412240000000001</v>
      </c>
      <c r="K77" s="64">
        <f t="shared" si="5"/>
        <v>47.887988542569637</v>
      </c>
      <c r="L77" s="1"/>
      <c r="M77" s="1"/>
    </row>
    <row r="78" spans="1:13">
      <c r="A78" s="148" t="s">
        <v>375</v>
      </c>
      <c r="B78" s="183">
        <v>13</v>
      </c>
      <c r="C78" s="216"/>
      <c r="D78" s="183">
        <v>13</v>
      </c>
      <c r="E78" s="535" t="s">
        <v>1</v>
      </c>
      <c r="F78" s="60">
        <v>613.77</v>
      </c>
      <c r="G78" s="60">
        <v>35.800660000000001</v>
      </c>
      <c r="H78" s="63">
        <f t="shared" si="4"/>
        <v>58.329113511576004</v>
      </c>
      <c r="I78" s="64">
        <v>530.66</v>
      </c>
      <c r="J78" s="64">
        <v>33.760260000000002</v>
      </c>
      <c r="K78" s="64">
        <f t="shared" si="5"/>
        <v>63.619379640447754</v>
      </c>
      <c r="L78" s="1"/>
      <c r="M78" s="1"/>
    </row>
    <row r="79" spans="1:13">
      <c r="A79" s="148" t="s">
        <v>375</v>
      </c>
      <c r="B79" s="183">
        <v>14</v>
      </c>
      <c r="C79" s="216"/>
      <c r="E79" s="535" t="s">
        <v>2</v>
      </c>
      <c r="F79" s="60">
        <v>613.77</v>
      </c>
      <c r="G79" s="60">
        <v>50.077080000000002</v>
      </c>
      <c r="H79" s="63">
        <f t="shared" si="4"/>
        <v>81.589324991446318</v>
      </c>
      <c r="I79" s="64">
        <v>530.66</v>
      </c>
      <c r="J79" s="64">
        <v>67.969309999999993</v>
      </c>
      <c r="K79" s="64">
        <f t="shared" si="5"/>
        <v>128.08447970451891</v>
      </c>
      <c r="L79" s="1"/>
      <c r="M79" s="1"/>
    </row>
    <row r="80" spans="1:13">
      <c r="A80" s="148" t="s">
        <v>375</v>
      </c>
      <c r="B80" s="183">
        <v>15</v>
      </c>
      <c r="C80" s="535" t="s">
        <v>183</v>
      </c>
      <c r="D80" s="183"/>
      <c r="E80" s="535" t="s">
        <v>3</v>
      </c>
      <c r="F80" s="60">
        <v>613.77</v>
      </c>
      <c r="G80" s="60">
        <v>27.934180000000001</v>
      </c>
      <c r="H80" s="63">
        <f t="shared" si="4"/>
        <v>45.512455805920787</v>
      </c>
      <c r="I80" s="64">
        <v>530.66</v>
      </c>
      <c r="J80" s="64">
        <v>43.280790000000003</v>
      </c>
      <c r="K80" s="64">
        <f t="shared" si="5"/>
        <v>81.560302265103843</v>
      </c>
      <c r="L80" s="1"/>
      <c r="M80" s="1"/>
    </row>
    <row r="81" spans="1:13">
      <c r="A81" s="148" t="s">
        <v>375</v>
      </c>
      <c r="B81" s="183">
        <v>16</v>
      </c>
      <c r="C81" s="216"/>
      <c r="D81" s="183"/>
      <c r="E81" s="535" t="s">
        <v>4</v>
      </c>
      <c r="F81" s="60">
        <v>613.77</v>
      </c>
      <c r="G81" s="60">
        <v>26.115570000000002</v>
      </c>
      <c r="H81" s="63">
        <f t="shared" si="4"/>
        <v>42.549440344102848</v>
      </c>
      <c r="I81" s="64">
        <v>530.66</v>
      </c>
      <c r="J81" s="64">
        <v>72.908140000000003</v>
      </c>
      <c r="K81" s="64">
        <f t="shared" si="5"/>
        <v>137.39143707835527</v>
      </c>
      <c r="L81" s="1"/>
      <c r="M81" s="1"/>
    </row>
    <row r="82" spans="1:13">
      <c r="A82" s="148" t="s">
        <v>375</v>
      </c>
      <c r="B82" s="183">
        <v>17</v>
      </c>
      <c r="C82" s="216"/>
      <c r="D82" s="183"/>
      <c r="E82" s="535" t="s">
        <v>5</v>
      </c>
      <c r="F82" s="60">
        <v>613.77</v>
      </c>
      <c r="G82" s="60">
        <v>27.594349999999999</v>
      </c>
      <c r="H82" s="63">
        <f t="shared" si="4"/>
        <v>44.958779347312507</v>
      </c>
      <c r="I82" s="64">
        <v>530.66</v>
      </c>
      <c r="J82" s="64">
        <v>24.637319999999999</v>
      </c>
      <c r="K82" s="64">
        <f t="shared" si="5"/>
        <v>46.427693815248936</v>
      </c>
      <c r="L82" s="1"/>
      <c r="M82" s="1"/>
    </row>
    <row r="83" spans="1:13">
      <c r="A83" s="148" t="s">
        <v>375</v>
      </c>
      <c r="B83" s="183">
        <v>18</v>
      </c>
      <c r="C83" s="216"/>
      <c r="D83" s="183"/>
      <c r="E83" s="535" t="s">
        <v>6</v>
      </c>
      <c r="F83" s="60">
        <v>621.41</v>
      </c>
      <c r="G83" s="60">
        <v>27.254239999999999</v>
      </c>
      <c r="H83" s="63">
        <f t="shared" si="4"/>
        <v>43.858708421171208</v>
      </c>
      <c r="I83" s="64">
        <v>530.66</v>
      </c>
      <c r="J83" s="64">
        <v>55.455779999999997</v>
      </c>
      <c r="K83" s="64">
        <f t="shared" si="5"/>
        <v>104.50341084686994</v>
      </c>
      <c r="L83" s="1"/>
      <c r="M83" s="1"/>
    </row>
    <row r="84" spans="1:13">
      <c r="A84" s="148" t="s">
        <v>375</v>
      </c>
      <c r="B84" s="183">
        <v>19</v>
      </c>
      <c r="C84" s="216"/>
      <c r="E84" s="535" t="s">
        <v>7</v>
      </c>
      <c r="F84" s="60">
        <v>621.41</v>
      </c>
      <c r="G84" s="60">
        <v>35.39282</v>
      </c>
      <c r="H84" s="63">
        <f t="shared" si="4"/>
        <v>56.955665341722856</v>
      </c>
      <c r="I84" s="64">
        <v>526.38</v>
      </c>
      <c r="J84" s="64">
        <v>25.37538</v>
      </c>
      <c r="K84" s="64">
        <f t="shared" si="5"/>
        <v>48.20734070443406</v>
      </c>
      <c r="L84" s="1"/>
      <c r="M84" s="1"/>
    </row>
    <row r="85" spans="1:13">
      <c r="A85" s="148" t="s">
        <v>375</v>
      </c>
      <c r="B85" s="183">
        <v>20</v>
      </c>
      <c r="C85" s="216"/>
      <c r="D85" s="183">
        <v>20</v>
      </c>
      <c r="E85" s="535" t="s">
        <v>1</v>
      </c>
      <c r="F85" s="60">
        <v>621.41</v>
      </c>
      <c r="G85" s="60">
        <v>35.036679999999997</v>
      </c>
      <c r="H85" s="63">
        <f t="shared" si="4"/>
        <v>56.3825493635442</v>
      </c>
      <c r="I85" s="64">
        <v>526.38</v>
      </c>
      <c r="J85" s="64">
        <v>73.182419999999993</v>
      </c>
      <c r="K85" s="64">
        <f t="shared" si="5"/>
        <v>139.02963638436111</v>
      </c>
      <c r="L85" s="1"/>
      <c r="M85" s="1"/>
    </row>
    <row r="86" spans="1:13">
      <c r="A86" s="148" t="s">
        <v>375</v>
      </c>
      <c r="B86" s="183">
        <v>21</v>
      </c>
      <c r="C86" s="216"/>
      <c r="E86" s="535" t="s">
        <v>2</v>
      </c>
      <c r="F86" s="60">
        <v>621.41</v>
      </c>
      <c r="G86" s="60">
        <v>29.57377</v>
      </c>
      <c r="H86" s="63">
        <f t="shared" si="4"/>
        <v>47.591396984277694</v>
      </c>
      <c r="I86" s="64">
        <v>526.38</v>
      </c>
      <c r="J86" s="64">
        <v>88.575230000000005</v>
      </c>
      <c r="K86" s="64">
        <f t="shared" si="5"/>
        <v>168.27240776625254</v>
      </c>
      <c r="L86" s="1"/>
      <c r="M86" s="1"/>
    </row>
    <row r="87" spans="1:13">
      <c r="A87" s="148" t="s">
        <v>375</v>
      </c>
      <c r="B87" s="183">
        <v>22</v>
      </c>
      <c r="C87" s="216"/>
      <c r="D87" s="183"/>
      <c r="E87" s="535" t="s">
        <v>3</v>
      </c>
      <c r="F87" s="60">
        <v>621.41</v>
      </c>
      <c r="G87" s="60">
        <v>28.85023</v>
      </c>
      <c r="H87" s="63">
        <f t="shared" si="4"/>
        <v>46.42704494617081</v>
      </c>
      <c r="I87" s="64">
        <v>526.38</v>
      </c>
      <c r="J87" s="64">
        <v>49.91995</v>
      </c>
      <c r="K87" s="64">
        <f t="shared" si="5"/>
        <v>94.836334967134007</v>
      </c>
      <c r="L87" s="1"/>
      <c r="M87" s="1"/>
    </row>
    <row r="88" spans="1:13">
      <c r="A88" s="148" t="s">
        <v>375</v>
      </c>
      <c r="B88" s="183">
        <v>23</v>
      </c>
      <c r="C88" s="216"/>
      <c r="D88" s="183"/>
      <c r="E88" s="535" t="s">
        <v>4</v>
      </c>
      <c r="F88" s="60">
        <v>621.41</v>
      </c>
      <c r="G88" s="60">
        <v>28.27514</v>
      </c>
      <c r="H88" s="63">
        <f t="shared" si="4"/>
        <v>45.501585104842214</v>
      </c>
      <c r="I88" s="64">
        <v>526.38</v>
      </c>
      <c r="J88" s="64">
        <v>79.223699999999994</v>
      </c>
      <c r="K88" s="64">
        <f t="shared" si="5"/>
        <v>150.50666818648125</v>
      </c>
      <c r="L88" s="1"/>
      <c r="M88" s="1"/>
    </row>
    <row r="89" spans="1:13">
      <c r="A89" s="148" t="s">
        <v>375</v>
      </c>
      <c r="B89" s="183">
        <v>24</v>
      </c>
      <c r="C89" s="216"/>
      <c r="D89" s="183"/>
      <c r="E89" s="535" t="s">
        <v>5</v>
      </c>
      <c r="F89" s="60">
        <v>621.41</v>
      </c>
      <c r="G89" s="60">
        <v>29.591840000000001</v>
      </c>
      <c r="H89" s="63">
        <f t="shared" si="4"/>
        <v>47.620476014225716</v>
      </c>
      <c r="I89" s="64">
        <v>526.38</v>
      </c>
      <c r="J89" s="64">
        <v>47.181289999999997</v>
      </c>
      <c r="K89" s="64">
        <f t="shared" si="5"/>
        <v>89.633515711083234</v>
      </c>
      <c r="L89" s="1"/>
      <c r="M89" s="1"/>
    </row>
    <row r="90" spans="1:13">
      <c r="A90" s="148" t="s">
        <v>375</v>
      </c>
      <c r="B90" s="183">
        <v>25</v>
      </c>
      <c r="C90" s="216"/>
      <c r="D90" s="183"/>
      <c r="E90" s="535" t="s">
        <v>6</v>
      </c>
      <c r="F90" s="60">
        <v>608.47</v>
      </c>
      <c r="G90" s="60">
        <v>34.139229999999998</v>
      </c>
      <c r="H90" s="63">
        <f t="shared" si="4"/>
        <v>56.10667740398047</v>
      </c>
      <c r="I90" s="64">
        <v>526.38</v>
      </c>
      <c r="J90" s="64">
        <v>61.344099999999997</v>
      </c>
      <c r="K90" s="64">
        <f t="shared" si="5"/>
        <v>116.53957217219499</v>
      </c>
      <c r="L90" s="1"/>
      <c r="M90" s="1"/>
    </row>
    <row r="91" spans="1:13">
      <c r="A91" s="148" t="s">
        <v>375</v>
      </c>
      <c r="B91" s="183">
        <v>26</v>
      </c>
      <c r="C91" s="216"/>
      <c r="E91" s="535" t="s">
        <v>7</v>
      </c>
      <c r="F91" s="60">
        <v>608.47</v>
      </c>
      <c r="G91" s="60">
        <v>35.94276</v>
      </c>
      <c r="H91" s="63">
        <f t="shared" si="4"/>
        <v>59.070718359163145</v>
      </c>
      <c r="I91" s="64">
        <v>527.65</v>
      </c>
      <c r="J91" s="64">
        <v>43.620139999999999</v>
      </c>
      <c r="K91" s="64">
        <f t="shared" si="5"/>
        <v>82.668700843362075</v>
      </c>
      <c r="L91" s="1"/>
      <c r="M91" s="1"/>
    </row>
    <row r="92" spans="1:13">
      <c r="A92" s="148" t="s">
        <v>375</v>
      </c>
      <c r="B92" s="183">
        <v>27</v>
      </c>
      <c r="C92" s="216"/>
      <c r="D92" s="183"/>
      <c r="E92" s="535" t="s">
        <v>1</v>
      </c>
      <c r="F92" s="60">
        <v>608.47</v>
      </c>
      <c r="G92" s="60">
        <v>31.920909999999999</v>
      </c>
      <c r="H92" s="63">
        <f t="shared" si="4"/>
        <v>52.460943021019929</v>
      </c>
      <c r="I92" s="64">
        <v>527.65</v>
      </c>
      <c r="J92" s="64">
        <v>52.834319999999998</v>
      </c>
      <c r="K92" s="64">
        <f t="shared" si="5"/>
        <v>100.13137496446508</v>
      </c>
      <c r="L92" s="1"/>
      <c r="M92" s="1"/>
    </row>
    <row r="93" spans="1:13">
      <c r="A93" s="148" t="s">
        <v>375</v>
      </c>
      <c r="B93" s="183">
        <v>28</v>
      </c>
      <c r="D93" s="183">
        <v>27</v>
      </c>
      <c r="E93" s="535" t="s">
        <v>2</v>
      </c>
      <c r="F93" s="60">
        <v>608.47</v>
      </c>
      <c r="G93" s="60">
        <v>28.768879999999999</v>
      </c>
      <c r="H93" s="63">
        <f t="shared" si="4"/>
        <v>47.280687626341482</v>
      </c>
      <c r="I93" s="64">
        <v>527.65</v>
      </c>
      <c r="J93" s="64">
        <v>25.698460000000001</v>
      </c>
      <c r="K93" s="64">
        <f t="shared" si="5"/>
        <v>48.703610347768411</v>
      </c>
      <c r="L93" s="1"/>
      <c r="M93" s="1"/>
    </row>
    <row r="94" spans="1:13">
      <c r="A94" s="148" t="s">
        <v>375</v>
      </c>
      <c r="B94" s="183">
        <v>29</v>
      </c>
      <c r="C94" s="216"/>
      <c r="D94" s="183"/>
      <c r="E94" s="535" t="s">
        <v>3</v>
      </c>
      <c r="F94" s="60">
        <v>608.47</v>
      </c>
      <c r="G94" s="60">
        <v>30.475539999999999</v>
      </c>
      <c r="H94" s="63">
        <f t="shared" si="4"/>
        <v>50.0855259914211</v>
      </c>
      <c r="I94" s="64">
        <v>527.65</v>
      </c>
      <c r="J94" s="64">
        <v>25.555530000000001</v>
      </c>
      <c r="K94" s="64">
        <f t="shared" si="5"/>
        <v>48.432730029375541</v>
      </c>
      <c r="L94" s="1"/>
      <c r="M94" s="1"/>
    </row>
    <row r="95" spans="1:13" s="391" customFormat="1">
      <c r="A95" s="148" t="s">
        <v>375</v>
      </c>
      <c r="B95" s="183">
        <v>30</v>
      </c>
      <c r="C95" s="216"/>
      <c r="D95" s="183"/>
      <c r="E95" s="535" t="s">
        <v>4</v>
      </c>
      <c r="F95" s="60">
        <v>608.47</v>
      </c>
      <c r="G95" s="60">
        <v>28.977209999999999</v>
      </c>
      <c r="H95" s="63">
        <f t="shared" si="4"/>
        <v>47.623070981313781</v>
      </c>
      <c r="I95" s="64">
        <v>527.65</v>
      </c>
      <c r="J95" s="64">
        <v>26.184370000000001</v>
      </c>
      <c r="K95" s="64">
        <f t="shared" si="5"/>
        <v>49.624504880128882</v>
      </c>
      <c r="L95" s="148"/>
      <c r="M95" s="148"/>
    </row>
    <row r="96" spans="1:13">
      <c r="A96" s="148" t="s">
        <v>375</v>
      </c>
      <c r="B96" s="183">
        <v>31</v>
      </c>
      <c r="E96" s="535" t="s">
        <v>5</v>
      </c>
      <c r="F96" s="60">
        <v>608.47</v>
      </c>
      <c r="G96" s="60">
        <v>29.466950000000001</v>
      </c>
      <c r="H96" s="63">
        <f t="shared" si="4"/>
        <v>48.427942215721401</v>
      </c>
      <c r="I96" s="64">
        <v>527.65</v>
      </c>
      <c r="J96" s="64">
        <v>78.058869999999999</v>
      </c>
      <c r="K96" s="64">
        <f t="shared" si="5"/>
        <v>147.93683312802045</v>
      </c>
      <c r="L96" s="1"/>
      <c r="M96" s="1"/>
    </row>
    <row r="97" spans="5:13">
      <c r="E97" s="333"/>
      <c r="L97" s="1"/>
      <c r="M97" s="1"/>
    </row>
    <row r="98" spans="5:13">
      <c r="L98" s="1"/>
      <c r="M98" s="1"/>
    </row>
    <row r="99" spans="5:13">
      <c r="L99" s="1"/>
      <c r="M99" s="1"/>
    </row>
    <row r="100" spans="5:13">
      <c r="L100" s="1"/>
      <c r="M100" s="1"/>
    </row>
    <row r="101" spans="5:13">
      <c r="L101" s="1"/>
      <c r="M101" s="1"/>
    </row>
    <row r="102" spans="5:13">
      <c r="L102" s="1"/>
      <c r="M102" s="1"/>
    </row>
    <row r="103" spans="5:13">
      <c r="L103" s="1"/>
      <c r="M103" s="1"/>
    </row>
    <row r="104" spans="5:13">
      <c r="L104" s="1"/>
      <c r="M104" s="1"/>
    </row>
    <row r="105" spans="5:13">
      <c r="L105" s="1"/>
      <c r="M105" s="1"/>
    </row>
    <row r="106" spans="5:13">
      <c r="L106" s="1"/>
      <c r="M106" s="1"/>
    </row>
    <row r="107" spans="5:13">
      <c r="L107" s="1"/>
      <c r="M107" s="1"/>
    </row>
    <row r="108" spans="5:13">
      <c r="L108" s="1"/>
      <c r="M108" s="1"/>
    </row>
    <row r="109" spans="5:13">
      <c r="L109" s="1"/>
      <c r="M109" s="1"/>
    </row>
    <row r="110" spans="5:13">
      <c r="L110" s="1"/>
      <c r="M110" s="1"/>
    </row>
    <row r="111" spans="5:13">
      <c r="L111" s="1"/>
      <c r="M111" s="1"/>
    </row>
    <row r="112" spans="5:13">
      <c r="L112" s="1"/>
      <c r="M112" s="1"/>
    </row>
    <row r="113" spans="12:13">
      <c r="L113" s="1"/>
      <c r="M113" s="1"/>
    </row>
    <row r="114" spans="12:13">
      <c r="L114" s="1"/>
      <c r="M114" s="1"/>
    </row>
    <row r="115" spans="12:13">
      <c r="L115" s="1"/>
      <c r="M115" s="1"/>
    </row>
    <row r="116" spans="12:13">
      <c r="L116" s="1"/>
      <c r="M116" s="1"/>
    </row>
    <row r="117" spans="12:13">
      <c r="L117" s="1"/>
      <c r="M117" s="1"/>
    </row>
    <row r="118" spans="12:13">
      <c r="L118" s="1"/>
      <c r="M118" s="1"/>
    </row>
    <row r="119" spans="12:13">
      <c r="L119" s="1"/>
      <c r="M119" s="1"/>
    </row>
    <row r="120" spans="12:13">
      <c r="L120" s="1"/>
      <c r="M120" s="1"/>
    </row>
    <row r="121" spans="12:13">
      <c r="L121" s="1"/>
      <c r="M121" s="1"/>
    </row>
    <row r="122" spans="12:13">
      <c r="L122" s="1"/>
      <c r="M122" s="1"/>
    </row>
    <row r="123" spans="12:13">
      <c r="L123" s="1"/>
      <c r="M123" s="1"/>
    </row>
    <row r="124" spans="12:13">
      <c r="L124" s="1"/>
      <c r="M124" s="1"/>
    </row>
    <row r="125" spans="12:13">
      <c r="L125" s="1"/>
      <c r="M125" s="1"/>
    </row>
    <row r="126" spans="12:13">
      <c r="L126" s="1"/>
      <c r="M126" s="1"/>
    </row>
    <row r="127" spans="12:13">
      <c r="L127" s="1"/>
      <c r="M127" s="1"/>
    </row>
    <row r="128" spans="12:13">
      <c r="L128" s="1"/>
      <c r="M128" s="1"/>
    </row>
    <row r="129" spans="12:13">
      <c r="L129" s="1"/>
      <c r="M129" s="1"/>
    </row>
    <row r="130" spans="12:13">
      <c r="L130" s="1"/>
      <c r="M130" s="1"/>
    </row>
    <row r="131" spans="12:13">
      <c r="L131" s="1"/>
      <c r="M131" s="1"/>
    </row>
    <row r="132" spans="12:13">
      <c r="L132" s="1"/>
      <c r="M132" s="1"/>
    </row>
    <row r="133" spans="12:13">
      <c r="L133" s="1"/>
      <c r="M133" s="1"/>
    </row>
    <row r="134" spans="12:13">
      <c r="L134" s="1"/>
      <c r="M134" s="1"/>
    </row>
    <row r="135" spans="12:13">
      <c r="L135" s="1"/>
      <c r="M135" s="1"/>
    </row>
    <row r="136" spans="12:13">
      <c r="L136" s="1"/>
      <c r="M136" s="1"/>
    </row>
    <row r="137" spans="12:13">
      <c r="L137" s="1"/>
      <c r="M137" s="1"/>
    </row>
    <row r="138" spans="12:13">
      <c r="L138" s="1"/>
      <c r="M138" s="1"/>
    </row>
    <row r="139" spans="12:13">
      <c r="L139" s="1"/>
      <c r="M139" s="1"/>
    </row>
    <row r="140" spans="12:13">
      <c r="L140" s="1"/>
      <c r="M140" s="1"/>
    </row>
    <row r="141" spans="12:13">
      <c r="L141" s="1"/>
      <c r="M141" s="1"/>
    </row>
    <row r="142" spans="12:13">
      <c r="L142" s="1"/>
      <c r="M142" s="1"/>
    </row>
    <row r="143" spans="12:13">
      <c r="L143" s="1"/>
      <c r="M143" s="1"/>
    </row>
    <row r="144" spans="12:13">
      <c r="L144" s="1"/>
      <c r="M144" s="1"/>
    </row>
    <row r="145" spans="12:13">
      <c r="L145" s="1"/>
      <c r="M145" s="1"/>
    </row>
    <row r="146" spans="12:13">
      <c r="L146" s="1"/>
      <c r="M146" s="1"/>
    </row>
    <row r="147" spans="12:13">
      <c r="L147" s="1"/>
      <c r="M147" s="1"/>
    </row>
    <row r="148" spans="12:13">
      <c r="L148" s="1"/>
      <c r="M148" s="1"/>
    </row>
    <row r="149" spans="12:13">
      <c r="L149" s="1"/>
      <c r="M149" s="1"/>
    </row>
    <row r="150" spans="12:13">
      <c r="L150" s="1"/>
      <c r="M150" s="1"/>
    </row>
    <row r="151" spans="12:13">
      <c r="L151" s="1"/>
      <c r="M151" s="1"/>
    </row>
    <row r="152" spans="12:13">
      <c r="L152" s="1"/>
      <c r="M152" s="1"/>
    </row>
    <row r="153" spans="12:13">
      <c r="L153" s="1"/>
      <c r="M153" s="1"/>
    </row>
    <row r="154" spans="12:13">
      <c r="L154" s="1"/>
      <c r="M154" s="1"/>
    </row>
    <row r="155" spans="12:13">
      <c r="L155" s="1"/>
      <c r="M155" s="1"/>
    </row>
    <row r="156" spans="12:13">
      <c r="L156" s="1"/>
      <c r="M156" s="1"/>
    </row>
    <row r="157" spans="12:13">
      <c r="L157" s="1"/>
      <c r="M157" s="1"/>
    </row>
    <row r="158" spans="12:13">
      <c r="L158" s="1"/>
      <c r="M158" s="1"/>
    </row>
    <row r="159" spans="12:13">
      <c r="L159" s="1"/>
      <c r="M159" s="1"/>
    </row>
    <row r="160" spans="12:13">
      <c r="L160" s="1"/>
      <c r="M160" s="1"/>
    </row>
    <row r="161" spans="12:13">
      <c r="L161" s="1"/>
      <c r="M161" s="1"/>
    </row>
    <row r="162" spans="12:13">
      <c r="L162" s="1"/>
      <c r="M162" s="1"/>
    </row>
    <row r="163" spans="12:13">
      <c r="L163" s="1"/>
      <c r="M163" s="1"/>
    </row>
    <row r="164" spans="12:13">
      <c r="L164" s="1"/>
      <c r="M164" s="1"/>
    </row>
    <row r="165" spans="12:13">
      <c r="L165" s="1"/>
      <c r="M165" s="1"/>
    </row>
    <row r="166" spans="12:13">
      <c r="L166" s="1"/>
      <c r="M166" s="1"/>
    </row>
    <row r="167" spans="12:13">
      <c r="L167" s="1"/>
      <c r="M167" s="1"/>
    </row>
    <row r="168" spans="12:13">
      <c r="L168" s="1"/>
      <c r="M168" s="1"/>
    </row>
    <row r="169" spans="12:13">
      <c r="L169" s="1"/>
      <c r="M169" s="1"/>
    </row>
    <row r="170" spans="12:13">
      <c r="L170" s="1"/>
      <c r="M170" s="1"/>
    </row>
    <row r="171" spans="12:13">
      <c r="L171" s="1"/>
      <c r="M171" s="1"/>
    </row>
    <row r="172" spans="12:13">
      <c r="L172" s="1"/>
      <c r="M172" s="1"/>
    </row>
    <row r="173" spans="12:13">
      <c r="L173" s="1"/>
      <c r="M173" s="1"/>
    </row>
    <row r="174" spans="12:13">
      <c r="L174" s="1"/>
      <c r="M174" s="1"/>
    </row>
    <row r="175" spans="12:13">
      <c r="L175" s="1"/>
      <c r="M175" s="1"/>
    </row>
    <row r="176" spans="12:13">
      <c r="L176" s="1"/>
      <c r="M176" s="1"/>
    </row>
    <row r="177" spans="12:13">
      <c r="L177" s="1"/>
      <c r="M177" s="1"/>
    </row>
    <row r="178" spans="12:13">
      <c r="L178" s="1"/>
      <c r="M178" s="1"/>
    </row>
    <row r="179" spans="12:13">
      <c r="L179" s="1"/>
      <c r="M179" s="1"/>
    </row>
    <row r="180" spans="12:13">
      <c r="L180" s="1"/>
      <c r="M180" s="1"/>
    </row>
    <row r="181" spans="12:13">
      <c r="L181" s="1"/>
      <c r="M181" s="1"/>
    </row>
    <row r="182" spans="12:13">
      <c r="L182" s="1"/>
      <c r="M182" s="1"/>
    </row>
    <row r="183" spans="12:13">
      <c r="L183" s="1"/>
      <c r="M183" s="1"/>
    </row>
    <row r="184" spans="12:13">
      <c r="L184" s="1"/>
      <c r="M184" s="1"/>
    </row>
    <row r="185" spans="12:13">
      <c r="L185" s="1"/>
      <c r="M185" s="1"/>
    </row>
  </sheetData>
  <autoFilter ref="A3:K185">
    <filterColumn colId="8"/>
  </autoFilter>
  <mergeCells count="6">
    <mergeCell ref="AB2:AE2"/>
    <mergeCell ref="O4:R4"/>
    <mergeCell ref="L2:M2"/>
    <mergeCell ref="W2:Z2"/>
    <mergeCell ref="F2:H2"/>
    <mergeCell ref="I2:K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sheetPr>
    <tabColor rgb="FF00B050"/>
  </sheetPr>
  <dimension ref="B2:K21"/>
  <sheetViews>
    <sheetView workbookViewId="0">
      <selection activeCell="B22" sqref="B22"/>
    </sheetView>
  </sheetViews>
  <sheetFormatPr baseColWidth="10" defaultColWidth="11.42578125" defaultRowHeight="12.75"/>
  <cols>
    <col min="1" max="1" width="11.42578125" style="234"/>
    <col min="2" max="2" width="16" style="234" customWidth="1"/>
    <col min="3" max="3" width="22" style="234" bestFit="1" customWidth="1"/>
    <col min="4" max="4" width="12.28515625" style="234" customWidth="1"/>
    <col min="5" max="5" width="16.85546875" style="234" customWidth="1"/>
    <col min="6" max="6" width="15.28515625" style="234" customWidth="1"/>
    <col min="7" max="7" width="16.7109375" style="234" customWidth="1"/>
    <col min="8" max="16384" width="11.42578125" style="234"/>
  </cols>
  <sheetData>
    <row r="2" spans="2:7" ht="13.5" thickBot="1">
      <c r="B2" s="264"/>
      <c r="C2" s="264"/>
      <c r="D2" s="264"/>
      <c r="E2" s="264"/>
      <c r="F2" s="264"/>
      <c r="G2" s="264"/>
    </row>
    <row r="3" spans="2:7" ht="24">
      <c r="B3" s="847" t="s">
        <v>14</v>
      </c>
      <c r="C3" s="465" t="s">
        <v>111</v>
      </c>
      <c r="D3" s="465" t="s">
        <v>348</v>
      </c>
      <c r="E3" s="465" t="s">
        <v>415</v>
      </c>
      <c r="F3" s="465" t="s">
        <v>416</v>
      </c>
      <c r="G3" s="465" t="s">
        <v>349</v>
      </c>
    </row>
    <row r="4" spans="2:7" ht="13.5" thickBot="1">
      <c r="B4" s="848"/>
      <c r="C4" s="466" t="s">
        <v>211</v>
      </c>
      <c r="D4" s="466" t="s">
        <v>413</v>
      </c>
      <c r="E4" s="466" t="s">
        <v>350</v>
      </c>
      <c r="F4" s="466" t="s">
        <v>350</v>
      </c>
      <c r="G4" s="466" t="s">
        <v>497</v>
      </c>
    </row>
    <row r="5" spans="2:7" ht="13.5" customHeight="1" thickTop="1">
      <c r="B5" s="849" t="s">
        <v>528</v>
      </c>
      <c r="C5" s="268">
        <v>3613</v>
      </c>
      <c r="D5" s="273">
        <v>48.92</v>
      </c>
      <c r="E5" s="268">
        <v>45.33</v>
      </c>
      <c r="F5" s="268">
        <v>51.95</v>
      </c>
      <c r="G5" s="266">
        <f t="shared" ref="G5:G13" si="0">F5/E5</f>
        <v>1.1460401500110304</v>
      </c>
    </row>
    <row r="6" spans="2:7" ht="13.5" customHeight="1">
      <c r="B6" s="850"/>
      <c r="C6" s="265">
        <v>3620</v>
      </c>
      <c r="D6" s="272">
        <v>48.99</v>
      </c>
      <c r="E6" s="265">
        <v>45.33</v>
      </c>
      <c r="F6" s="265">
        <v>29.97</v>
      </c>
      <c r="G6" s="266">
        <f t="shared" si="0"/>
        <v>0.66115155526141633</v>
      </c>
    </row>
    <row r="7" spans="2:7" ht="13.5" customHeight="1">
      <c r="B7" s="851"/>
      <c r="C7" s="270">
        <v>3621</v>
      </c>
      <c r="D7" s="319">
        <v>48.94</v>
      </c>
      <c r="E7" s="270">
        <v>45.33</v>
      </c>
      <c r="F7" s="319">
        <v>34.5</v>
      </c>
      <c r="G7" s="271">
        <f t="shared" si="0"/>
        <v>0.76108537392455333</v>
      </c>
    </row>
    <row r="8" spans="2:7">
      <c r="B8" s="849" t="s">
        <v>179</v>
      </c>
      <c r="C8" s="268">
        <v>3639</v>
      </c>
      <c r="D8" s="273">
        <v>49</v>
      </c>
      <c r="E8" s="268">
        <v>45.33</v>
      </c>
      <c r="F8" s="273">
        <v>39.03</v>
      </c>
      <c r="G8" s="269">
        <f t="shared" si="0"/>
        <v>0.86101919258769033</v>
      </c>
    </row>
    <row r="9" spans="2:7">
      <c r="B9" s="851"/>
      <c r="C9" s="270">
        <v>3642</v>
      </c>
      <c r="D9" s="319">
        <v>48.79</v>
      </c>
      <c r="E9" s="270">
        <v>185.38</v>
      </c>
      <c r="F9" s="319">
        <v>130.03</v>
      </c>
      <c r="G9" s="271">
        <f t="shared" si="0"/>
        <v>0.70142410184485926</v>
      </c>
    </row>
    <row r="10" spans="2:7">
      <c r="B10" s="849" t="s">
        <v>180</v>
      </c>
      <c r="C10" s="268">
        <v>3651</v>
      </c>
      <c r="D10" s="273">
        <v>48.8</v>
      </c>
      <c r="E10" s="268">
        <v>185.38</v>
      </c>
      <c r="F10" s="273">
        <v>98.58</v>
      </c>
      <c r="G10" s="269">
        <f t="shared" si="0"/>
        <v>0.5317725752508361</v>
      </c>
    </row>
    <row r="11" spans="2:7">
      <c r="B11" s="850"/>
      <c r="C11" s="265">
        <v>3655</v>
      </c>
      <c r="D11" s="272">
        <v>48.77</v>
      </c>
      <c r="E11" s="265">
        <v>185.38</v>
      </c>
      <c r="F11" s="272">
        <v>126.9</v>
      </c>
      <c r="G11" s="266">
        <f t="shared" si="0"/>
        <v>0.68453986406300582</v>
      </c>
    </row>
    <row r="12" spans="2:7">
      <c r="B12" s="851"/>
      <c r="C12" s="270">
        <v>3659</v>
      </c>
      <c r="D12" s="319">
        <v>48.91</v>
      </c>
      <c r="E12" s="270">
        <v>45.33</v>
      </c>
      <c r="F12" s="319">
        <v>32.200000000000003</v>
      </c>
      <c r="G12" s="271">
        <f t="shared" si="0"/>
        <v>0.71034634899624982</v>
      </c>
    </row>
    <row r="13" spans="2:7">
      <c r="B13" s="600" t="s">
        <v>181</v>
      </c>
      <c r="C13" s="601">
        <v>3693</v>
      </c>
      <c r="D13" s="602">
        <v>48.9</v>
      </c>
      <c r="E13" s="601">
        <v>95.71</v>
      </c>
      <c r="F13" s="602">
        <v>67.459999999999994</v>
      </c>
      <c r="G13" s="379">
        <f t="shared" si="0"/>
        <v>0.70483753003865846</v>
      </c>
    </row>
    <row r="14" spans="2:7">
      <c r="B14" s="849" t="s">
        <v>182</v>
      </c>
      <c r="C14" s="268">
        <v>3700</v>
      </c>
      <c r="D14" s="273">
        <v>48.9</v>
      </c>
      <c r="E14" s="268">
        <v>95.71</v>
      </c>
      <c r="F14" s="273">
        <v>49.96</v>
      </c>
      <c r="G14" s="269">
        <f>F14/E14</f>
        <v>0.52199352209800443</v>
      </c>
    </row>
    <row r="15" spans="2:7" ht="13.5">
      <c r="B15" s="851"/>
      <c r="C15" s="270" t="s">
        <v>529</v>
      </c>
      <c r="D15" s="319">
        <v>48.91</v>
      </c>
      <c r="E15" s="270">
        <v>95.71</v>
      </c>
      <c r="F15" s="319">
        <v>55.96</v>
      </c>
      <c r="G15" s="271">
        <f>F15/E15</f>
        <v>0.58468289624908587</v>
      </c>
    </row>
    <row r="16" spans="2:7">
      <c r="B16" s="600" t="s">
        <v>183</v>
      </c>
      <c r="C16" s="601">
        <v>3722</v>
      </c>
      <c r="D16" s="602">
        <v>49</v>
      </c>
      <c r="E16" s="601">
        <v>45.33</v>
      </c>
      <c r="F16" s="602">
        <v>38.450000000000003</v>
      </c>
      <c r="G16" s="379">
        <f>F16/E16</f>
        <v>0.84822413412750952</v>
      </c>
    </row>
    <row r="17" spans="2:11" ht="12.75" customHeight="1">
      <c r="C17" s="267"/>
      <c r="D17" s="267"/>
      <c r="E17" s="267"/>
      <c r="F17" s="267"/>
      <c r="G17" s="267"/>
      <c r="H17" s="267"/>
      <c r="I17" s="267"/>
      <c r="J17" s="267"/>
      <c r="K17" s="267"/>
    </row>
    <row r="20" spans="2:11" ht="14.25" customHeight="1">
      <c r="B20" s="234" t="s">
        <v>530</v>
      </c>
      <c r="C20" s="267"/>
      <c r="D20" s="267"/>
      <c r="E20" s="267"/>
      <c r="F20" s="267"/>
      <c r="G20" s="267"/>
      <c r="H20" s="267"/>
      <c r="I20" s="267"/>
      <c r="J20" s="267"/>
      <c r="K20" s="267"/>
    </row>
    <row r="21" spans="2:11">
      <c r="B21" s="234" t="s">
        <v>676</v>
      </c>
    </row>
  </sheetData>
  <mergeCells count="5">
    <mergeCell ref="B3:B4"/>
    <mergeCell ref="B5:B7"/>
    <mergeCell ref="B10:B12"/>
    <mergeCell ref="B8:B9"/>
    <mergeCell ref="B14:B1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00B050"/>
  </sheetPr>
  <dimension ref="A1:D19"/>
  <sheetViews>
    <sheetView workbookViewId="0">
      <selection activeCell="F18" sqref="F18"/>
    </sheetView>
  </sheetViews>
  <sheetFormatPr baseColWidth="10" defaultColWidth="11.42578125" defaultRowHeight="12.75"/>
  <cols>
    <col min="1" max="1" width="11.42578125" style="234"/>
    <col min="2" max="2" width="14.7109375" style="234" customWidth="1"/>
    <col min="3" max="3" width="8.7109375" style="234" bestFit="1" customWidth="1"/>
    <col min="4" max="4" width="28.28515625" style="234" customWidth="1"/>
    <col min="5" max="16384" width="11.42578125" style="234"/>
  </cols>
  <sheetData>
    <row r="1" spans="1:4" ht="13.5" thickBot="1"/>
    <row r="2" spans="1:4" ht="24">
      <c r="B2" s="847" t="s">
        <v>14</v>
      </c>
      <c r="C2" s="847" t="s">
        <v>351</v>
      </c>
      <c r="D2" s="536" t="s">
        <v>417</v>
      </c>
    </row>
    <row r="3" spans="1:4" ht="13.5" thickBot="1">
      <c r="B3" s="848"/>
      <c r="C3" s="848"/>
      <c r="D3" s="537" t="s">
        <v>497</v>
      </c>
    </row>
    <row r="4" spans="1:4" ht="13.5" thickTop="1">
      <c r="B4" s="852" t="s">
        <v>528</v>
      </c>
      <c r="C4" s="321">
        <v>3613</v>
      </c>
      <c r="D4" s="324">
        <f>78.9/108.2</f>
        <v>0.72920517560073939</v>
      </c>
    </row>
    <row r="5" spans="1:4">
      <c r="B5" s="854"/>
      <c r="C5" s="323">
        <v>3620</v>
      </c>
      <c r="D5" s="324">
        <f>45/98.2</f>
        <v>0.45824847250509165</v>
      </c>
    </row>
    <row r="6" spans="1:4">
      <c r="A6" s="345"/>
      <c r="B6" s="853"/>
      <c r="C6" s="467" t="s">
        <v>498</v>
      </c>
      <c r="D6" s="468">
        <f>65.7/87</f>
        <v>0.75517241379310351</v>
      </c>
    </row>
    <row r="7" spans="1:4">
      <c r="A7" s="345"/>
      <c r="B7" s="852" t="s">
        <v>179</v>
      </c>
      <c r="C7" s="469" t="s">
        <v>499</v>
      </c>
      <c r="D7" s="322">
        <f>77.6/91</f>
        <v>0.85274725274725272</v>
      </c>
    </row>
    <row r="8" spans="1:4">
      <c r="A8" s="345"/>
      <c r="B8" s="853"/>
      <c r="C8" s="467" t="s">
        <v>500</v>
      </c>
      <c r="D8" s="468">
        <f>69.3/103</f>
        <v>0.67281553398058247</v>
      </c>
    </row>
    <row r="9" spans="1:4">
      <c r="A9" s="345"/>
      <c r="B9" s="852" t="s">
        <v>180</v>
      </c>
      <c r="C9" s="469" t="s">
        <v>501</v>
      </c>
      <c r="D9" s="322">
        <f>56.2/82.2</f>
        <v>0.68369829683698302</v>
      </c>
    </row>
    <row r="10" spans="1:4">
      <c r="A10" s="345"/>
      <c r="B10" s="854"/>
      <c r="C10" s="470" t="s">
        <v>502</v>
      </c>
      <c r="D10" s="324">
        <f>62.5/92.2</f>
        <v>0.67787418655097609</v>
      </c>
    </row>
    <row r="11" spans="1:4">
      <c r="A11" s="345"/>
      <c r="B11" s="853"/>
      <c r="C11" s="467" t="s">
        <v>503</v>
      </c>
      <c r="D11" s="468">
        <f>54/108.2</f>
        <v>0.49907578558225507</v>
      </c>
    </row>
    <row r="12" spans="1:4">
      <c r="A12" s="345"/>
      <c r="B12" s="603" t="s">
        <v>531</v>
      </c>
      <c r="C12" s="604">
        <v>3693</v>
      </c>
      <c r="D12" s="380">
        <f>70.8/124.2</f>
        <v>0.57004830917874394</v>
      </c>
    </row>
    <row r="13" spans="1:4">
      <c r="B13" s="852" t="s">
        <v>182</v>
      </c>
      <c r="C13" s="469" t="s">
        <v>532</v>
      </c>
      <c r="D13" s="322">
        <f>66.7/121.2</f>
        <v>0.5503300330033003</v>
      </c>
    </row>
    <row r="14" spans="1:4">
      <c r="B14" s="853"/>
      <c r="C14" s="467" t="s">
        <v>533</v>
      </c>
      <c r="D14" s="468">
        <f>57.8/116.2</f>
        <v>0.4974182444061962</v>
      </c>
    </row>
    <row r="15" spans="1:4">
      <c r="B15" s="603" t="s">
        <v>183</v>
      </c>
      <c r="C15" s="604" t="s">
        <v>534</v>
      </c>
      <c r="D15" s="380">
        <f>62.9/98.2</f>
        <v>0.64052953156822812</v>
      </c>
    </row>
    <row r="19" spans="2:2">
      <c r="B19" s="234" t="s">
        <v>535</v>
      </c>
    </row>
  </sheetData>
  <mergeCells count="6">
    <mergeCell ref="B13:B14"/>
    <mergeCell ref="B2:B3"/>
    <mergeCell ref="C2:C3"/>
    <mergeCell ref="B4:B6"/>
    <mergeCell ref="B9:B11"/>
    <mergeCell ref="B7:B8"/>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00B050"/>
  </sheetPr>
  <dimension ref="A1:X109"/>
  <sheetViews>
    <sheetView zoomScale="85" zoomScaleNormal="85" workbookViewId="0">
      <selection activeCell="L24" sqref="L24"/>
    </sheetView>
  </sheetViews>
  <sheetFormatPr baseColWidth="10" defaultRowHeight="12.75"/>
  <cols>
    <col min="1" max="1" width="3.85546875" style="480" customWidth="1"/>
    <col min="2" max="2" width="6.28515625" style="480" customWidth="1"/>
    <col min="3" max="3" width="6.140625" style="481" customWidth="1"/>
    <col min="4" max="8" width="10.7109375" style="480" customWidth="1"/>
    <col min="9" max="9" width="12.5703125" style="480" customWidth="1"/>
    <col min="10" max="10" width="8.28515625" style="480" customWidth="1"/>
    <col min="11" max="11" width="9.85546875" style="480" customWidth="1"/>
    <col min="12" max="14" width="7.7109375" style="480" customWidth="1"/>
    <col min="15" max="15" width="9.5703125" style="480" customWidth="1"/>
    <col min="16" max="16" width="9.85546875" style="480" bestFit="1" customWidth="1"/>
    <col min="17" max="19" width="7.7109375" style="480" customWidth="1"/>
    <col min="20" max="20" width="9.7109375" style="480" customWidth="1"/>
    <col min="21" max="21" width="9.85546875" style="480" bestFit="1" customWidth="1"/>
    <col min="22" max="16384" width="11.42578125" style="480"/>
  </cols>
  <sheetData>
    <row r="1" spans="1:21" ht="28.5" customHeight="1" thickBot="1">
      <c r="B1" s="480" t="s">
        <v>352</v>
      </c>
      <c r="C1" s="481" t="s">
        <v>353</v>
      </c>
      <c r="D1" s="480" t="s">
        <v>354</v>
      </c>
      <c r="E1" s="480" t="s">
        <v>355</v>
      </c>
      <c r="F1" s="480" t="s">
        <v>356</v>
      </c>
      <c r="G1" s="482" t="s">
        <v>357</v>
      </c>
      <c r="H1" s="480" t="s">
        <v>358</v>
      </c>
    </row>
    <row r="2" spans="1:21" ht="12.75" customHeight="1" thickTop="1">
      <c r="A2" s="480">
        <v>1</v>
      </c>
      <c r="B2" s="483" t="s">
        <v>359</v>
      </c>
      <c r="C2" s="481">
        <v>2006</v>
      </c>
      <c r="D2" s="484" t="s">
        <v>360</v>
      </c>
      <c r="E2" s="484" t="s">
        <v>360</v>
      </c>
      <c r="F2" s="484" t="s">
        <v>360</v>
      </c>
      <c r="G2" s="484" t="s">
        <v>360</v>
      </c>
      <c r="H2" s="484" t="s">
        <v>360</v>
      </c>
      <c r="K2" s="485"/>
      <c r="L2" s="486"/>
      <c r="M2" s="486"/>
      <c r="N2" s="487"/>
    </row>
    <row r="3" spans="1:21" ht="19.5" customHeight="1">
      <c r="A3" s="480">
        <v>2</v>
      </c>
      <c r="B3" s="483" t="s">
        <v>361</v>
      </c>
      <c r="C3" s="481">
        <v>2006</v>
      </c>
      <c r="D3" s="484" t="s">
        <v>360</v>
      </c>
      <c r="E3" s="484" t="s">
        <v>360</v>
      </c>
      <c r="F3" s="484" t="s">
        <v>360</v>
      </c>
      <c r="G3" s="484" t="s">
        <v>360</v>
      </c>
      <c r="H3" s="484" t="s">
        <v>360</v>
      </c>
      <c r="K3" s="488"/>
      <c r="L3" s="489" t="s">
        <v>410</v>
      </c>
      <c r="M3" s="490">
        <v>12</v>
      </c>
      <c r="N3" s="491"/>
    </row>
    <row r="4" spans="1:21">
      <c r="A4" s="480">
        <v>3</v>
      </c>
      <c r="B4" s="483" t="s">
        <v>362</v>
      </c>
      <c r="C4" s="481">
        <v>2006</v>
      </c>
      <c r="D4" s="484" t="s">
        <v>360</v>
      </c>
      <c r="E4" s="484" t="s">
        <v>360</v>
      </c>
      <c r="F4" s="484" t="s">
        <v>360</v>
      </c>
      <c r="G4" s="484" t="s">
        <v>360</v>
      </c>
      <c r="H4" s="484" t="s">
        <v>360</v>
      </c>
      <c r="K4" s="488"/>
      <c r="L4" s="489" t="s">
        <v>411</v>
      </c>
      <c r="M4" s="492">
        <v>2014</v>
      </c>
      <c r="N4" s="491"/>
    </row>
    <row r="5" spans="1:21">
      <c r="A5" s="480">
        <v>4</v>
      </c>
      <c r="B5" s="483" t="s">
        <v>363</v>
      </c>
      <c r="C5" s="481">
        <v>2006</v>
      </c>
      <c r="D5" s="493">
        <v>3.0639334035645414E-2</v>
      </c>
      <c r="E5" s="493">
        <v>0.21388888888888888</v>
      </c>
      <c r="F5" s="493">
        <v>2.3491218244271528E-2</v>
      </c>
      <c r="G5" s="493">
        <v>0.10250953281866802</v>
      </c>
      <c r="H5" s="484" t="s">
        <v>364</v>
      </c>
      <c r="K5" s="488"/>
      <c r="L5" s="489" t="s">
        <v>412</v>
      </c>
      <c r="M5" s="494">
        <f>(M4-2006)*12+M3+1</f>
        <v>109</v>
      </c>
      <c r="N5" s="491"/>
    </row>
    <row r="6" spans="1:21" ht="13.5" thickBot="1">
      <c r="A6" s="480">
        <v>5</v>
      </c>
      <c r="B6" s="483" t="s">
        <v>365</v>
      </c>
      <c r="C6" s="481">
        <v>2006</v>
      </c>
      <c r="D6" s="493">
        <v>2.1712159349619651E-2</v>
      </c>
      <c r="E6" s="493">
        <v>7.2580645161290328E-2</v>
      </c>
      <c r="F6" s="493">
        <v>1.7872531869190047E-2</v>
      </c>
      <c r="G6" s="493">
        <v>4.1291628178202006E-2</v>
      </c>
      <c r="H6" s="484" t="s">
        <v>366</v>
      </c>
      <c r="K6" s="488"/>
      <c r="L6" s="490"/>
      <c r="M6" s="490"/>
      <c r="N6" s="491"/>
    </row>
    <row r="7" spans="1:21" ht="13.5" thickBot="1">
      <c r="A7" s="480">
        <v>6</v>
      </c>
      <c r="B7" s="483" t="s">
        <v>367</v>
      </c>
      <c r="C7" s="481">
        <v>2006</v>
      </c>
      <c r="D7" s="493">
        <v>3.6063833385120349E-2</v>
      </c>
      <c r="E7" s="493">
        <v>0.25833333333333336</v>
      </c>
      <c r="F7" s="493">
        <v>2.6161887919734766E-2</v>
      </c>
      <c r="G7" s="493">
        <v>0.12299124427132843</v>
      </c>
      <c r="H7" s="484" t="s">
        <v>364</v>
      </c>
      <c r="K7" s="855" t="s">
        <v>14</v>
      </c>
      <c r="L7" s="857" t="s">
        <v>368</v>
      </c>
      <c r="M7" s="858"/>
      <c r="N7" s="858"/>
      <c r="O7" s="858"/>
      <c r="P7" s="859"/>
      <c r="Q7" s="857" t="s">
        <v>369</v>
      </c>
      <c r="R7" s="858"/>
      <c r="S7" s="858"/>
      <c r="T7" s="858"/>
      <c r="U7" s="859"/>
    </row>
    <row r="8" spans="1:21" ht="23.25" thickBot="1">
      <c r="A8" s="480">
        <v>7</v>
      </c>
      <c r="B8" s="483" t="s">
        <v>271</v>
      </c>
      <c r="C8" s="481">
        <v>2006</v>
      </c>
      <c r="D8" s="493">
        <v>3.5090302394635606E-2</v>
      </c>
      <c r="E8" s="493">
        <v>0.25</v>
      </c>
      <c r="F8" s="493">
        <v>2.3676424415159852E-2</v>
      </c>
      <c r="G8" s="493">
        <v>0.11877140584088622</v>
      </c>
      <c r="H8" s="484" t="s">
        <v>364</v>
      </c>
      <c r="K8" s="856"/>
      <c r="L8" s="495" t="str">
        <f>D1</f>
        <v>PDAD</v>
      </c>
      <c r="M8" s="496" t="str">
        <f>E1</f>
        <v>DDAD</v>
      </c>
      <c r="N8" s="496" t="str">
        <f>F1</f>
        <v>DSVAD</v>
      </c>
      <c r="O8" s="497" t="s">
        <v>370</v>
      </c>
      <c r="P8" s="498" t="str">
        <f>H1</f>
        <v>Calificación</v>
      </c>
      <c r="Q8" s="495" t="s">
        <v>354</v>
      </c>
      <c r="R8" s="496" t="s">
        <v>355</v>
      </c>
      <c r="S8" s="496" t="s">
        <v>356</v>
      </c>
      <c r="T8" s="497" t="s">
        <v>370</v>
      </c>
      <c r="U8" s="498" t="s">
        <v>358</v>
      </c>
    </row>
    <row r="9" spans="1:21">
      <c r="A9" s="480">
        <v>8</v>
      </c>
      <c r="B9" s="483" t="s">
        <v>272</v>
      </c>
      <c r="C9" s="481">
        <v>2006</v>
      </c>
      <c r="D9" s="493">
        <v>2.9605946206013596E-2</v>
      </c>
      <c r="E9" s="493">
        <v>0.20026881720430106</v>
      </c>
      <c r="F9" s="493">
        <v>2.2423387886253619E-2</v>
      </c>
      <c r="G9" s="493">
        <v>9.6434582941376593E-2</v>
      </c>
      <c r="H9" s="484" t="s">
        <v>371</v>
      </c>
      <c r="J9" s="499">
        <v>12</v>
      </c>
      <c r="K9" s="500" t="str">
        <f t="shared" ref="K9:K20" ca="1" si="0">INDIRECT(ADDRESS($M$5-($J9-1),2),1) &amp; " " &amp; INDIRECT(ADDRESS($M$5-($J9-1),3),1)</f>
        <v>ENE 2014</v>
      </c>
      <c r="L9" s="501">
        <f t="shared" ref="L9:L20" ca="1" si="1">INDIRECT(ADDRESS($M$5-($J9-1),4),1)</f>
        <v>5.1720419945383629E-2</v>
      </c>
      <c r="M9" s="502">
        <f t="shared" ref="M9:M20" ca="1" si="2">INDIRECT(ADDRESS($M$5-($J9-1),5),1)</f>
        <v>0.478494623655914</v>
      </c>
      <c r="N9" s="502">
        <f t="shared" ref="N9:N20" ca="1" si="3">INDIRECT(ADDRESS($M$5-($J9-1),6),1)</f>
        <v>3.1316492140019775E-2</v>
      </c>
      <c r="O9" s="503">
        <f t="shared" ref="O9:O20" ca="1" si="4">INDIRECT(ADDRESS($M$5-($J9-1),7),1)</f>
        <v>0.21834931586852302</v>
      </c>
      <c r="P9" s="504" t="str">
        <f t="shared" ref="P9:P20" ca="1" si="5">INDIRECT(ADDRESS($M$5-($J9-1),8),1)</f>
        <v>Malo</v>
      </c>
      <c r="Q9" s="501">
        <f t="shared" ref="Q9:Q20" ca="1" si="6">INDIRECT(ADDRESS($M$5-($J9-1),9),1)</f>
        <v>2.9540756669465019E-2</v>
      </c>
      <c r="R9" s="502">
        <f t="shared" ref="R9:R20" ca="1" si="7">INDIRECT(ADDRESS($M$5-($J9-1),10),1)</f>
        <v>0.19354838709677419</v>
      </c>
      <c r="S9" s="502">
        <f t="shared" ref="S9:S20" ca="1" si="8">INDIRECT(ADDRESS($M$5-($J9-1),11),1)</f>
        <v>3.3036128206591124E-2</v>
      </c>
      <c r="T9" s="503">
        <f t="shared" ref="T9:T20" ca="1" si="9">INDIRECT(ADDRESS($M$5-($J9-1),12),1)</f>
        <v>9.5842883147813918E-2</v>
      </c>
      <c r="U9" s="504" t="str">
        <f t="shared" ref="U9:U20" ca="1" si="10">INDIRECT(ADDRESS($M$5-($J9-1),13),1)</f>
        <v>Aceptable</v>
      </c>
    </row>
    <row r="10" spans="1:21">
      <c r="A10" s="480">
        <v>9</v>
      </c>
      <c r="B10" s="483" t="s">
        <v>372</v>
      </c>
      <c r="C10" s="481">
        <v>2006</v>
      </c>
      <c r="D10" s="493">
        <v>4.1993047690787898E-2</v>
      </c>
      <c r="E10" s="493">
        <v>0.23749999999999999</v>
      </c>
      <c r="F10" s="493">
        <v>4.6823102684510502E-2</v>
      </c>
      <c r="G10" s="493">
        <v>0.12116183961321726</v>
      </c>
      <c r="H10" s="484" t="s">
        <v>364</v>
      </c>
      <c r="J10" s="499">
        <v>11</v>
      </c>
      <c r="K10" s="505" t="str">
        <f t="shared" ca="1" si="0"/>
        <v>FEB 2014</v>
      </c>
      <c r="L10" s="506">
        <f t="shared" ca="1" si="1"/>
        <v>3.9226421200591027E-2</v>
      </c>
      <c r="M10" s="507">
        <f t="shared" ca="1" si="2"/>
        <v>0.29613095238095238</v>
      </c>
      <c r="N10" s="507">
        <f t="shared" ca="1" si="3"/>
        <v>3.3236341850473403E-2</v>
      </c>
      <c r="O10" s="508">
        <f t="shared" ca="1" si="4"/>
        <v>0.14079021780271206</v>
      </c>
      <c r="P10" s="509" t="str">
        <f t="shared" ca="1" si="5"/>
        <v>Deficiente</v>
      </c>
      <c r="Q10" s="506">
        <f t="shared" ca="1" si="6"/>
        <v>2.8019254848820899E-2</v>
      </c>
      <c r="R10" s="507">
        <f t="shared" ca="1" si="7"/>
        <v>0.13988095238095238</v>
      </c>
      <c r="S10" s="507">
        <f t="shared" ca="1" si="8"/>
        <v>3.5547866019587288E-2</v>
      </c>
      <c r="T10" s="508">
        <f t="shared" ca="1" si="9"/>
        <v>7.426965609582678E-2</v>
      </c>
      <c r="U10" s="509" t="str">
        <f t="shared" ca="1" si="10"/>
        <v>Aceptable</v>
      </c>
    </row>
    <row r="11" spans="1:21">
      <c r="A11" s="480">
        <v>10</v>
      </c>
      <c r="B11" s="483" t="s">
        <v>373</v>
      </c>
      <c r="C11" s="481">
        <v>2006</v>
      </c>
      <c r="D11" s="493">
        <v>2.4981643250444729E-2</v>
      </c>
      <c r="E11" s="493">
        <v>0.12768817204301075</v>
      </c>
      <c r="F11" s="493">
        <v>2.275962282272153E-2</v>
      </c>
      <c r="G11" s="493">
        <v>6.5619850681926495E-2</v>
      </c>
      <c r="H11" s="484" t="s">
        <v>371</v>
      </c>
      <c r="J11" s="499">
        <v>10</v>
      </c>
      <c r="K11" s="505" t="str">
        <f t="shared" ca="1" si="0"/>
        <v>MAR 2014</v>
      </c>
      <c r="L11" s="506">
        <f t="shared" ca="1" si="1"/>
        <v>3.8115537580804472E-2</v>
      </c>
      <c r="M11" s="507">
        <f t="shared" ca="1" si="2"/>
        <v>0.29838709677419356</v>
      </c>
      <c r="N11" s="507">
        <f t="shared" ca="1" si="3"/>
        <v>2.8558540216330745E-2</v>
      </c>
      <c r="O11" s="508">
        <f t="shared" ca="1" si="4"/>
        <v>0.14031276178526536</v>
      </c>
      <c r="P11" s="509" t="str">
        <f t="shared" ca="1" si="5"/>
        <v>Deficiente</v>
      </c>
      <c r="Q11" s="506">
        <f t="shared" ca="1" si="6"/>
        <v>2.8867597858324625E-2</v>
      </c>
      <c r="R11" s="507">
        <f t="shared" ca="1" si="7"/>
        <v>0.20161290322580644</v>
      </c>
      <c r="S11" s="507">
        <f t="shared" ca="1" si="8"/>
        <v>3.183215645013858E-2</v>
      </c>
      <c r="T11" s="508">
        <f t="shared" ca="1" si="9"/>
        <v>9.8558631723680137E-2</v>
      </c>
      <c r="U11" s="509" t="str">
        <f t="shared" ca="1" si="10"/>
        <v>Aceptable</v>
      </c>
    </row>
    <row r="12" spans="1:21">
      <c r="A12" s="480">
        <v>11</v>
      </c>
      <c r="B12" s="483" t="s">
        <v>374</v>
      </c>
      <c r="C12" s="481">
        <v>2006</v>
      </c>
      <c r="D12" s="493">
        <v>3.6355271570928785E-2</v>
      </c>
      <c r="E12" s="493">
        <v>0.19027777777777777</v>
      </c>
      <c r="F12" s="493">
        <v>3.9791773250874581E-2</v>
      </c>
      <c r="G12" s="493">
        <v>9.861157438965755E-2</v>
      </c>
      <c r="H12" s="484" t="s">
        <v>371</v>
      </c>
      <c r="J12" s="499">
        <v>9</v>
      </c>
      <c r="K12" s="505" t="str">
        <f t="shared" ca="1" si="0"/>
        <v>ABR 2014</v>
      </c>
      <c r="L12" s="506">
        <f t="shared" ca="1" si="1"/>
        <v>4.9131972532883879E-2</v>
      </c>
      <c r="M12" s="507">
        <f t="shared" ca="1" si="2"/>
        <v>0.48463687150837986</v>
      </c>
      <c r="N12" s="507">
        <f t="shared" ca="1" si="3"/>
        <v>2.1735248548990695E-2</v>
      </c>
      <c r="O12" s="508">
        <f t="shared" ca="1" si="4"/>
        <v>0.21785458732630361</v>
      </c>
      <c r="P12" s="509" t="str">
        <f t="shared" ca="1" si="5"/>
        <v>Malo</v>
      </c>
      <c r="Q12" s="506">
        <f t="shared" ca="1" si="6"/>
        <v>1.9083098116206676E-2</v>
      </c>
      <c r="R12" s="507">
        <f t="shared" ca="1" si="7"/>
        <v>4.4692737430167599E-2</v>
      </c>
      <c r="S12" s="507">
        <f t="shared" ca="1" si="8"/>
        <v>2.1085967920560049E-2</v>
      </c>
      <c r="T12" s="508">
        <f t="shared" ca="1" si="9"/>
        <v>2.9727527802661722E-2</v>
      </c>
      <c r="U12" s="509" t="str">
        <f t="shared" ca="1" si="10"/>
        <v>Bueno</v>
      </c>
    </row>
    <row r="13" spans="1:21">
      <c r="A13" s="480">
        <v>12</v>
      </c>
      <c r="B13" s="483" t="s">
        <v>375</v>
      </c>
      <c r="C13" s="481">
        <v>2006</v>
      </c>
      <c r="D13" s="493">
        <v>2.4800694820190164E-2</v>
      </c>
      <c r="E13" s="493">
        <v>0.13978494623655913</v>
      </c>
      <c r="F13" s="493">
        <v>2.005731841160624E-2</v>
      </c>
      <c r="G13" s="493">
        <v>6.9845720105020964E-2</v>
      </c>
      <c r="H13" s="484" t="s">
        <v>371</v>
      </c>
      <c r="J13" s="499">
        <v>8</v>
      </c>
      <c r="K13" s="505" t="str">
        <f t="shared" ca="1" si="0"/>
        <v>MAY 2014</v>
      </c>
      <c r="L13" s="506">
        <f t="shared" ca="1" si="1"/>
        <v>3.939098463480404E-2</v>
      </c>
      <c r="M13" s="507">
        <f t="shared" ca="1" si="2"/>
        <v>0.30645161290322581</v>
      </c>
      <c r="N13" s="507">
        <f t="shared" ca="1" si="3"/>
        <v>2.5556648187109274E-2</v>
      </c>
      <c r="O13" s="508">
        <f t="shared" ca="1" si="4"/>
        <v>0.1434483686526338</v>
      </c>
      <c r="P13" s="509" t="str">
        <f t="shared" ca="1" si="5"/>
        <v>Deficiente</v>
      </c>
      <c r="Q13" s="506">
        <f t="shared" ca="1" si="6"/>
        <v>2.1588982192225395E-2</v>
      </c>
      <c r="R13" s="507">
        <f t="shared" ca="1" si="7"/>
        <v>5.779569892473118E-2</v>
      </c>
      <c r="S13" s="507">
        <f t="shared" ca="1" si="8"/>
        <v>2.6381459368128489E-2</v>
      </c>
      <c r="T13" s="508">
        <f t="shared" ca="1" si="9"/>
        <v>3.7030164320408329E-2</v>
      </c>
      <c r="U13" s="509" t="str">
        <f t="shared" ca="1" si="10"/>
        <v>Bueno</v>
      </c>
    </row>
    <row r="14" spans="1:21">
      <c r="A14" s="480">
        <v>13</v>
      </c>
      <c r="B14" s="483" t="str">
        <f t="shared" ref="B14:B77" si="11">B2</f>
        <v>ENE</v>
      </c>
      <c r="C14" s="481">
        <f t="shared" ref="C14:C77" si="12">C2+1</f>
        <v>2007</v>
      </c>
      <c r="D14" s="493">
        <v>3.0898641495151882E-2</v>
      </c>
      <c r="E14" s="493">
        <v>0.20295698924731181</v>
      </c>
      <c r="F14" s="493">
        <v>2.3229943871638282E-2</v>
      </c>
      <c r="G14" s="493">
        <v>9.8188241071313132E-2</v>
      </c>
      <c r="H14" s="484" t="s">
        <v>371</v>
      </c>
      <c r="J14" s="499">
        <v>7</v>
      </c>
      <c r="K14" s="505" t="str">
        <f t="shared" ca="1" si="0"/>
        <v>JUN 2014</v>
      </c>
      <c r="L14" s="506">
        <f t="shared" ca="1" si="1"/>
        <v>5.7821134886478769E-2</v>
      </c>
      <c r="M14" s="507">
        <f t="shared" ca="1" si="2"/>
        <v>0.56944444444444442</v>
      </c>
      <c r="N14" s="507">
        <f t="shared" ca="1" si="3"/>
        <v>3.2902849776947234E-2</v>
      </c>
      <c r="O14" s="508">
        <f t="shared" ca="1" si="4"/>
        <v>0.25748680168775873</v>
      </c>
      <c r="P14" s="509" t="str">
        <f t="shared" ca="1" si="5"/>
        <v>Malo</v>
      </c>
      <c r="Q14" s="506">
        <f t="shared" ca="1" si="6"/>
        <v>3.2586223149107856E-2</v>
      </c>
      <c r="R14" s="507">
        <f t="shared" ca="1" si="7"/>
        <v>0.2013888888888889</v>
      </c>
      <c r="S14" s="507">
        <f t="shared" ca="1" si="8"/>
        <v>2.9432827991117756E-2</v>
      </c>
      <c r="T14" s="508">
        <f t="shared" ca="1" si="9"/>
        <v>9.9476610413422248E-2</v>
      </c>
      <c r="U14" s="509" t="str">
        <f t="shared" ca="1" si="10"/>
        <v>Aceptable</v>
      </c>
    </row>
    <row r="15" spans="1:21">
      <c r="A15" s="480">
        <v>14</v>
      </c>
      <c r="B15" s="483" t="str">
        <f t="shared" si="11"/>
        <v>FEB</v>
      </c>
      <c r="C15" s="481">
        <f t="shared" si="12"/>
        <v>2007</v>
      </c>
      <c r="D15" s="493">
        <v>3.0640095758526553E-2</v>
      </c>
      <c r="E15" s="493">
        <v>0.18303571428571427</v>
      </c>
      <c r="F15" s="493">
        <v>2.4111779755935828E-2</v>
      </c>
      <c r="G15" s="493">
        <v>9.0292679968883502E-2</v>
      </c>
      <c r="H15" s="484" t="s">
        <v>371</v>
      </c>
      <c r="I15" s="480" t="s">
        <v>178</v>
      </c>
      <c r="J15" s="499">
        <v>6</v>
      </c>
      <c r="K15" s="505" t="str">
        <f t="shared" ca="1" si="0"/>
        <v>JUL 2014</v>
      </c>
      <c r="L15" s="506">
        <f t="shared" ca="1" si="1"/>
        <v>6.8616125079570114E-2</v>
      </c>
      <c r="M15" s="507">
        <f t="shared" ca="1" si="2"/>
        <v>0.72560113154172556</v>
      </c>
      <c r="N15" s="507">
        <f t="shared" ca="1" si="3"/>
        <v>2.9615889437641089E-2</v>
      </c>
      <c r="O15" s="508">
        <f t="shared" ca="1" si="4"/>
        <v>0.32361008053604651</v>
      </c>
      <c r="P15" s="509" t="str">
        <f t="shared" ca="1" si="5"/>
        <v>Malo</v>
      </c>
      <c r="Q15" s="506">
        <f t="shared" ca="1" si="6"/>
        <v>3.26040040350793E-2</v>
      </c>
      <c r="R15" s="507">
        <f t="shared" ca="1" si="7"/>
        <v>0.22489391796322489</v>
      </c>
      <c r="S15" s="507">
        <f t="shared" ca="1" si="8"/>
        <v>3.2226669116468452E-2</v>
      </c>
      <c r="T15" s="508">
        <f t="shared" ca="1" si="9"/>
        <v>0.10944450262261539</v>
      </c>
      <c r="U15" s="509" t="str">
        <f t="shared" ca="1" si="10"/>
        <v>Deficiente</v>
      </c>
    </row>
    <row r="16" spans="1:21">
      <c r="A16" s="480">
        <v>15</v>
      </c>
      <c r="B16" s="483" t="str">
        <f t="shared" si="11"/>
        <v>MAR</v>
      </c>
      <c r="C16" s="481">
        <f t="shared" si="12"/>
        <v>2007</v>
      </c>
      <c r="D16" s="493">
        <v>2.8214674455339858E-2</v>
      </c>
      <c r="E16" s="493">
        <v>0.16397849462365591</v>
      </c>
      <c r="F16" s="493">
        <v>2.2791409581063245E-2</v>
      </c>
      <c r="G16" s="493">
        <v>8.1435549547810959E-2</v>
      </c>
      <c r="H16" s="484" t="s">
        <v>371</v>
      </c>
      <c r="I16" s="480" t="s">
        <v>179</v>
      </c>
      <c r="J16" s="499">
        <v>5</v>
      </c>
      <c r="K16" s="505" t="str">
        <f t="shared" ca="1" si="0"/>
        <v>AGO 2014</v>
      </c>
      <c r="L16" s="506">
        <f t="shared" ca="1" si="1"/>
        <v>6.9779201190931311E-2</v>
      </c>
      <c r="M16" s="507">
        <f t="shared" ca="1" si="2"/>
        <v>0.7768817204301075</v>
      </c>
      <c r="N16" s="507">
        <f t="shared" ca="1" si="3"/>
        <v>2.607520772497296E-2</v>
      </c>
      <c r="O16" s="508">
        <f t="shared" ca="1" si="4"/>
        <v>0.34387941019341017</v>
      </c>
      <c r="P16" s="509" t="str">
        <f t="shared" ca="1" si="5"/>
        <v>Malo</v>
      </c>
      <c r="Q16" s="506">
        <f t="shared" ca="1" si="6"/>
        <v>3.16960397447704E-2</v>
      </c>
      <c r="R16" s="507">
        <f t="shared" ca="1" si="7"/>
        <v>0.21236559139784947</v>
      </c>
      <c r="S16" s="507">
        <f t="shared" ca="1" si="8"/>
        <v>2.6473693231960777E-2</v>
      </c>
      <c r="T16" s="508">
        <f t="shared" ca="1" si="9"/>
        <v>0.10291939110344012</v>
      </c>
      <c r="U16" s="509" t="str">
        <f t="shared" ca="1" si="10"/>
        <v>Deficiente</v>
      </c>
    </row>
    <row r="17" spans="1:24">
      <c r="A17" s="480">
        <v>16</v>
      </c>
      <c r="B17" s="483" t="str">
        <f t="shared" si="11"/>
        <v>ABR</v>
      </c>
      <c r="C17" s="481">
        <f t="shared" si="12"/>
        <v>2007</v>
      </c>
      <c r="D17" s="493">
        <v>2.6651330279304691E-2</v>
      </c>
      <c r="E17" s="493">
        <v>0.16388888888888889</v>
      </c>
      <c r="F17" s="493">
        <v>2.4795897386295462E-2</v>
      </c>
      <c r="G17" s="493">
        <v>8.1175267144536531E-2</v>
      </c>
      <c r="H17" s="484" t="s">
        <v>371</v>
      </c>
      <c r="I17" s="480" t="s">
        <v>180</v>
      </c>
      <c r="J17" s="499">
        <v>4</v>
      </c>
      <c r="K17" s="505" t="str">
        <f t="shared" ca="1" si="0"/>
        <v>SEPT 2014</v>
      </c>
      <c r="L17" s="506">
        <f t="shared" ca="1" si="1"/>
        <v>5.6113399212594346E-2</v>
      </c>
      <c r="M17" s="507">
        <f t="shared" ca="1" si="2"/>
        <v>0.52301255230125521</v>
      </c>
      <c r="N17" s="507">
        <f t="shared" ca="1" si="3"/>
        <v>3.4382909990048692E-2</v>
      </c>
      <c r="O17" s="508">
        <f t="shared" ca="1" si="4"/>
        <v>0.23852696260354958</v>
      </c>
      <c r="P17" s="509" t="str">
        <f t="shared" ca="1" si="5"/>
        <v>Malo</v>
      </c>
      <c r="Q17" s="506">
        <f t="shared" ca="1" si="6"/>
        <v>2.958061458846421E-2</v>
      </c>
      <c r="R17" s="507">
        <f t="shared" ca="1" si="7"/>
        <v>0.11854951185495119</v>
      </c>
      <c r="S17" s="507">
        <f t="shared" ca="1" si="8"/>
        <v>3.2521842354757212E-2</v>
      </c>
      <c r="T17" s="508">
        <f t="shared" ca="1" si="9"/>
        <v>6.575641904831761E-2</v>
      </c>
      <c r="U17" s="509" t="str">
        <f t="shared" ca="1" si="10"/>
        <v>Aceptable</v>
      </c>
    </row>
    <row r="18" spans="1:24">
      <c r="A18" s="480">
        <v>17</v>
      </c>
      <c r="B18" s="483" t="str">
        <f t="shared" si="11"/>
        <v>MAY</v>
      </c>
      <c r="C18" s="481">
        <f t="shared" si="12"/>
        <v>2007</v>
      </c>
      <c r="D18" s="493">
        <v>4.038796931249674E-2</v>
      </c>
      <c r="E18" s="493">
        <v>0.33198924731182794</v>
      </c>
      <c r="F18" s="493">
        <v>2.8273642730864194E-2</v>
      </c>
      <c r="G18" s="493">
        <v>0.15460561519590271</v>
      </c>
      <c r="H18" s="484" t="s">
        <v>364</v>
      </c>
      <c r="I18" s="480" t="s">
        <v>181</v>
      </c>
      <c r="J18" s="499">
        <v>3</v>
      </c>
      <c r="K18" s="505" t="str">
        <f t="shared" ca="1" si="0"/>
        <v>OCT 2014</v>
      </c>
      <c r="L18" s="506">
        <f t="shared" ca="1" si="1"/>
        <v>6.1756190930386173E-2</v>
      </c>
      <c r="M18" s="507">
        <f t="shared" ca="1" si="2"/>
        <v>0.66397849462365588</v>
      </c>
      <c r="N18" s="507">
        <f t="shared" ca="1" si="3"/>
        <v>2.5775739175501553E-2</v>
      </c>
      <c r="O18" s="508">
        <f t="shared" ca="1" si="4"/>
        <v>0.29544902205671708</v>
      </c>
      <c r="P18" s="509" t="str">
        <f t="shared" ca="1" si="5"/>
        <v>Malo</v>
      </c>
      <c r="Q18" s="506">
        <f t="shared" ca="1" si="6"/>
        <v>2.5908299222185606E-2</v>
      </c>
      <c r="R18" s="507">
        <f t="shared" ca="1" si="7"/>
        <v>0.1303763440860215</v>
      </c>
      <c r="S18" s="507">
        <f t="shared" ca="1" si="8"/>
        <v>2.9010864281849603E-2</v>
      </c>
      <c r="T18" s="508">
        <f t="shared" ca="1" si="9"/>
        <v>6.8316030179652765E-2</v>
      </c>
      <c r="U18" s="509" t="str">
        <f t="shared" ca="1" si="10"/>
        <v>Aceptable</v>
      </c>
    </row>
    <row r="19" spans="1:24">
      <c r="A19" s="480">
        <v>18</v>
      </c>
      <c r="B19" s="483" t="str">
        <f t="shared" si="11"/>
        <v>JUN</v>
      </c>
      <c r="C19" s="481">
        <f t="shared" si="12"/>
        <v>2007</v>
      </c>
      <c r="D19" s="493">
        <v>3.6430174832700585E-2</v>
      </c>
      <c r="E19" s="493">
        <v>0.27500000000000002</v>
      </c>
      <c r="F19" s="493">
        <v>3.0009221240278151E-2</v>
      </c>
      <c r="G19" s="493">
        <v>0.13196786400372182</v>
      </c>
      <c r="H19" s="484" t="s">
        <v>364</v>
      </c>
      <c r="I19" s="480" t="s">
        <v>182</v>
      </c>
      <c r="J19" s="499">
        <v>2</v>
      </c>
      <c r="K19" s="505" t="str">
        <f t="shared" ca="1" si="0"/>
        <v>NOV 2014</v>
      </c>
      <c r="L19" s="506">
        <f t="shared" ca="1" si="1"/>
        <v>4.3545858756706593E-2</v>
      </c>
      <c r="M19" s="507">
        <f t="shared" ca="1" si="2"/>
        <v>0.38407821229050282</v>
      </c>
      <c r="N19" s="507">
        <f t="shared" ca="1" si="3"/>
        <v>2.8724743822726599E-2</v>
      </c>
      <c r="O19" s="508">
        <f t="shared" ca="1" si="4"/>
        <v>0.17679457718342911</v>
      </c>
      <c r="P19" s="509" t="str">
        <f t="shared" ca="1" si="5"/>
        <v>Deficiente</v>
      </c>
      <c r="Q19" s="506">
        <f t="shared" ca="1" si="6"/>
        <v>2.6708033059920866E-2</v>
      </c>
      <c r="R19" s="507">
        <f t="shared" ca="1" si="7"/>
        <v>0.12569832402234637</v>
      </c>
      <c r="S19" s="507">
        <f t="shared" ca="1" si="8"/>
        <v>2.8920185165612216E-2</v>
      </c>
      <c r="T19" s="508">
        <f t="shared" ca="1" si="9"/>
        <v>6.6746579866029346E-2</v>
      </c>
      <c r="U19" s="509" t="str">
        <f t="shared" ca="1" si="10"/>
        <v>Aceptable</v>
      </c>
    </row>
    <row r="20" spans="1:24">
      <c r="A20" s="480">
        <v>19</v>
      </c>
      <c r="B20" s="483" t="str">
        <f t="shared" si="11"/>
        <v>JUL</v>
      </c>
      <c r="C20" s="481">
        <f t="shared" si="12"/>
        <v>2007</v>
      </c>
      <c r="D20" s="493">
        <v>5.5131725965138025E-2</v>
      </c>
      <c r="E20" s="493">
        <v>0.52956989247311825</v>
      </c>
      <c r="F20" s="493">
        <v>2.8163213259010611E-2</v>
      </c>
      <c r="G20" s="493">
        <v>0.23951329002710464</v>
      </c>
      <c r="H20" s="484" t="s">
        <v>376</v>
      </c>
      <c r="I20" s="480" t="s">
        <v>183</v>
      </c>
      <c r="J20" s="499">
        <v>1</v>
      </c>
      <c r="K20" s="510" t="str">
        <f t="shared" ca="1" si="0"/>
        <v>DIC 2014</v>
      </c>
      <c r="L20" s="511">
        <f t="shared" ca="1" si="1"/>
        <v>3.8338042692076746E-2</v>
      </c>
      <c r="M20" s="512">
        <f t="shared" ca="1" si="2"/>
        <v>0.31805929919137466</v>
      </c>
      <c r="N20" s="512">
        <f t="shared" ca="1" si="3"/>
        <v>2.6476011349909945E-2</v>
      </c>
      <c r="O20" s="513">
        <f t="shared" ca="1" si="4"/>
        <v>0.14785413902336253</v>
      </c>
      <c r="P20" s="514" t="str">
        <f t="shared" ca="1" si="5"/>
        <v>Deficiente</v>
      </c>
      <c r="Q20" s="511">
        <f t="shared" ca="1" si="6"/>
        <v>2.3653577856079678E-2</v>
      </c>
      <c r="R20" s="512">
        <f t="shared" ca="1" si="7"/>
        <v>6.7385444743935305E-2</v>
      </c>
      <c r="S20" s="512">
        <f t="shared" ca="1" si="8"/>
        <v>1.5805464208601797E-2</v>
      </c>
      <c r="T20" s="513">
        <f t="shared" ca="1" si="9"/>
        <v>3.9576701881726351E-2</v>
      </c>
      <c r="U20" s="514" t="str">
        <f t="shared" ca="1" si="10"/>
        <v>Bueno</v>
      </c>
    </row>
    <row r="21" spans="1:24" ht="13.5" thickBot="1">
      <c r="A21" s="480">
        <v>20</v>
      </c>
      <c r="B21" s="483" t="str">
        <f t="shared" si="11"/>
        <v>AGO</v>
      </c>
      <c r="C21" s="481">
        <f t="shared" si="12"/>
        <v>2007</v>
      </c>
      <c r="D21" s="493">
        <v>4.0867165238833818E-2</v>
      </c>
      <c r="E21" s="493">
        <v>0.33064516129032256</v>
      </c>
      <c r="F21" s="493">
        <v>3.4736874992901498E-2</v>
      </c>
      <c r="G21" s="493">
        <v>0.15555230561024289</v>
      </c>
      <c r="H21" s="484" t="s">
        <v>364</v>
      </c>
      <c r="K21" s="515" t="s">
        <v>24</v>
      </c>
      <c r="L21" s="516">
        <f ca="1">AVERAGE(L9:L20)</f>
        <v>5.1129607386934249E-2</v>
      </c>
      <c r="M21" s="517">
        <f ca="1">AVERAGE(M9:M20)</f>
        <v>0.48542975100381103</v>
      </c>
      <c r="N21" s="517">
        <f ca="1">AVERAGE(N9:N20)</f>
        <v>2.8696385185056E-2</v>
      </c>
      <c r="O21" s="518">
        <f ca="1">AVERAGE(O9:O20)</f>
        <v>0.22036302039330927</v>
      </c>
      <c r="P21" s="519" t="str">
        <f ca="1">IF($O21&lt;0.05,"Bueno",IF($O21&lt;0.1,"Aceptable",IF($O21&lt;0.2,"Deficiente",IF(O21&lt;1,"Malo","Muy Malo"))))</f>
        <v>Malo</v>
      </c>
      <c r="Q21" s="516">
        <f ca="1">AVERAGE(Q9:Q20)</f>
        <v>2.7486373445054214E-2</v>
      </c>
      <c r="R21" s="517">
        <f ca="1">AVERAGE(R9:R20)</f>
        <v>0.14318239183463746</v>
      </c>
      <c r="S21" s="517">
        <f ca="1">AVERAGE(S9:S20)</f>
        <v>2.8522927026281116E-2</v>
      </c>
      <c r="T21" s="518">
        <f ca="1">AVERAGE(T9:T20)</f>
        <v>7.3972091517132896E-2</v>
      </c>
      <c r="U21" s="519" t="str">
        <f ca="1">IF($T21&lt;0.05,"Bueno",IF($T21&lt;0.1,"Aceptable",IF($T21&lt;0.2,"Deficiente",IF(T21&lt;1,"Malo","Muy Malo"))))</f>
        <v>Aceptable</v>
      </c>
    </row>
    <row r="22" spans="1:24">
      <c r="A22" s="480">
        <v>21</v>
      </c>
      <c r="B22" s="483" t="str">
        <f t="shared" si="11"/>
        <v>SEPT</v>
      </c>
      <c r="C22" s="481">
        <f t="shared" si="12"/>
        <v>2007</v>
      </c>
      <c r="D22" s="493">
        <v>2.5016115058715795E-2</v>
      </c>
      <c r="E22" s="493">
        <v>0.12361111111111112</v>
      </c>
      <c r="F22" s="493">
        <v>2.6721948141881752E-2</v>
      </c>
      <c r="G22" s="493">
        <v>6.4795280096307126E-2</v>
      </c>
      <c r="H22" s="484" t="s">
        <v>371</v>
      </c>
    </row>
    <row r="23" spans="1:24">
      <c r="A23" s="480">
        <v>22</v>
      </c>
      <c r="B23" s="483" t="str">
        <f t="shared" si="11"/>
        <v>OCT</v>
      </c>
      <c r="C23" s="481">
        <f t="shared" si="12"/>
        <v>2007</v>
      </c>
      <c r="D23" s="493">
        <v>4.0039254375347562E-2</v>
      </c>
      <c r="E23" s="493">
        <v>0.30510752688172044</v>
      </c>
      <c r="F23" s="493">
        <v>2.7548472110447392E-2</v>
      </c>
      <c r="G23" s="493">
        <v>0.14356840692491668</v>
      </c>
      <c r="H23" s="484" t="s">
        <v>364</v>
      </c>
    </row>
    <row r="24" spans="1:24">
      <c r="A24" s="480">
        <v>23</v>
      </c>
      <c r="B24" s="483" t="str">
        <f t="shared" si="11"/>
        <v>NOV</v>
      </c>
      <c r="C24" s="481">
        <f t="shared" si="12"/>
        <v>2007</v>
      </c>
      <c r="D24" s="493">
        <v>3.8278818205913077E-2</v>
      </c>
      <c r="E24" s="493">
        <v>0.31128404669260701</v>
      </c>
      <c r="F24" s="493">
        <v>2.8708005620630694E-2</v>
      </c>
      <c r="G24" s="493">
        <v>0.14556674708353418</v>
      </c>
      <c r="H24" s="484" t="s">
        <v>364</v>
      </c>
    </row>
    <row r="25" spans="1:24">
      <c r="A25" s="480">
        <v>24</v>
      </c>
      <c r="B25" s="483" t="str">
        <f t="shared" si="11"/>
        <v>DIC</v>
      </c>
      <c r="C25" s="481">
        <f t="shared" si="12"/>
        <v>2007</v>
      </c>
      <c r="D25" s="493">
        <v>3.6404193446797725E-2</v>
      </c>
      <c r="E25" s="493">
        <v>0.25287356321839083</v>
      </c>
      <c r="F25" s="493">
        <v>2.8094566223889533E-2</v>
      </c>
      <c r="G25" s="493">
        <v>0.12133001591085334</v>
      </c>
      <c r="H25" s="484" t="s">
        <v>364</v>
      </c>
    </row>
    <row r="26" spans="1:24" ht="13.5" thickBot="1">
      <c r="A26" s="480">
        <v>25</v>
      </c>
      <c r="B26" s="483" t="str">
        <f t="shared" si="11"/>
        <v>ENE</v>
      </c>
      <c r="C26" s="481">
        <f t="shared" si="12"/>
        <v>2008</v>
      </c>
      <c r="D26" s="493">
        <v>4.6686234179471625E-2</v>
      </c>
      <c r="E26" s="493">
        <v>0.38159879336349922</v>
      </c>
      <c r="F26" s="493">
        <v>3.965097467848834E-2</v>
      </c>
      <c r="G26" s="493">
        <v>0.17924420595288601</v>
      </c>
      <c r="H26" s="484" t="s">
        <v>364</v>
      </c>
    </row>
    <row r="27" spans="1:24" ht="13.5" thickBot="1">
      <c r="A27" s="480">
        <v>26</v>
      </c>
      <c r="B27" s="483" t="str">
        <f t="shared" si="11"/>
        <v>FEB</v>
      </c>
      <c r="C27" s="481">
        <f t="shared" si="12"/>
        <v>2008</v>
      </c>
      <c r="D27" s="493">
        <v>4.4105493837719861E-2</v>
      </c>
      <c r="E27" s="493">
        <v>0.35956790123456789</v>
      </c>
      <c r="F27" s="493">
        <v>2.5389273852279962E-2</v>
      </c>
      <c r="G27" s="493">
        <v>0.1665472127993711</v>
      </c>
      <c r="H27" s="484" t="s">
        <v>364</v>
      </c>
      <c r="V27" s="520" t="s">
        <v>354</v>
      </c>
      <c r="W27" s="520" t="s">
        <v>355</v>
      </c>
      <c r="X27" s="520" t="s">
        <v>356</v>
      </c>
    </row>
    <row r="28" spans="1:24" ht="14.25" thickTop="1" thickBot="1">
      <c r="A28" s="480">
        <v>27</v>
      </c>
      <c r="B28" s="483" t="str">
        <f t="shared" si="11"/>
        <v>MAR</v>
      </c>
      <c r="C28" s="481">
        <f t="shared" si="12"/>
        <v>2008</v>
      </c>
      <c r="D28" s="493">
        <v>5.8395531950989461E-2</v>
      </c>
      <c r="E28" s="493">
        <v>0.5161290322580645</v>
      </c>
      <c r="F28" s="493">
        <v>4.1944802992278277E-2</v>
      </c>
      <c r="G28" s="493">
        <v>0.23819878628207725</v>
      </c>
      <c r="H28" s="484" t="s">
        <v>376</v>
      </c>
      <c r="V28" s="521">
        <v>0.4</v>
      </c>
      <c r="W28" s="521">
        <v>0.4</v>
      </c>
      <c r="X28" s="521">
        <v>0.2</v>
      </c>
    </row>
    <row r="29" spans="1:24">
      <c r="A29" s="480">
        <v>28</v>
      </c>
      <c r="B29" s="483" t="str">
        <f t="shared" si="11"/>
        <v>ABR</v>
      </c>
      <c r="C29" s="481">
        <f t="shared" si="12"/>
        <v>2008</v>
      </c>
      <c r="D29" s="493">
        <v>3.9487311492306137E-2</v>
      </c>
      <c r="E29" s="493">
        <v>0.28472222222222221</v>
      </c>
      <c r="F29" s="493">
        <v>3.8385495797854573E-2</v>
      </c>
      <c r="G29" s="493">
        <v>0.13736091264538225</v>
      </c>
      <c r="H29" s="484" t="s">
        <v>364</v>
      </c>
    </row>
    <row r="30" spans="1:24">
      <c r="A30" s="480">
        <v>29</v>
      </c>
      <c r="B30" s="483" t="str">
        <f t="shared" si="11"/>
        <v>MAY</v>
      </c>
      <c r="C30" s="481">
        <f t="shared" si="12"/>
        <v>2008</v>
      </c>
      <c r="D30" s="493">
        <v>3.8800409981917076E-2</v>
      </c>
      <c r="E30" s="493">
        <v>0.28197674418604651</v>
      </c>
      <c r="F30" s="493">
        <v>2.9648542473573208E-2</v>
      </c>
      <c r="G30" s="493">
        <v>0.13424057016190008</v>
      </c>
      <c r="H30" s="484" t="s">
        <v>364</v>
      </c>
    </row>
    <row r="31" spans="1:24">
      <c r="A31" s="480">
        <v>30</v>
      </c>
      <c r="B31" s="483" t="str">
        <f t="shared" si="11"/>
        <v>JUN</v>
      </c>
      <c r="C31" s="481">
        <f t="shared" si="12"/>
        <v>2008</v>
      </c>
      <c r="D31" s="493">
        <v>3.1391006694172531E-2</v>
      </c>
      <c r="E31" s="493">
        <v>0.16111111111111112</v>
      </c>
      <c r="F31" s="493">
        <v>2.5370513121798062E-2</v>
      </c>
      <c r="G31" s="493">
        <v>8.2074949746473086E-2</v>
      </c>
      <c r="H31" s="484" t="s">
        <v>371</v>
      </c>
    </row>
    <row r="32" spans="1:24">
      <c r="A32" s="480">
        <v>31</v>
      </c>
      <c r="B32" s="483" t="str">
        <f t="shared" si="11"/>
        <v>JUL</v>
      </c>
      <c r="C32" s="481">
        <f t="shared" si="12"/>
        <v>2008</v>
      </c>
      <c r="D32" s="493">
        <v>5.2535964896140722E-2</v>
      </c>
      <c r="E32" s="493">
        <v>0.45026881720430106</v>
      </c>
      <c r="F32" s="493">
        <v>4.2627551721487848E-2</v>
      </c>
      <c r="G32" s="493">
        <v>0.2096474231844743</v>
      </c>
      <c r="H32" s="484" t="s">
        <v>376</v>
      </c>
    </row>
    <row r="33" spans="1:8">
      <c r="A33" s="480">
        <v>32</v>
      </c>
      <c r="B33" s="483" t="str">
        <f t="shared" si="11"/>
        <v>AGO</v>
      </c>
      <c r="C33" s="481">
        <f t="shared" si="12"/>
        <v>2008</v>
      </c>
      <c r="D33" s="493">
        <v>3.0905871719491874E-2</v>
      </c>
      <c r="E33" s="493">
        <v>0.18587896253602307</v>
      </c>
      <c r="F33" s="493">
        <v>3.2799383340597198E-2</v>
      </c>
      <c r="G33" s="493">
        <v>9.3273810370325422E-2</v>
      </c>
      <c r="H33" s="484" t="s">
        <v>371</v>
      </c>
    </row>
    <row r="34" spans="1:8">
      <c r="A34" s="480">
        <v>33</v>
      </c>
      <c r="B34" s="483" t="str">
        <f t="shared" si="11"/>
        <v>SEPT</v>
      </c>
      <c r="C34" s="481">
        <f t="shared" si="12"/>
        <v>2008</v>
      </c>
      <c r="D34" s="493">
        <v>2.7330398042783418E-2</v>
      </c>
      <c r="E34" s="493">
        <v>0.15049226441631505</v>
      </c>
      <c r="F34" s="493">
        <v>3.1027476319908046E-2</v>
      </c>
      <c r="G34" s="493">
        <v>7.7334560247621004E-2</v>
      </c>
      <c r="H34" s="484" t="s">
        <v>371</v>
      </c>
    </row>
    <row r="35" spans="1:8">
      <c r="A35" s="480">
        <v>34</v>
      </c>
      <c r="B35" s="483" t="str">
        <f t="shared" si="11"/>
        <v>OCT</v>
      </c>
      <c r="C35" s="481">
        <f t="shared" si="12"/>
        <v>2008</v>
      </c>
      <c r="D35" s="493">
        <v>3.3547467394351951E-2</v>
      </c>
      <c r="E35" s="493">
        <v>0.21668909825033647</v>
      </c>
      <c r="F35" s="493">
        <v>3.0091515407090839E-2</v>
      </c>
      <c r="G35" s="493">
        <v>0.10611292933929355</v>
      </c>
      <c r="H35" s="484" t="s">
        <v>364</v>
      </c>
    </row>
    <row r="36" spans="1:8">
      <c r="A36" s="480">
        <v>35</v>
      </c>
      <c r="B36" s="483" t="str">
        <f t="shared" si="11"/>
        <v>NOV</v>
      </c>
      <c r="C36" s="481">
        <f t="shared" si="12"/>
        <v>2008</v>
      </c>
      <c r="D36" s="493">
        <v>2.6458261647730064E-2</v>
      </c>
      <c r="E36" s="493">
        <v>0.14992927864214992</v>
      </c>
      <c r="F36" s="493">
        <v>3.0801192308088903E-2</v>
      </c>
      <c r="G36" s="493">
        <v>7.671525457756978E-2</v>
      </c>
      <c r="H36" s="484" t="s">
        <v>371</v>
      </c>
    </row>
    <row r="37" spans="1:8">
      <c r="A37" s="480">
        <v>36</v>
      </c>
      <c r="B37" s="483" t="str">
        <f t="shared" si="11"/>
        <v>DIC</v>
      </c>
      <c r="C37" s="481">
        <f t="shared" si="12"/>
        <v>2008</v>
      </c>
      <c r="D37" s="493">
        <v>1.9743173024596879E-2</v>
      </c>
      <c r="E37" s="493">
        <v>6.4952638700947224E-2</v>
      </c>
      <c r="F37" s="493">
        <v>2.5881358422057688E-2</v>
      </c>
      <c r="G37" s="493">
        <v>3.9054596374629186E-2</v>
      </c>
      <c r="H37" s="484" t="s">
        <v>366</v>
      </c>
    </row>
    <row r="38" spans="1:8">
      <c r="A38" s="480">
        <v>37</v>
      </c>
      <c r="B38" s="483" t="str">
        <f t="shared" si="11"/>
        <v>ENE</v>
      </c>
      <c r="C38" s="481">
        <f t="shared" si="12"/>
        <v>2009</v>
      </c>
      <c r="D38" s="493">
        <v>2.6664265065743212E-2</v>
      </c>
      <c r="E38" s="493">
        <v>0.11570247933884298</v>
      </c>
      <c r="F38" s="493">
        <v>2.7596479577569194E-2</v>
      </c>
      <c r="G38" s="493">
        <v>6.2465993677348321E-2</v>
      </c>
      <c r="H38" s="484" t="s">
        <v>371</v>
      </c>
    </row>
    <row r="39" spans="1:8">
      <c r="A39" s="480">
        <v>38</v>
      </c>
      <c r="B39" s="483" t="str">
        <f t="shared" si="11"/>
        <v>FEB</v>
      </c>
      <c r="C39" s="481">
        <f t="shared" si="12"/>
        <v>2009</v>
      </c>
      <c r="D39" s="493">
        <v>3.5546394822771714E-2</v>
      </c>
      <c r="E39" s="493">
        <v>0.25075075075075076</v>
      </c>
      <c r="F39" s="493">
        <v>2.2846596688522795E-2</v>
      </c>
      <c r="G39" s="493">
        <v>0.11908817756711355</v>
      </c>
      <c r="H39" s="484" t="s">
        <v>364</v>
      </c>
    </row>
    <row r="40" spans="1:8">
      <c r="A40" s="480">
        <v>39</v>
      </c>
      <c r="B40" s="483" t="str">
        <f t="shared" si="11"/>
        <v>MAR</v>
      </c>
      <c r="C40" s="481">
        <f t="shared" si="12"/>
        <v>2009</v>
      </c>
      <c r="D40" s="493">
        <v>3.3014456681550251E-2</v>
      </c>
      <c r="E40" s="493">
        <v>0.21331521739130435</v>
      </c>
      <c r="F40" s="493">
        <v>3.0489499625783258E-2</v>
      </c>
      <c r="G40" s="493">
        <v>0.10462976955429849</v>
      </c>
      <c r="H40" s="484" t="s">
        <v>364</v>
      </c>
    </row>
    <row r="41" spans="1:8">
      <c r="A41" s="480">
        <v>40</v>
      </c>
      <c r="B41" s="483" t="str">
        <f t="shared" si="11"/>
        <v>ABR</v>
      </c>
      <c r="C41" s="481">
        <f t="shared" si="12"/>
        <v>2009</v>
      </c>
      <c r="D41" s="493">
        <v>3.5998349712604218E-2</v>
      </c>
      <c r="E41" s="493">
        <v>0.26382978723404255</v>
      </c>
      <c r="F41" s="493">
        <v>3.5797109960251351E-2</v>
      </c>
      <c r="G41" s="493">
        <v>0.12709067677070898</v>
      </c>
      <c r="H41" s="484" t="s">
        <v>364</v>
      </c>
    </row>
    <row r="42" spans="1:8">
      <c r="A42" s="480">
        <v>41</v>
      </c>
      <c r="B42" s="483" t="str">
        <f t="shared" si="11"/>
        <v>MAY</v>
      </c>
      <c r="C42" s="481">
        <f t="shared" si="12"/>
        <v>2009</v>
      </c>
      <c r="D42" s="493">
        <v>4.6866700833990693E-2</v>
      </c>
      <c r="E42" s="493">
        <v>0.39560439560439559</v>
      </c>
      <c r="F42" s="493">
        <v>2.4694936717549701E-2</v>
      </c>
      <c r="G42" s="493">
        <v>0.18192742591886446</v>
      </c>
      <c r="H42" s="484" t="s">
        <v>364</v>
      </c>
    </row>
    <row r="43" spans="1:8">
      <c r="A43" s="480">
        <v>42</v>
      </c>
      <c r="B43" s="483" t="str">
        <f t="shared" si="11"/>
        <v>JUN</v>
      </c>
      <c r="C43" s="481">
        <f t="shared" si="12"/>
        <v>2009</v>
      </c>
      <c r="D43" s="493">
        <v>3.1002056956093347E-2</v>
      </c>
      <c r="E43" s="493">
        <v>0.18854748603351956</v>
      </c>
      <c r="F43" s="493">
        <v>2.8418893574959737E-2</v>
      </c>
      <c r="G43" s="493">
        <v>9.3503595910837123E-2</v>
      </c>
      <c r="H43" s="484" t="s">
        <v>371</v>
      </c>
    </row>
    <row r="44" spans="1:8">
      <c r="A44" s="480">
        <v>43</v>
      </c>
      <c r="B44" s="483" t="str">
        <f t="shared" si="11"/>
        <v>JUL</v>
      </c>
      <c r="C44" s="481">
        <f t="shared" si="12"/>
        <v>2009</v>
      </c>
      <c r="D44" s="493">
        <v>3.4352979823517441E-2</v>
      </c>
      <c r="E44" s="493">
        <v>0.22770919067215364</v>
      </c>
      <c r="F44" s="493">
        <v>3.1221186286246545E-2</v>
      </c>
      <c r="G44" s="493">
        <v>0.11106910545551775</v>
      </c>
      <c r="H44" s="484" t="s">
        <v>364</v>
      </c>
    </row>
    <row r="45" spans="1:8">
      <c r="A45" s="480">
        <v>44</v>
      </c>
      <c r="B45" s="483" t="str">
        <f t="shared" si="11"/>
        <v>AGO</v>
      </c>
      <c r="C45" s="481">
        <f t="shared" si="12"/>
        <v>2009</v>
      </c>
      <c r="D45" s="493">
        <v>2.85339639873009E-2</v>
      </c>
      <c r="E45" s="493">
        <v>0.20430107526881722</v>
      </c>
      <c r="F45" s="493">
        <v>2.6341169135593073E-2</v>
      </c>
      <c r="G45" s="493">
        <v>9.8402249529565874E-2</v>
      </c>
      <c r="H45" s="484" t="s">
        <v>371</v>
      </c>
    </row>
    <row r="46" spans="1:8">
      <c r="A46" s="480">
        <v>45</v>
      </c>
      <c r="B46" s="483" t="str">
        <f t="shared" si="11"/>
        <v>SEPT</v>
      </c>
      <c r="C46" s="481">
        <f t="shared" si="12"/>
        <v>2009</v>
      </c>
      <c r="D46" s="493">
        <v>1.9732451500546151E-2</v>
      </c>
      <c r="E46" s="493">
        <v>4.2089985486211901E-2</v>
      </c>
      <c r="F46" s="493">
        <v>2.5521037871976904E-2</v>
      </c>
      <c r="G46" s="493">
        <v>2.9833182369098602E-2</v>
      </c>
      <c r="H46" s="484" t="s">
        <v>366</v>
      </c>
    </row>
    <row r="47" spans="1:8">
      <c r="A47" s="480">
        <v>46</v>
      </c>
      <c r="B47" s="483" t="str">
        <f t="shared" si="11"/>
        <v>OCT</v>
      </c>
      <c r="C47" s="481">
        <f t="shared" si="12"/>
        <v>2009</v>
      </c>
      <c r="D47" s="493">
        <v>2.2592661057213231E-2</v>
      </c>
      <c r="E47" s="493">
        <v>0.10483870967741936</v>
      </c>
      <c r="F47" s="493">
        <v>2.7016161615507628E-2</v>
      </c>
      <c r="G47" s="493">
        <v>5.6375780616954564E-2</v>
      </c>
      <c r="H47" s="484" t="s">
        <v>371</v>
      </c>
    </row>
    <row r="48" spans="1:8">
      <c r="A48" s="480">
        <v>47</v>
      </c>
      <c r="B48" s="483" t="str">
        <f t="shared" si="11"/>
        <v>NOV</v>
      </c>
      <c r="C48" s="481">
        <f t="shared" si="12"/>
        <v>2009</v>
      </c>
      <c r="D48" s="493">
        <v>2.3336534210431151E-2</v>
      </c>
      <c r="E48" s="493">
        <v>0.11789772727272728</v>
      </c>
      <c r="F48" s="493">
        <v>2.8720440454118472E-2</v>
      </c>
      <c r="G48" s="493">
        <v>6.2237792684087072E-2</v>
      </c>
      <c r="H48" s="484" t="s">
        <v>371</v>
      </c>
    </row>
    <row r="49" spans="1:8">
      <c r="A49" s="480">
        <v>48</v>
      </c>
      <c r="B49" s="483" t="str">
        <f t="shared" si="11"/>
        <v>DIC</v>
      </c>
      <c r="C49" s="481">
        <f t="shared" si="12"/>
        <v>2009</v>
      </c>
      <c r="D49" s="493">
        <v>3.1945037285691182E-2</v>
      </c>
      <c r="E49" s="493">
        <v>0.18817204301075269</v>
      </c>
      <c r="F49" s="493">
        <v>3.7960486055153689E-2</v>
      </c>
      <c r="G49" s="493">
        <v>9.5638929329608297E-2</v>
      </c>
      <c r="H49" s="484" t="s">
        <v>371</v>
      </c>
    </row>
    <row r="50" spans="1:8">
      <c r="A50" s="480">
        <v>49</v>
      </c>
      <c r="B50" s="483" t="str">
        <f t="shared" si="11"/>
        <v>ENE</v>
      </c>
      <c r="C50" s="481">
        <f t="shared" si="12"/>
        <v>2010</v>
      </c>
      <c r="D50" s="493">
        <v>4.0283926722982373E-2</v>
      </c>
      <c r="E50" s="493">
        <v>0.32258064516129031</v>
      </c>
      <c r="F50" s="493">
        <v>3.5242032570760175E-2</v>
      </c>
      <c r="G50" s="493">
        <v>0.15219423526786111</v>
      </c>
      <c r="H50" s="484" t="s">
        <v>364</v>
      </c>
    </row>
    <row r="51" spans="1:8">
      <c r="A51" s="480">
        <v>50</v>
      </c>
      <c r="B51" s="483" t="str">
        <f t="shared" si="11"/>
        <v>FEB</v>
      </c>
      <c r="C51" s="481">
        <f t="shared" si="12"/>
        <v>2010</v>
      </c>
      <c r="D51" s="493">
        <v>4.10939665850312E-2</v>
      </c>
      <c r="E51" s="493">
        <v>0.29590288315629742</v>
      </c>
      <c r="F51" s="493">
        <v>4.2697672360218118E-2</v>
      </c>
      <c r="G51" s="493">
        <v>0.14333827436857507</v>
      </c>
      <c r="H51" s="484" t="s">
        <v>364</v>
      </c>
    </row>
    <row r="52" spans="1:8">
      <c r="A52" s="480">
        <v>51</v>
      </c>
      <c r="B52" s="483" t="str">
        <f t="shared" si="11"/>
        <v>MAR</v>
      </c>
      <c r="C52" s="481">
        <f t="shared" si="12"/>
        <v>2010</v>
      </c>
      <c r="D52" s="493">
        <v>4.8010181041038172E-2</v>
      </c>
      <c r="E52" s="493">
        <v>0.44758064516129031</v>
      </c>
      <c r="F52" s="493">
        <v>3.3197493523976003E-2</v>
      </c>
      <c r="G52" s="493">
        <v>0.20487582918572661</v>
      </c>
      <c r="H52" s="484" t="s">
        <v>376</v>
      </c>
    </row>
    <row r="53" spans="1:8">
      <c r="A53" s="480">
        <v>52</v>
      </c>
      <c r="B53" s="483" t="str">
        <f t="shared" si="11"/>
        <v>ABR</v>
      </c>
      <c r="C53" s="481">
        <f t="shared" si="12"/>
        <v>2010</v>
      </c>
      <c r="D53" s="493">
        <v>3.0654599809717176E-2</v>
      </c>
      <c r="E53" s="493">
        <v>0.17927170868347339</v>
      </c>
      <c r="F53" s="493">
        <v>3.5446535547019646E-2</v>
      </c>
      <c r="G53" s="493">
        <v>9.1059830506680164E-2</v>
      </c>
      <c r="H53" s="484" t="s">
        <v>371</v>
      </c>
    </row>
    <row r="54" spans="1:8">
      <c r="A54" s="480">
        <v>53</v>
      </c>
      <c r="B54" s="483" t="str">
        <f t="shared" si="11"/>
        <v>MAY</v>
      </c>
      <c r="C54" s="481">
        <f t="shared" si="12"/>
        <v>2010</v>
      </c>
      <c r="D54" s="493">
        <v>5.2264555913666626E-2</v>
      </c>
      <c r="E54" s="493">
        <v>0.45652173913043476</v>
      </c>
      <c r="F54" s="493">
        <v>4.1021993852327812E-2</v>
      </c>
      <c r="G54" s="493">
        <v>0.21171891678810612</v>
      </c>
      <c r="H54" s="484" t="s">
        <v>376</v>
      </c>
    </row>
    <row r="55" spans="1:8">
      <c r="A55" s="480">
        <v>54</v>
      </c>
      <c r="B55" s="483" t="str">
        <f t="shared" si="11"/>
        <v>JUN</v>
      </c>
      <c r="C55" s="481">
        <f t="shared" si="12"/>
        <v>2010</v>
      </c>
      <c r="D55" s="493">
        <v>2.7351797921445698E-2</v>
      </c>
      <c r="E55" s="493">
        <v>0.15456989247311828</v>
      </c>
      <c r="F55" s="493">
        <v>2.4796876527390981E-2</v>
      </c>
      <c r="G55" s="493">
        <v>7.7728051463303791E-2</v>
      </c>
      <c r="H55" s="484" t="s">
        <v>371</v>
      </c>
    </row>
    <row r="56" spans="1:8">
      <c r="A56" s="480">
        <v>55</v>
      </c>
      <c r="B56" s="483" t="str">
        <f t="shared" si="11"/>
        <v>JUL</v>
      </c>
      <c r="C56" s="481">
        <f t="shared" si="12"/>
        <v>2010</v>
      </c>
      <c r="D56" s="493">
        <v>3.1407552061947085E-2</v>
      </c>
      <c r="E56" s="493">
        <v>0.19623655913978494</v>
      </c>
      <c r="F56" s="493">
        <v>3.2538627531669188E-2</v>
      </c>
      <c r="G56" s="493">
        <v>9.7565369987026654E-2</v>
      </c>
      <c r="H56" s="484" t="s">
        <v>371</v>
      </c>
    </row>
    <row r="57" spans="1:8">
      <c r="A57" s="480">
        <v>56</v>
      </c>
      <c r="B57" s="483" t="str">
        <f t="shared" si="11"/>
        <v>AGO</v>
      </c>
      <c r="C57" s="481">
        <f t="shared" si="12"/>
        <v>2010</v>
      </c>
      <c r="D57" s="493">
        <v>3.2764086513645214E-2</v>
      </c>
      <c r="E57" s="493">
        <v>0.25940860215053763</v>
      </c>
      <c r="F57" s="493">
        <v>3.4941030743523442E-2</v>
      </c>
      <c r="G57" s="493">
        <v>0.12385728161437783</v>
      </c>
      <c r="H57" s="484" t="s">
        <v>364</v>
      </c>
    </row>
    <row r="58" spans="1:8">
      <c r="A58" s="480">
        <v>57</v>
      </c>
      <c r="B58" s="483" t="str">
        <f t="shared" si="11"/>
        <v>SEPT</v>
      </c>
      <c r="C58" s="481">
        <f t="shared" si="12"/>
        <v>2010</v>
      </c>
      <c r="D58" s="493">
        <v>2.0349825799346213E-2</v>
      </c>
      <c r="E58" s="493">
        <v>6.4516129032258063E-2</v>
      </c>
      <c r="F58" s="493">
        <v>2.5695747648518046E-2</v>
      </c>
      <c r="G58" s="493">
        <v>3.9085531462345321E-2</v>
      </c>
      <c r="H58" s="484" t="s">
        <v>366</v>
      </c>
    </row>
    <row r="59" spans="1:8">
      <c r="A59" s="480">
        <v>58</v>
      </c>
      <c r="B59" s="483" t="str">
        <f t="shared" si="11"/>
        <v>OCT</v>
      </c>
      <c r="C59" s="481">
        <f t="shared" si="12"/>
        <v>2010</v>
      </c>
      <c r="D59" s="493">
        <v>3.6977233790689013E-2</v>
      </c>
      <c r="E59" s="493">
        <v>0.29838709677419356</v>
      </c>
      <c r="F59" s="493">
        <v>3.3741266430489823E-2</v>
      </c>
      <c r="G59" s="493">
        <v>0.14089398551205101</v>
      </c>
      <c r="H59" s="484" t="s">
        <v>364</v>
      </c>
    </row>
    <row r="60" spans="1:8">
      <c r="A60" s="480">
        <v>59</v>
      </c>
      <c r="B60" s="483" t="str">
        <f t="shared" si="11"/>
        <v>NOV</v>
      </c>
      <c r="C60" s="481">
        <f t="shared" si="12"/>
        <v>2010</v>
      </c>
      <c r="D60" s="493">
        <v>3.105198552255789E-2</v>
      </c>
      <c r="E60" s="493">
        <v>0.19722222222222222</v>
      </c>
      <c r="F60" s="493">
        <v>3.2121738159083868E-2</v>
      </c>
      <c r="G60" s="493">
        <v>9.7734030729728832E-2</v>
      </c>
      <c r="H60" s="484" t="s">
        <v>371</v>
      </c>
    </row>
    <row r="61" spans="1:8">
      <c r="A61" s="480">
        <v>60</v>
      </c>
      <c r="B61" s="483" t="str">
        <f t="shared" si="11"/>
        <v>DIC</v>
      </c>
      <c r="C61" s="481">
        <f t="shared" si="12"/>
        <v>2010</v>
      </c>
      <c r="D61" s="493">
        <v>2.6874150820789647E-2</v>
      </c>
      <c r="E61" s="493">
        <v>0.13132694938440492</v>
      </c>
      <c r="F61" s="493">
        <v>2.9322542835281722E-2</v>
      </c>
      <c r="G61" s="493">
        <v>6.9144948649134175E-2</v>
      </c>
      <c r="H61" s="484" t="s">
        <v>371</v>
      </c>
    </row>
    <row r="62" spans="1:8">
      <c r="A62" s="480">
        <v>61</v>
      </c>
      <c r="B62" s="483" t="str">
        <f t="shared" si="11"/>
        <v>ENE</v>
      </c>
      <c r="C62" s="481">
        <f t="shared" si="12"/>
        <v>2011</v>
      </c>
      <c r="D62" s="493">
        <v>5.0511109050287897E-2</v>
      </c>
      <c r="E62" s="493">
        <v>0.43951612903225806</v>
      </c>
      <c r="F62" s="493">
        <v>3.4914730273892872E-2</v>
      </c>
      <c r="G62" s="493">
        <v>0.20299384128779696</v>
      </c>
      <c r="H62" s="484" t="s">
        <v>376</v>
      </c>
    </row>
    <row r="63" spans="1:8">
      <c r="A63" s="480">
        <v>62</v>
      </c>
      <c r="B63" s="483" t="str">
        <f t="shared" si="11"/>
        <v>FEB</v>
      </c>
      <c r="C63" s="481">
        <f t="shared" si="12"/>
        <v>2011</v>
      </c>
      <c r="D63" s="493">
        <v>6.7533418742493273E-2</v>
      </c>
      <c r="E63" s="493">
        <v>0.59077380952380953</v>
      </c>
      <c r="F63" s="493">
        <v>4.9065129151940973E-2</v>
      </c>
      <c r="G63" s="493">
        <v>0.27313591713690932</v>
      </c>
      <c r="H63" s="484" t="s">
        <v>376</v>
      </c>
    </row>
    <row r="64" spans="1:8">
      <c r="A64" s="480">
        <v>63</v>
      </c>
      <c r="B64" s="483" t="str">
        <f t="shared" si="11"/>
        <v>MAR</v>
      </c>
      <c r="C64" s="481">
        <f t="shared" si="12"/>
        <v>2011</v>
      </c>
      <c r="D64" s="493">
        <v>3.3385209443242025E-2</v>
      </c>
      <c r="E64" s="493">
        <v>0.26720647773279355</v>
      </c>
      <c r="F64" s="493">
        <v>3.3736997178824155E-2</v>
      </c>
      <c r="G64" s="493">
        <v>0.12698407430617908</v>
      </c>
      <c r="H64" s="484" t="s">
        <v>364</v>
      </c>
    </row>
    <row r="65" spans="1:13">
      <c r="A65" s="480">
        <v>64</v>
      </c>
      <c r="B65" s="483" t="str">
        <f t="shared" si="11"/>
        <v>ABR</v>
      </c>
      <c r="C65" s="481">
        <f t="shared" si="12"/>
        <v>2011</v>
      </c>
      <c r="D65" s="493">
        <v>3.7010471547747427E-2</v>
      </c>
      <c r="E65" s="493">
        <v>0.26750700280112044</v>
      </c>
      <c r="F65" s="493">
        <v>3.4922578114539894E-2</v>
      </c>
      <c r="G65" s="493">
        <v>0.12879150536245515</v>
      </c>
      <c r="H65" s="484" t="s">
        <v>364</v>
      </c>
    </row>
    <row r="66" spans="1:13">
      <c r="A66" s="480">
        <v>65</v>
      </c>
      <c r="B66" s="483" t="str">
        <f t="shared" si="11"/>
        <v>MAY</v>
      </c>
      <c r="C66" s="481">
        <f t="shared" si="12"/>
        <v>2011</v>
      </c>
      <c r="D66" s="493">
        <v>3.8463090031192471E-2</v>
      </c>
      <c r="E66" s="493">
        <v>0.30081300813008133</v>
      </c>
      <c r="F66" s="493">
        <v>3.5338477422271815E-2</v>
      </c>
      <c r="G66" s="493">
        <v>0.14277813474896389</v>
      </c>
      <c r="H66" s="484" t="s">
        <v>364</v>
      </c>
    </row>
    <row r="67" spans="1:13">
      <c r="A67" s="480">
        <v>66</v>
      </c>
      <c r="B67" s="483" t="str">
        <f t="shared" si="11"/>
        <v>JUN</v>
      </c>
      <c r="C67" s="481">
        <f t="shared" si="12"/>
        <v>2011</v>
      </c>
      <c r="D67" s="493">
        <v>5.2548603737714888E-2</v>
      </c>
      <c r="E67" s="493">
        <v>0.37625178826895567</v>
      </c>
      <c r="F67" s="493">
        <v>6.3551845316698441E-2</v>
      </c>
      <c r="G67" s="493">
        <v>0.18423052586600794</v>
      </c>
      <c r="H67" s="484" t="s">
        <v>364</v>
      </c>
    </row>
    <row r="68" spans="1:13">
      <c r="A68" s="480">
        <v>67</v>
      </c>
      <c r="B68" s="483" t="str">
        <f t="shared" si="11"/>
        <v>JUL</v>
      </c>
      <c r="C68" s="481">
        <f t="shared" si="12"/>
        <v>2011</v>
      </c>
      <c r="D68" s="493">
        <v>9.3383483048473728E-2</v>
      </c>
      <c r="E68" s="493">
        <v>0.71102150537634412</v>
      </c>
      <c r="F68" s="493">
        <v>7.0440514612474386E-2</v>
      </c>
      <c r="G68" s="493">
        <v>0.33585009829242196</v>
      </c>
      <c r="H68" s="492" t="s">
        <v>376</v>
      </c>
    </row>
    <row r="69" spans="1:13">
      <c r="A69" s="480">
        <v>68</v>
      </c>
      <c r="B69" s="483" t="str">
        <f t="shared" si="11"/>
        <v>AGO</v>
      </c>
      <c r="C69" s="481">
        <f t="shared" si="12"/>
        <v>2011</v>
      </c>
      <c r="D69" s="493">
        <v>5.6855096732686308E-2</v>
      </c>
      <c r="E69" s="493">
        <v>0.52989130434782605</v>
      </c>
      <c r="F69" s="493">
        <v>4.7576684218780259E-2</v>
      </c>
      <c r="G69" s="493">
        <v>0.24421389727596102</v>
      </c>
      <c r="H69" s="484" t="s">
        <v>376</v>
      </c>
    </row>
    <row r="70" spans="1:13">
      <c r="A70" s="480">
        <v>69</v>
      </c>
      <c r="B70" s="483" t="str">
        <f t="shared" si="11"/>
        <v>SEPT</v>
      </c>
      <c r="C70" s="481">
        <f t="shared" si="12"/>
        <v>2011</v>
      </c>
      <c r="D70" s="493">
        <v>5.372616226507286E-2</v>
      </c>
      <c r="E70" s="493">
        <v>0.51400560224089631</v>
      </c>
      <c r="F70" s="493">
        <v>3.6393371628111647E-2</v>
      </c>
      <c r="G70" s="493">
        <v>0.23437138012801001</v>
      </c>
      <c r="H70" s="484" t="s">
        <v>376</v>
      </c>
    </row>
    <row r="71" spans="1:13">
      <c r="A71" s="480">
        <v>70</v>
      </c>
      <c r="B71" s="483" t="str">
        <f t="shared" si="11"/>
        <v>OCT</v>
      </c>
      <c r="C71" s="481">
        <f t="shared" si="12"/>
        <v>2011</v>
      </c>
      <c r="D71" s="493">
        <v>4.3051880206280486E-2</v>
      </c>
      <c r="E71" s="493">
        <v>0.33870967741935482</v>
      </c>
      <c r="F71" s="493">
        <v>3.3989516499225284E-2</v>
      </c>
      <c r="G71" s="493">
        <v>0.15950252635009918</v>
      </c>
      <c r="H71" s="484" t="s">
        <v>364</v>
      </c>
    </row>
    <row r="72" spans="1:13">
      <c r="A72" s="480">
        <v>71</v>
      </c>
      <c r="B72" s="483" t="str">
        <f t="shared" si="11"/>
        <v>NOV</v>
      </c>
      <c r="C72" s="481">
        <f t="shared" si="12"/>
        <v>2011</v>
      </c>
      <c r="D72" s="493">
        <v>3.9151269371818231E-2</v>
      </c>
      <c r="E72" s="493">
        <v>0.30833333333333335</v>
      </c>
      <c r="F72" s="493">
        <v>3.6704899341971464E-2</v>
      </c>
      <c r="G72" s="493">
        <v>0.14633482095045494</v>
      </c>
      <c r="H72" s="484" t="s">
        <v>364</v>
      </c>
    </row>
    <row r="73" spans="1:13">
      <c r="A73" s="480">
        <v>72</v>
      </c>
      <c r="B73" s="483" t="str">
        <f t="shared" si="11"/>
        <v>DIC</v>
      </c>
      <c r="C73" s="481">
        <f t="shared" si="12"/>
        <v>2011</v>
      </c>
      <c r="D73" s="493">
        <v>3.4792166723685791E-2</v>
      </c>
      <c r="E73" s="493">
        <v>0.25208913649025072</v>
      </c>
      <c r="F73" s="493">
        <v>3.2780811876744087E-2</v>
      </c>
      <c r="G73" s="493">
        <v>0.12130868366092343</v>
      </c>
      <c r="H73" s="484" t="s">
        <v>364</v>
      </c>
    </row>
    <row r="74" spans="1:13">
      <c r="A74" s="480">
        <v>73</v>
      </c>
      <c r="B74" s="483" t="str">
        <f t="shared" si="11"/>
        <v>ENE</v>
      </c>
      <c r="C74" s="481">
        <f t="shared" si="12"/>
        <v>2012</v>
      </c>
      <c r="D74" s="493">
        <v>4.762116763723364E-2</v>
      </c>
      <c r="E74" s="493">
        <v>0.42204301075268819</v>
      </c>
      <c r="F74" s="493">
        <v>3.1135826873395618E-2</v>
      </c>
      <c r="G74" s="493">
        <v>0.19409283673064787</v>
      </c>
      <c r="H74" s="484" t="s">
        <v>364</v>
      </c>
    </row>
    <row r="75" spans="1:13">
      <c r="A75" s="480">
        <v>74</v>
      </c>
      <c r="B75" s="483" t="str">
        <f t="shared" si="11"/>
        <v>FEB</v>
      </c>
      <c r="C75" s="481">
        <f t="shared" si="12"/>
        <v>2012</v>
      </c>
      <c r="D75" s="493">
        <v>6.6148610887698994E-2</v>
      </c>
      <c r="E75" s="493">
        <v>0.62068965517241381</v>
      </c>
      <c r="F75" s="493">
        <v>3.5766946634636261E-2</v>
      </c>
      <c r="G75" s="493">
        <v>0.28188869575097242</v>
      </c>
      <c r="H75" s="484" t="s">
        <v>376</v>
      </c>
    </row>
    <row r="76" spans="1:13">
      <c r="A76" s="480">
        <v>75</v>
      </c>
      <c r="B76" s="483" t="str">
        <f t="shared" si="11"/>
        <v>MAR</v>
      </c>
      <c r="C76" s="481">
        <f t="shared" si="12"/>
        <v>2012</v>
      </c>
      <c r="D76" s="493">
        <v>4.8258467008113093E-2</v>
      </c>
      <c r="E76" s="493">
        <v>0.45564516129032256</v>
      </c>
      <c r="F76" s="493">
        <v>3.6082527446083798E-2</v>
      </c>
      <c r="G76" s="493">
        <v>0.20877795680859101</v>
      </c>
      <c r="H76" s="484" t="s">
        <v>376</v>
      </c>
    </row>
    <row r="77" spans="1:13">
      <c r="A77" s="480">
        <v>76</v>
      </c>
      <c r="B77" s="483" t="str">
        <f t="shared" si="11"/>
        <v>ABR</v>
      </c>
      <c r="C77" s="481">
        <f t="shared" si="12"/>
        <v>2012</v>
      </c>
      <c r="D77" s="493">
        <v>4.8840386626934615E-2</v>
      </c>
      <c r="E77" s="493">
        <v>0.44583333333333336</v>
      </c>
      <c r="F77" s="493">
        <v>2.7058707421000361E-2</v>
      </c>
      <c r="G77" s="493">
        <v>0.20328122946830726</v>
      </c>
      <c r="H77" s="484" t="s">
        <v>376</v>
      </c>
    </row>
    <row r="78" spans="1:13">
      <c r="A78" s="480">
        <v>77</v>
      </c>
      <c r="B78" s="483" t="str">
        <f t="shared" ref="B78:B109" si="13">B66</f>
        <v>MAY</v>
      </c>
      <c r="C78" s="481">
        <f t="shared" ref="C78:C109" si="14">C66+1</f>
        <v>2012</v>
      </c>
      <c r="D78" s="493">
        <v>5.1131042952759387E-2</v>
      </c>
      <c r="E78" s="493">
        <v>0.46639784946236557</v>
      </c>
      <c r="F78" s="493">
        <v>3.8461657256882165E-2</v>
      </c>
      <c r="G78" s="493">
        <v>0.21470388841742644</v>
      </c>
      <c r="H78" s="484" t="s">
        <v>376</v>
      </c>
    </row>
    <row r="79" spans="1:13">
      <c r="A79" s="480">
        <v>78</v>
      </c>
      <c r="B79" s="483" t="str">
        <f t="shared" si="13"/>
        <v>JUN</v>
      </c>
      <c r="C79" s="481">
        <f t="shared" si="14"/>
        <v>2012</v>
      </c>
      <c r="D79" s="493">
        <v>4.3314116757405402E-2</v>
      </c>
      <c r="E79" s="493">
        <v>0.38750000000000001</v>
      </c>
      <c r="F79" s="493">
        <v>2.8706657062995387E-2</v>
      </c>
      <c r="G79" s="493">
        <v>0.17806697811556127</v>
      </c>
      <c r="H79" s="484" t="s">
        <v>364</v>
      </c>
      <c r="I79" s="860" t="s">
        <v>377</v>
      </c>
      <c r="J79" s="861"/>
      <c r="K79" s="861"/>
      <c r="L79" s="861"/>
      <c r="M79" s="861"/>
    </row>
    <row r="80" spans="1:13">
      <c r="A80" s="480">
        <v>79</v>
      </c>
      <c r="B80" s="483" t="str">
        <f t="shared" si="13"/>
        <v>JUL</v>
      </c>
      <c r="C80" s="481">
        <f t="shared" si="14"/>
        <v>2012</v>
      </c>
      <c r="D80" s="493">
        <v>6.0217856960101193E-2</v>
      </c>
      <c r="E80" s="493">
        <v>0.614247311827957</v>
      </c>
      <c r="F80" s="493">
        <v>3.151585386476391E-2</v>
      </c>
      <c r="G80" s="493">
        <v>0.27608923828817605</v>
      </c>
      <c r="H80" s="484" t="s">
        <v>376</v>
      </c>
      <c r="I80" s="493">
        <v>3.7297053079585252E-2</v>
      </c>
      <c r="J80" s="493">
        <v>0.28629032258064518</v>
      </c>
      <c r="K80" s="493">
        <v>3.287962826959704E-2</v>
      </c>
      <c r="L80" s="493">
        <v>0.13601087591801159</v>
      </c>
      <c r="M80" s="484" t="s">
        <v>364</v>
      </c>
    </row>
    <row r="81" spans="1:13">
      <c r="A81" s="480">
        <v>80</v>
      </c>
      <c r="B81" s="483" t="str">
        <f t="shared" si="13"/>
        <v>AGO</v>
      </c>
      <c r="C81" s="481">
        <f t="shared" si="14"/>
        <v>2012</v>
      </c>
      <c r="D81" s="493">
        <v>5.0567041303407681E-2</v>
      </c>
      <c r="E81" s="493">
        <v>0.43817204301075269</v>
      </c>
      <c r="F81" s="493">
        <v>2.9704258569182618E-2</v>
      </c>
      <c r="G81" s="493">
        <v>0.20143648543950068</v>
      </c>
      <c r="H81" s="484" t="s">
        <v>376</v>
      </c>
      <c r="I81" s="493">
        <v>2.5295449905281799E-2</v>
      </c>
      <c r="J81" s="493">
        <v>0.15188172043010753</v>
      </c>
      <c r="K81" s="493">
        <v>2.9213854052152273E-2</v>
      </c>
      <c r="L81" s="493">
        <v>7.6713638944586202E-2</v>
      </c>
      <c r="M81" s="484" t="s">
        <v>371</v>
      </c>
    </row>
    <row r="82" spans="1:13">
      <c r="A82" s="480">
        <v>81</v>
      </c>
      <c r="B82" s="483" t="str">
        <f t="shared" si="13"/>
        <v>SEPT</v>
      </c>
      <c r="C82" s="481">
        <f t="shared" si="14"/>
        <v>2012</v>
      </c>
      <c r="D82" s="493">
        <v>5.5613772915334099E-2</v>
      </c>
      <c r="E82" s="493">
        <v>0.5299026425591099</v>
      </c>
      <c r="F82" s="493">
        <v>2.5817696143020059E-2</v>
      </c>
      <c r="G82" s="493">
        <v>0.23937010541838163</v>
      </c>
      <c r="H82" s="484" t="s">
        <v>376</v>
      </c>
      <c r="I82" s="493">
        <v>2.4455663179221591E-2</v>
      </c>
      <c r="J82" s="493">
        <v>0.13769123783031989</v>
      </c>
      <c r="K82" s="493">
        <v>2.59365761922669E-2</v>
      </c>
      <c r="L82" s="493">
        <v>7.0046075642269973E-2</v>
      </c>
      <c r="M82" s="484" t="s">
        <v>371</v>
      </c>
    </row>
    <row r="83" spans="1:13">
      <c r="A83" s="480">
        <v>82</v>
      </c>
      <c r="B83" s="483" t="str">
        <f t="shared" si="13"/>
        <v>OCT</v>
      </c>
      <c r="C83" s="481">
        <f t="shared" si="14"/>
        <v>2012</v>
      </c>
      <c r="D83" s="493">
        <v>4.799378654595414E-2</v>
      </c>
      <c r="E83" s="493">
        <v>0.47446236559139787</v>
      </c>
      <c r="F83" s="493">
        <v>2.8091106409010684E-2</v>
      </c>
      <c r="G83" s="493">
        <v>0.21460068213674297</v>
      </c>
      <c r="H83" s="484" t="s">
        <v>376</v>
      </c>
      <c r="I83" s="493">
        <v>2.6578528620504902E-2</v>
      </c>
      <c r="J83" s="493">
        <v>0.10483870967741936</v>
      </c>
      <c r="K83" s="493">
        <v>2.7516800554038764E-2</v>
      </c>
      <c r="L83" s="493">
        <v>5.8070255429977458E-2</v>
      </c>
      <c r="M83" s="484" t="s">
        <v>371</v>
      </c>
    </row>
    <row r="84" spans="1:13">
      <c r="A84" s="480">
        <v>83</v>
      </c>
      <c r="B84" s="483" t="str">
        <f t="shared" si="13"/>
        <v>NOV</v>
      </c>
      <c r="C84" s="481">
        <f t="shared" si="14"/>
        <v>2012</v>
      </c>
      <c r="D84" s="493">
        <v>3.4127665571762528E-2</v>
      </c>
      <c r="E84" s="493">
        <v>0.23216783216783216</v>
      </c>
      <c r="F84" s="493">
        <v>3.3441542792230342E-2</v>
      </c>
      <c r="G84" s="493">
        <v>0.11320650765428396</v>
      </c>
      <c r="H84" s="484" t="s">
        <v>364</v>
      </c>
      <c r="I84" s="493">
        <v>2.5331164876469407E-2</v>
      </c>
      <c r="J84" s="493">
        <v>0.11748251748251748</v>
      </c>
      <c r="K84" s="493">
        <v>3.2066941450590358E-2</v>
      </c>
      <c r="L84" s="493">
        <v>6.3538861233712829E-2</v>
      </c>
      <c r="M84" s="484" t="s">
        <v>371</v>
      </c>
    </row>
    <row r="85" spans="1:13">
      <c r="A85" s="480">
        <v>84</v>
      </c>
      <c r="B85" s="483" t="str">
        <f t="shared" si="13"/>
        <v>DIC</v>
      </c>
      <c r="C85" s="481">
        <f t="shared" si="14"/>
        <v>2012</v>
      </c>
      <c r="D85" s="493">
        <v>3.0573709219745476E-2</v>
      </c>
      <c r="E85" s="493">
        <v>0.17948717948717949</v>
      </c>
      <c r="F85" s="493">
        <v>2.8648477077109508E-2</v>
      </c>
      <c r="G85" s="493">
        <v>8.9754050898191898E-2</v>
      </c>
      <c r="H85" s="484" t="s">
        <v>371</v>
      </c>
      <c r="I85" s="493">
        <v>2.3964608941640323E-2</v>
      </c>
      <c r="J85" s="493">
        <v>9.7165991902834009E-2</v>
      </c>
      <c r="K85" s="493">
        <v>2.8672263965389411E-2</v>
      </c>
      <c r="L85" s="493">
        <v>5.4186693130867616E-2</v>
      </c>
      <c r="M85" s="484" t="s">
        <v>371</v>
      </c>
    </row>
    <row r="86" spans="1:13">
      <c r="A86" s="480">
        <v>85</v>
      </c>
      <c r="B86" s="483" t="str">
        <f t="shared" si="13"/>
        <v>ENE</v>
      </c>
      <c r="C86" s="481">
        <f t="shared" si="14"/>
        <v>2013</v>
      </c>
      <c r="D86" s="493">
        <v>4.1440042086366445E-2</v>
      </c>
      <c r="E86" s="493">
        <v>0.33602150537634407</v>
      </c>
      <c r="F86" s="493">
        <v>3.1542691364413969E-2</v>
      </c>
      <c r="G86" s="493">
        <v>0.157293157257967</v>
      </c>
      <c r="H86" s="484" t="s">
        <v>364</v>
      </c>
      <c r="I86" s="493">
        <v>3.1938816430064722E-2</v>
      </c>
      <c r="J86" s="493">
        <v>0.18682795698924731</v>
      </c>
      <c r="K86" s="493">
        <v>3.0838133345038637E-2</v>
      </c>
      <c r="L86" s="493">
        <v>9.3674336036732558E-2</v>
      </c>
      <c r="M86" s="484" t="s">
        <v>371</v>
      </c>
    </row>
    <row r="87" spans="1:13">
      <c r="A87" s="480">
        <v>86</v>
      </c>
      <c r="B87" s="483" t="str">
        <f t="shared" si="13"/>
        <v>FEB</v>
      </c>
      <c r="C87" s="481">
        <f t="shared" si="14"/>
        <v>2013</v>
      </c>
      <c r="D87" s="493">
        <v>4.3925541025852603E-2</v>
      </c>
      <c r="E87" s="493">
        <v>0.35267857142857145</v>
      </c>
      <c r="F87" s="493">
        <v>3.2254673173287639E-2</v>
      </c>
      <c r="G87" s="493">
        <v>0.16509257961642718</v>
      </c>
      <c r="H87" s="484" t="s">
        <v>364</v>
      </c>
      <c r="I87" s="493">
        <v>3.1121040105090664E-2</v>
      </c>
      <c r="J87" s="493">
        <v>0.22321428571428573</v>
      </c>
      <c r="K87" s="493">
        <v>3.1923690536880489E-2</v>
      </c>
      <c r="L87" s="493">
        <v>0.10811886843512666</v>
      </c>
      <c r="M87" s="484" t="s">
        <v>364</v>
      </c>
    </row>
    <row r="88" spans="1:13">
      <c r="A88" s="480">
        <v>87</v>
      </c>
      <c r="B88" s="483" t="str">
        <f t="shared" si="13"/>
        <v>MAR</v>
      </c>
      <c r="C88" s="481">
        <f t="shared" si="14"/>
        <v>2013</v>
      </c>
      <c r="D88" s="493">
        <v>4.4162713098250636E-2</v>
      </c>
      <c r="E88" s="493">
        <v>0.353494623655914</v>
      </c>
      <c r="F88" s="493">
        <v>3.2658589074259427E-2</v>
      </c>
      <c r="G88" s="493">
        <v>0.16559465251651773</v>
      </c>
      <c r="H88" s="484" t="s">
        <v>364</v>
      </c>
      <c r="I88" s="493">
        <v>3.404864606260783E-2</v>
      </c>
      <c r="J88" s="493">
        <v>0.2325268817204301</v>
      </c>
      <c r="K88" s="493">
        <v>3.3293003695864902E-2</v>
      </c>
      <c r="L88" s="493">
        <v>0.11328881185238818</v>
      </c>
      <c r="M88" s="484" t="s">
        <v>364</v>
      </c>
    </row>
    <row r="89" spans="1:13">
      <c r="A89" s="480">
        <v>88</v>
      </c>
      <c r="B89" s="483" t="str">
        <f t="shared" si="13"/>
        <v>ABR</v>
      </c>
      <c r="C89" s="481">
        <f t="shared" si="14"/>
        <v>2013</v>
      </c>
      <c r="D89" s="493">
        <v>5.3032432127052984E-2</v>
      </c>
      <c r="E89" s="493">
        <v>0.46111111111111114</v>
      </c>
      <c r="F89" s="493">
        <v>3.7227583839357772E-2</v>
      </c>
      <c r="G89" s="493">
        <v>0.21310293406313721</v>
      </c>
      <c r="H89" s="484" t="s">
        <v>376</v>
      </c>
      <c r="I89" s="493">
        <v>4.0147109286576804E-2</v>
      </c>
      <c r="J89" s="493">
        <v>0.28888888888888886</v>
      </c>
      <c r="K89" s="493">
        <v>3.666628972915334E-2</v>
      </c>
      <c r="L89" s="493">
        <v>0.13894765721601696</v>
      </c>
      <c r="M89" s="484" t="s">
        <v>364</v>
      </c>
    </row>
    <row r="90" spans="1:13">
      <c r="A90" s="480">
        <v>89</v>
      </c>
      <c r="B90" s="483" t="str">
        <f t="shared" si="13"/>
        <v>MAY</v>
      </c>
      <c r="C90" s="481">
        <f t="shared" si="14"/>
        <v>2013</v>
      </c>
      <c r="D90" s="493">
        <v>4.8395235785875734E-2</v>
      </c>
      <c r="E90" s="493">
        <v>0.41532258064516131</v>
      </c>
      <c r="F90" s="493">
        <v>4.4113304755446031E-2</v>
      </c>
      <c r="G90" s="493">
        <v>0.19430978752350403</v>
      </c>
      <c r="H90" s="484" t="s">
        <v>364</v>
      </c>
      <c r="I90" s="493">
        <v>3.9257196927029579E-2</v>
      </c>
      <c r="J90" s="493">
        <v>0.29838709677419356</v>
      </c>
      <c r="K90" s="493">
        <v>4.4032056438949939E-2</v>
      </c>
      <c r="L90" s="493">
        <v>0.14386412876827925</v>
      </c>
      <c r="M90" s="484" t="s">
        <v>364</v>
      </c>
    </row>
    <row r="91" spans="1:13">
      <c r="A91" s="480">
        <v>90</v>
      </c>
      <c r="B91" s="483" t="str">
        <f t="shared" si="13"/>
        <v>JUN</v>
      </c>
      <c r="C91" s="481">
        <f t="shared" si="14"/>
        <v>2013</v>
      </c>
      <c r="D91" s="493">
        <v>4.0865957384330839E-2</v>
      </c>
      <c r="E91" s="493">
        <v>0.31754874651810583</v>
      </c>
      <c r="F91" s="493">
        <v>2.6210331629609077E-2</v>
      </c>
      <c r="G91" s="493">
        <v>0.14860794788689649</v>
      </c>
      <c r="H91" s="484" t="s">
        <v>364</v>
      </c>
      <c r="I91" s="493">
        <v>3.1940235975093718E-2</v>
      </c>
      <c r="J91" s="493">
        <v>0.20334261838440112</v>
      </c>
      <c r="K91" s="493">
        <v>2.7106053645812409E-2</v>
      </c>
      <c r="L91" s="493">
        <v>9.9534352472960427E-2</v>
      </c>
      <c r="M91" s="484" t="s">
        <v>371</v>
      </c>
    </row>
    <row r="92" spans="1:13">
      <c r="A92" s="480">
        <v>91</v>
      </c>
      <c r="B92" s="483" t="str">
        <f t="shared" si="13"/>
        <v>JUL</v>
      </c>
      <c r="C92" s="481">
        <f t="shared" si="14"/>
        <v>2013</v>
      </c>
      <c r="D92" s="493">
        <v>5.4694772949423792E-2</v>
      </c>
      <c r="E92" s="493">
        <v>0.48252688172043012</v>
      </c>
      <c r="F92" s="493">
        <v>2.9406814531086581E-2</v>
      </c>
      <c r="G92" s="493">
        <v>0.22077002477415891</v>
      </c>
      <c r="H92" s="484" t="s">
        <v>376</v>
      </c>
      <c r="I92" s="493">
        <v>3.5704431540704865E-2</v>
      </c>
      <c r="J92" s="493">
        <v>0.22311827956989247</v>
      </c>
      <c r="K92" s="493">
        <v>3.0397707748738786E-2</v>
      </c>
      <c r="L92" s="493">
        <v>0.1096086259939867</v>
      </c>
      <c r="M92" s="484" t="s">
        <v>364</v>
      </c>
    </row>
    <row r="93" spans="1:13">
      <c r="A93" s="480">
        <v>92</v>
      </c>
      <c r="B93" s="483" t="str">
        <f t="shared" si="13"/>
        <v>AGO</v>
      </c>
      <c r="C93" s="481">
        <f t="shared" si="14"/>
        <v>2013</v>
      </c>
      <c r="D93" s="493">
        <v>5.4542521144869474E-2</v>
      </c>
      <c r="E93" s="493">
        <v>0.53360215053763438</v>
      </c>
      <c r="F93" s="493">
        <v>2.870445627218737E-2</v>
      </c>
      <c r="G93" s="493">
        <v>0.24099875992743902</v>
      </c>
      <c r="H93" s="484" t="s">
        <v>376</v>
      </c>
      <c r="I93" s="493">
        <v>3.1947926047214519E-2</v>
      </c>
      <c r="J93" s="493">
        <v>0.17607526881720431</v>
      </c>
      <c r="K93" s="493">
        <v>2.987492265366996E-2</v>
      </c>
      <c r="L93" s="493">
        <v>8.9184262476501519E-2</v>
      </c>
      <c r="M93" s="484" t="s">
        <v>371</v>
      </c>
    </row>
    <row r="94" spans="1:13">
      <c r="A94" s="480">
        <v>93</v>
      </c>
      <c r="B94" s="483" t="s">
        <v>372</v>
      </c>
      <c r="C94" s="481">
        <v>2013</v>
      </c>
      <c r="D94" s="493">
        <v>3.8365800861065023E-2</v>
      </c>
      <c r="E94" s="493">
        <v>0.25869262865090403</v>
      </c>
      <c r="F94" s="493">
        <v>3.2931140031246635E-2</v>
      </c>
      <c r="G94" s="493">
        <v>0.12540959981103697</v>
      </c>
      <c r="H94" s="484" t="s">
        <v>364</v>
      </c>
      <c r="I94" s="493">
        <v>2.5686622321753994E-2</v>
      </c>
      <c r="J94" s="493">
        <v>0.13908205841446453</v>
      </c>
      <c r="K94" s="493">
        <v>3.3560083585241603E-2</v>
      </c>
      <c r="L94" s="493">
        <v>7.261948901153574E-2</v>
      </c>
      <c r="M94" s="484" t="s">
        <v>371</v>
      </c>
    </row>
    <row r="95" spans="1:13">
      <c r="A95" s="480">
        <v>94</v>
      </c>
      <c r="B95" s="483" t="str">
        <f t="shared" si="13"/>
        <v>OCT</v>
      </c>
      <c r="C95" s="481">
        <f t="shared" si="14"/>
        <v>2013</v>
      </c>
      <c r="D95" s="493">
        <v>3.1630272969690072E-2</v>
      </c>
      <c r="E95" s="493">
        <v>0.21505376344086022</v>
      </c>
      <c r="F95" s="493">
        <v>2.8989677377123303E-2</v>
      </c>
      <c r="G95" s="493">
        <v>0.10447155003964478</v>
      </c>
      <c r="H95" s="484" t="s">
        <v>364</v>
      </c>
      <c r="I95" s="493">
        <v>2.5871970877687823E-2</v>
      </c>
      <c r="J95" s="493">
        <v>0.13844086021505375</v>
      </c>
      <c r="K95" s="493">
        <v>3.1626656903918859E-2</v>
      </c>
      <c r="L95" s="493">
        <v>7.2050463817880397E-2</v>
      </c>
      <c r="M95" s="484" t="s">
        <v>371</v>
      </c>
    </row>
    <row r="96" spans="1:13">
      <c r="A96" s="480">
        <v>95</v>
      </c>
      <c r="B96" s="483" t="s">
        <v>374</v>
      </c>
      <c r="C96" s="481">
        <v>2013</v>
      </c>
      <c r="D96" s="493">
        <v>2.2683702485340115E-2</v>
      </c>
      <c r="E96" s="493">
        <v>6.5277777777777782E-2</v>
      </c>
      <c r="F96" s="493">
        <v>2.3800738048565709E-2</v>
      </c>
      <c r="G96" s="493">
        <v>3.9944739714960299E-2</v>
      </c>
      <c r="H96" s="484" t="s">
        <v>366</v>
      </c>
      <c r="I96" s="493">
        <v>1.916775398230576E-2</v>
      </c>
      <c r="J96" s="493">
        <v>4.4444444444444446E-2</v>
      </c>
      <c r="K96" s="493">
        <v>2.4179533265803081E-2</v>
      </c>
      <c r="L96" s="493">
        <v>3.0280786023860699E-2</v>
      </c>
      <c r="M96" s="484" t="s">
        <v>366</v>
      </c>
    </row>
    <row r="97" spans="1:13">
      <c r="A97" s="480">
        <v>96</v>
      </c>
      <c r="B97" s="483" t="str">
        <f t="shared" si="13"/>
        <v>DIC</v>
      </c>
      <c r="C97" s="481">
        <f t="shared" si="14"/>
        <v>2013</v>
      </c>
      <c r="D97" s="493">
        <v>3.7857946254270101E-2</v>
      </c>
      <c r="E97" s="493">
        <v>0.29301075268817206</v>
      </c>
      <c r="F97" s="493">
        <v>2.8959452406361885E-2</v>
      </c>
      <c r="G97" s="493">
        <v>0.13813937005824925</v>
      </c>
      <c r="H97" s="484" t="s">
        <v>364</v>
      </c>
      <c r="I97" s="493">
        <v>2.8715702699938613E-2</v>
      </c>
      <c r="J97" s="493">
        <v>0.17338709677419356</v>
      </c>
      <c r="K97" s="493">
        <v>2.8518401611084526E-2</v>
      </c>
      <c r="L97" s="493">
        <v>8.6544800111869782E-2</v>
      </c>
      <c r="M97" s="484" t="s">
        <v>371</v>
      </c>
    </row>
    <row r="98" spans="1:13">
      <c r="A98" s="480">
        <v>97</v>
      </c>
      <c r="B98" s="483" t="str">
        <f t="shared" si="13"/>
        <v>ENE</v>
      </c>
      <c r="C98" s="481">
        <f t="shared" si="14"/>
        <v>2014</v>
      </c>
      <c r="D98" s="493">
        <v>5.1720419945383629E-2</v>
      </c>
      <c r="E98" s="493">
        <v>0.478494623655914</v>
      </c>
      <c r="F98" s="493">
        <v>3.1316492140019775E-2</v>
      </c>
      <c r="G98" s="493">
        <v>0.21834931586852302</v>
      </c>
      <c r="H98" s="484" t="s">
        <v>376</v>
      </c>
      <c r="I98" s="493">
        <v>2.9540756669465019E-2</v>
      </c>
      <c r="J98" s="493">
        <v>0.19354838709677419</v>
      </c>
      <c r="K98" s="493">
        <v>3.3036128206591124E-2</v>
      </c>
      <c r="L98" s="493">
        <v>9.5842883147813918E-2</v>
      </c>
      <c r="M98" s="484" t="s">
        <v>371</v>
      </c>
    </row>
    <row r="99" spans="1:13">
      <c r="A99" s="480">
        <v>98</v>
      </c>
      <c r="B99" s="483" t="s">
        <v>361</v>
      </c>
      <c r="C99" s="481">
        <v>2014</v>
      </c>
      <c r="D99" s="493">
        <v>3.9226421200591027E-2</v>
      </c>
      <c r="E99" s="493">
        <v>0.29613095238095238</v>
      </c>
      <c r="F99" s="493">
        <v>3.3236341850473403E-2</v>
      </c>
      <c r="G99" s="493">
        <v>0.14079021780271206</v>
      </c>
      <c r="H99" s="484" t="s">
        <v>364</v>
      </c>
      <c r="I99" s="493">
        <v>2.8019254848820899E-2</v>
      </c>
      <c r="J99" s="493">
        <v>0.13988095238095238</v>
      </c>
      <c r="K99" s="493">
        <v>3.5547866019587288E-2</v>
      </c>
      <c r="L99" s="493">
        <v>7.426965609582678E-2</v>
      </c>
      <c r="M99" s="484" t="s">
        <v>371</v>
      </c>
    </row>
    <row r="100" spans="1:13">
      <c r="A100" s="480">
        <v>99</v>
      </c>
      <c r="B100" s="483" t="str">
        <f t="shared" si="13"/>
        <v>MAR</v>
      </c>
      <c r="C100" s="481">
        <f t="shared" si="14"/>
        <v>2014</v>
      </c>
      <c r="D100" s="493">
        <v>3.8115537580804472E-2</v>
      </c>
      <c r="E100" s="493">
        <v>0.29838709677419356</v>
      </c>
      <c r="F100" s="493">
        <v>2.8558540216330745E-2</v>
      </c>
      <c r="G100" s="493">
        <v>0.14031276178526536</v>
      </c>
      <c r="H100" s="484" t="s">
        <v>364</v>
      </c>
      <c r="I100" s="493">
        <v>2.8867597858324625E-2</v>
      </c>
      <c r="J100" s="493">
        <v>0.20161290322580644</v>
      </c>
      <c r="K100" s="493">
        <v>3.183215645013858E-2</v>
      </c>
      <c r="L100" s="493">
        <v>9.8558631723680137E-2</v>
      </c>
      <c r="M100" s="484" t="s">
        <v>371</v>
      </c>
    </row>
    <row r="101" spans="1:13">
      <c r="A101" s="480">
        <v>100</v>
      </c>
      <c r="B101" s="483" t="str">
        <f t="shared" si="13"/>
        <v>ABR</v>
      </c>
      <c r="C101" s="481">
        <f t="shared" si="14"/>
        <v>2014</v>
      </c>
      <c r="D101" s="493">
        <v>4.9131972532883879E-2</v>
      </c>
      <c r="E101" s="493">
        <v>0.48463687150837986</v>
      </c>
      <c r="F101" s="493">
        <v>2.1735248548990695E-2</v>
      </c>
      <c r="G101" s="493">
        <v>0.21785458732630361</v>
      </c>
      <c r="H101" s="484" t="s">
        <v>376</v>
      </c>
      <c r="I101" s="493">
        <v>1.9083098116206676E-2</v>
      </c>
      <c r="J101" s="493">
        <v>4.4692737430167599E-2</v>
      </c>
      <c r="K101" s="493">
        <v>2.1085967920560049E-2</v>
      </c>
      <c r="L101" s="493">
        <v>2.9727527802661722E-2</v>
      </c>
      <c r="M101" s="484" t="s">
        <v>366</v>
      </c>
    </row>
    <row r="102" spans="1:13">
      <c r="A102" s="480">
        <v>101</v>
      </c>
      <c r="B102" s="483" t="str">
        <f t="shared" si="13"/>
        <v>MAY</v>
      </c>
      <c r="C102" s="481">
        <f t="shared" si="14"/>
        <v>2014</v>
      </c>
      <c r="D102" s="493">
        <v>3.939098463480404E-2</v>
      </c>
      <c r="E102" s="493">
        <v>0.30645161290322581</v>
      </c>
      <c r="F102" s="493">
        <v>2.5556648187109274E-2</v>
      </c>
      <c r="G102" s="493">
        <v>0.1434483686526338</v>
      </c>
      <c r="H102" s="484" t="s">
        <v>364</v>
      </c>
      <c r="I102" s="493">
        <v>2.1588982192225395E-2</v>
      </c>
      <c r="J102" s="493">
        <v>5.779569892473118E-2</v>
      </c>
      <c r="K102" s="493">
        <v>2.6381459368128489E-2</v>
      </c>
      <c r="L102" s="493">
        <v>3.7030164320408329E-2</v>
      </c>
      <c r="M102" s="484" t="s">
        <v>366</v>
      </c>
    </row>
    <row r="103" spans="1:13">
      <c r="A103" s="480">
        <v>102</v>
      </c>
      <c r="B103" s="483" t="str">
        <f t="shared" si="13"/>
        <v>JUN</v>
      </c>
      <c r="C103" s="481">
        <f t="shared" si="14"/>
        <v>2014</v>
      </c>
      <c r="D103" s="493">
        <v>5.7821134886478769E-2</v>
      </c>
      <c r="E103" s="493">
        <v>0.56944444444444442</v>
      </c>
      <c r="F103" s="493">
        <v>3.2902849776947234E-2</v>
      </c>
      <c r="G103" s="493">
        <v>0.25748680168775873</v>
      </c>
      <c r="H103" s="484" t="s">
        <v>376</v>
      </c>
      <c r="I103" s="493">
        <v>3.2586223149107856E-2</v>
      </c>
      <c r="J103" s="493">
        <v>0.2013888888888889</v>
      </c>
      <c r="K103" s="493">
        <v>2.9432827991117756E-2</v>
      </c>
      <c r="L103" s="493">
        <v>9.9476610413422248E-2</v>
      </c>
      <c r="M103" s="484" t="s">
        <v>371</v>
      </c>
    </row>
    <row r="104" spans="1:13">
      <c r="A104" s="480">
        <v>103</v>
      </c>
      <c r="B104" s="483" t="str">
        <f t="shared" si="13"/>
        <v>JUL</v>
      </c>
      <c r="C104" s="481">
        <f t="shared" si="14"/>
        <v>2014</v>
      </c>
      <c r="D104" s="493">
        <v>6.8616125079570114E-2</v>
      </c>
      <c r="E104" s="493">
        <v>0.72560113154172556</v>
      </c>
      <c r="F104" s="493">
        <v>2.9615889437641089E-2</v>
      </c>
      <c r="G104" s="493">
        <v>0.32361008053604651</v>
      </c>
      <c r="H104" s="484" t="s">
        <v>376</v>
      </c>
      <c r="I104" s="493">
        <v>3.26040040350793E-2</v>
      </c>
      <c r="J104" s="493">
        <v>0.22489391796322489</v>
      </c>
      <c r="K104" s="493">
        <v>3.2226669116468452E-2</v>
      </c>
      <c r="L104" s="493">
        <v>0.10944450262261539</v>
      </c>
      <c r="M104" s="484" t="s">
        <v>364</v>
      </c>
    </row>
    <row r="105" spans="1:13">
      <c r="A105" s="480">
        <v>104</v>
      </c>
      <c r="B105" s="483" t="str">
        <f t="shared" si="13"/>
        <v>AGO</v>
      </c>
      <c r="C105" s="481">
        <f t="shared" si="14"/>
        <v>2014</v>
      </c>
      <c r="D105" s="493">
        <v>6.9779201190931311E-2</v>
      </c>
      <c r="E105" s="493">
        <v>0.7768817204301075</v>
      </c>
      <c r="F105" s="493">
        <v>2.607520772497296E-2</v>
      </c>
      <c r="G105" s="493">
        <v>0.34387941019341017</v>
      </c>
      <c r="H105" s="484" t="s">
        <v>376</v>
      </c>
      <c r="I105" s="493">
        <v>3.16960397447704E-2</v>
      </c>
      <c r="J105" s="493">
        <v>0.21236559139784947</v>
      </c>
      <c r="K105" s="493">
        <v>2.6473693231960777E-2</v>
      </c>
      <c r="L105" s="493">
        <v>0.10291939110344012</v>
      </c>
      <c r="M105" s="484" t="s">
        <v>364</v>
      </c>
    </row>
    <row r="106" spans="1:13">
      <c r="A106" s="480">
        <v>105</v>
      </c>
      <c r="B106" s="483" t="str">
        <f t="shared" si="13"/>
        <v>SEPT</v>
      </c>
      <c r="C106" s="481">
        <f t="shared" si="14"/>
        <v>2014</v>
      </c>
      <c r="D106" s="493">
        <v>5.6113399212594346E-2</v>
      </c>
      <c r="E106" s="493">
        <v>0.52301255230125521</v>
      </c>
      <c r="F106" s="493">
        <v>3.4382909990048692E-2</v>
      </c>
      <c r="G106" s="493">
        <v>0.23852696260354958</v>
      </c>
      <c r="H106" s="484" t="s">
        <v>376</v>
      </c>
      <c r="I106" s="493">
        <v>2.958061458846421E-2</v>
      </c>
      <c r="J106" s="493">
        <v>0.11854951185495119</v>
      </c>
      <c r="K106" s="493">
        <v>3.2521842354757212E-2</v>
      </c>
      <c r="L106" s="493">
        <v>6.575641904831761E-2</v>
      </c>
      <c r="M106" s="484" t="s">
        <v>371</v>
      </c>
    </row>
    <row r="107" spans="1:13">
      <c r="A107" s="808">
        <v>106</v>
      </c>
      <c r="B107" s="809" t="str">
        <f t="shared" si="13"/>
        <v>OCT</v>
      </c>
      <c r="C107" s="810">
        <f t="shared" si="14"/>
        <v>2014</v>
      </c>
      <c r="D107" s="811">
        <v>6.1756190930386173E-2</v>
      </c>
      <c r="E107" s="805">
        <v>0.66397849462365588</v>
      </c>
      <c r="F107" s="805">
        <v>2.5775739175501553E-2</v>
      </c>
      <c r="G107" s="805">
        <v>0.29544902205671708</v>
      </c>
      <c r="H107" s="812" t="s">
        <v>376</v>
      </c>
      <c r="I107" s="811">
        <v>2.5908299222185606E-2</v>
      </c>
      <c r="J107" s="805">
        <v>0.1303763440860215</v>
      </c>
      <c r="K107" s="805">
        <v>2.9010864281849603E-2</v>
      </c>
      <c r="L107" s="805">
        <v>6.8316030179652765E-2</v>
      </c>
      <c r="M107" s="812" t="s">
        <v>371</v>
      </c>
    </row>
    <row r="108" spans="1:13">
      <c r="A108" s="808">
        <v>107</v>
      </c>
      <c r="B108" s="809" t="str">
        <f t="shared" si="13"/>
        <v>NOV</v>
      </c>
      <c r="C108" s="810">
        <f t="shared" si="14"/>
        <v>2014</v>
      </c>
      <c r="D108" s="811">
        <v>4.3545858756706593E-2</v>
      </c>
      <c r="E108" s="805">
        <v>0.38407821229050282</v>
      </c>
      <c r="F108" s="805">
        <v>2.8724743822726599E-2</v>
      </c>
      <c r="G108" s="805">
        <v>0.17679457718342911</v>
      </c>
      <c r="H108" s="812" t="s">
        <v>364</v>
      </c>
      <c r="I108" s="811">
        <v>2.6708033059920866E-2</v>
      </c>
      <c r="J108" s="805">
        <v>0.12569832402234637</v>
      </c>
      <c r="K108" s="805">
        <v>2.8920185165612216E-2</v>
      </c>
      <c r="L108" s="805">
        <v>6.6746579866029346E-2</v>
      </c>
      <c r="M108" s="812" t="s">
        <v>371</v>
      </c>
    </row>
    <row r="109" spans="1:13">
      <c r="A109" s="808">
        <v>108</v>
      </c>
      <c r="B109" s="809" t="str">
        <f t="shared" si="13"/>
        <v>DIC</v>
      </c>
      <c r="C109" s="810">
        <f t="shared" si="14"/>
        <v>2014</v>
      </c>
      <c r="D109" s="811">
        <v>3.8338042692076746E-2</v>
      </c>
      <c r="E109" s="805">
        <v>0.31805929919137466</v>
      </c>
      <c r="F109" s="805">
        <v>2.6476011349909945E-2</v>
      </c>
      <c r="G109" s="805">
        <v>0.14785413902336253</v>
      </c>
      <c r="H109" s="812" t="s">
        <v>364</v>
      </c>
      <c r="I109" s="811">
        <v>2.3653577856079678E-2</v>
      </c>
      <c r="J109" s="805">
        <v>6.7385444743935305E-2</v>
      </c>
      <c r="K109" s="805">
        <v>1.5805464208601797E-2</v>
      </c>
      <c r="L109" s="805">
        <v>3.9576701881726351E-2</v>
      </c>
      <c r="M109" s="812" t="s">
        <v>366</v>
      </c>
    </row>
  </sheetData>
  <mergeCells count="4">
    <mergeCell ref="K7:K8"/>
    <mergeCell ref="L7:P7"/>
    <mergeCell ref="Q7:U7"/>
    <mergeCell ref="I79:M79"/>
  </mergeCells>
  <pageMargins left="0.75" right="0.75" top="1" bottom="1" header="0" footer="0"/>
  <pageSetup orientation="portrait" horizontalDpi="1200" verticalDpi="12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sheetPr>
    <tabColor rgb="FF00B050"/>
  </sheetPr>
  <dimension ref="A1:Q37"/>
  <sheetViews>
    <sheetView workbookViewId="0">
      <selection activeCell="B17" sqref="B17"/>
    </sheetView>
  </sheetViews>
  <sheetFormatPr baseColWidth="10" defaultRowHeight="12.75"/>
  <cols>
    <col min="2" max="2" width="18.5703125" bestFit="1" customWidth="1"/>
    <col min="5" max="5" width="14.7109375" bestFit="1" customWidth="1"/>
  </cols>
  <sheetData>
    <row r="1" spans="1:17">
      <c r="A1" s="234"/>
      <c r="B1" s="234"/>
      <c r="C1" s="234"/>
      <c r="D1" s="234"/>
      <c r="E1" s="234"/>
      <c r="F1" s="234"/>
    </row>
    <row r="2" spans="1:17" ht="15">
      <c r="A2" s="471" t="s">
        <v>510</v>
      </c>
      <c r="B2" s="472"/>
      <c r="C2" s="471" t="s">
        <v>511</v>
      </c>
      <c r="D2" s="472"/>
      <c r="E2" s="473"/>
      <c r="F2" s="234"/>
      <c r="I2" s="522" t="s">
        <v>519</v>
      </c>
      <c r="Q2" s="522" t="s">
        <v>520</v>
      </c>
    </row>
    <row r="3" spans="1:17" ht="13.5" thickBot="1">
      <c r="A3" s="529" t="s">
        <v>82</v>
      </c>
      <c r="B3" s="533" t="s">
        <v>14</v>
      </c>
      <c r="C3" s="533" t="s">
        <v>514</v>
      </c>
      <c r="D3" s="533" t="s">
        <v>515</v>
      </c>
      <c r="E3" s="533" t="s">
        <v>516</v>
      </c>
      <c r="F3" s="234"/>
    </row>
    <row r="4" spans="1:17" ht="13.5" thickTop="1">
      <c r="A4" s="862">
        <v>2014</v>
      </c>
      <c r="B4" s="534" t="s">
        <v>178</v>
      </c>
      <c r="C4" s="530">
        <v>1</v>
      </c>
      <c r="D4" s="530">
        <v>1.0000000000000002</v>
      </c>
      <c r="E4" s="530">
        <v>0.99999999999999956</v>
      </c>
      <c r="F4" s="234"/>
    </row>
    <row r="5" spans="1:17">
      <c r="A5" s="862"/>
      <c r="B5" s="478" t="s">
        <v>179</v>
      </c>
      <c r="C5" s="531">
        <v>0</v>
      </c>
      <c r="D5" s="531">
        <v>0.99999999999999989</v>
      </c>
      <c r="E5" s="531">
        <v>0</v>
      </c>
      <c r="F5" s="234"/>
    </row>
    <row r="6" spans="1:17">
      <c r="A6" s="862"/>
      <c r="B6" s="478" t="s">
        <v>180</v>
      </c>
      <c r="C6" s="531">
        <v>2</v>
      </c>
      <c r="D6" s="531">
        <v>0</v>
      </c>
      <c r="E6" s="531">
        <v>3</v>
      </c>
      <c r="F6" s="234"/>
    </row>
    <row r="7" spans="1:17">
      <c r="A7" s="862"/>
      <c r="B7" s="478" t="s">
        <v>181</v>
      </c>
      <c r="C7" s="531">
        <v>0</v>
      </c>
      <c r="D7" s="531">
        <v>0</v>
      </c>
      <c r="E7" s="531">
        <v>0</v>
      </c>
      <c r="F7" s="234"/>
    </row>
    <row r="8" spans="1:17">
      <c r="A8" s="862"/>
      <c r="B8" s="478" t="s">
        <v>182</v>
      </c>
      <c r="C8" s="531">
        <v>2</v>
      </c>
      <c r="D8" s="531">
        <v>2</v>
      </c>
      <c r="E8" s="531">
        <v>0</v>
      </c>
      <c r="F8" s="234"/>
    </row>
    <row r="9" spans="1:17">
      <c r="A9" s="863"/>
      <c r="B9" s="478" t="s">
        <v>183</v>
      </c>
      <c r="C9" s="532">
        <v>0</v>
      </c>
      <c r="D9" s="532">
        <v>0</v>
      </c>
      <c r="E9" s="532">
        <v>0</v>
      </c>
      <c r="F9" s="234"/>
    </row>
    <row r="10" spans="1:17">
      <c r="A10" s="474" t="s">
        <v>512</v>
      </c>
      <c r="B10" s="475"/>
      <c r="C10" s="523">
        <v>7.0000000000000018</v>
      </c>
      <c r="D10" s="524">
        <v>4</v>
      </c>
      <c r="E10" s="525">
        <v>6</v>
      </c>
      <c r="F10" s="234"/>
    </row>
    <row r="11" spans="1:17">
      <c r="A11" s="234"/>
      <c r="B11" s="234"/>
      <c r="C11" s="234"/>
      <c r="D11" s="234"/>
      <c r="E11" s="234"/>
      <c r="F11" s="234"/>
    </row>
    <row r="12" spans="1:17">
      <c r="A12" s="234"/>
      <c r="B12" s="234"/>
      <c r="C12" s="234"/>
      <c r="D12" s="234"/>
      <c r="E12" s="234"/>
      <c r="F12" s="234"/>
    </row>
    <row r="13" spans="1:17">
      <c r="A13" s="234"/>
      <c r="B13" s="234"/>
      <c r="C13" s="234"/>
      <c r="D13" s="234"/>
      <c r="E13" s="234"/>
      <c r="F13" s="234"/>
    </row>
    <row r="26" spans="1:5" ht="13.5" thickBot="1">
      <c r="A26" s="159" t="s">
        <v>513</v>
      </c>
    </row>
    <row r="27" spans="1:5">
      <c r="A27" s="847" t="s">
        <v>14</v>
      </c>
      <c r="B27" s="393" t="s">
        <v>111</v>
      </c>
      <c r="C27" s="393" t="s">
        <v>514</v>
      </c>
      <c r="D27" s="393" t="s">
        <v>515</v>
      </c>
      <c r="E27" s="393" t="s">
        <v>516</v>
      </c>
    </row>
    <row r="28" spans="1:5" ht="13.5" thickBot="1">
      <c r="A28" s="848"/>
      <c r="B28" s="476" t="s">
        <v>211</v>
      </c>
      <c r="C28" s="476" t="s">
        <v>517</v>
      </c>
      <c r="D28" s="476" t="s">
        <v>517</v>
      </c>
      <c r="E28" s="476" t="s">
        <v>517</v>
      </c>
    </row>
    <row r="29" spans="1:5" ht="13.5" thickTop="1">
      <c r="A29" s="477" t="s">
        <v>178</v>
      </c>
      <c r="B29" s="478">
        <v>3611</v>
      </c>
      <c r="C29" s="526">
        <v>4.4166666666666679</v>
      </c>
      <c r="D29" s="526">
        <v>3.8000000000000007</v>
      </c>
      <c r="E29" s="526">
        <v>5</v>
      </c>
    </row>
    <row r="30" spans="1:5">
      <c r="A30" s="477" t="s">
        <v>179</v>
      </c>
      <c r="B30" s="478">
        <v>3638</v>
      </c>
      <c r="C30" s="526">
        <v>0</v>
      </c>
      <c r="D30" s="526">
        <v>0.58333333333333193</v>
      </c>
      <c r="E30" s="526">
        <v>0</v>
      </c>
    </row>
    <row r="31" spans="1:5">
      <c r="A31" s="864" t="s">
        <v>180</v>
      </c>
      <c r="B31" s="478">
        <v>3651</v>
      </c>
      <c r="C31" s="526">
        <v>0.28333333333333333</v>
      </c>
      <c r="D31" s="526">
        <v>0</v>
      </c>
      <c r="E31" s="526">
        <v>0.28333333333333333</v>
      </c>
    </row>
    <row r="32" spans="1:5">
      <c r="A32" s="865"/>
      <c r="B32" s="478">
        <v>3655</v>
      </c>
      <c r="C32" s="526">
        <v>0.11666666666666667</v>
      </c>
      <c r="D32" s="526">
        <v>0</v>
      </c>
      <c r="E32" s="526">
        <v>0.11666666666666667</v>
      </c>
    </row>
    <row r="33" spans="1:5">
      <c r="A33" s="866"/>
      <c r="B33" s="478">
        <v>3668</v>
      </c>
      <c r="C33" s="526">
        <v>0</v>
      </c>
      <c r="D33" s="526">
        <v>0</v>
      </c>
      <c r="E33" s="526">
        <v>0.81666666666666665</v>
      </c>
    </row>
    <row r="34" spans="1:5">
      <c r="A34" s="477" t="s">
        <v>181</v>
      </c>
      <c r="B34" s="478" t="s">
        <v>346</v>
      </c>
      <c r="C34" s="526"/>
      <c r="D34" s="526"/>
      <c r="E34" s="526"/>
    </row>
    <row r="35" spans="1:5">
      <c r="A35" s="864" t="s">
        <v>182</v>
      </c>
      <c r="B35" s="478" t="s">
        <v>536</v>
      </c>
      <c r="C35" s="526">
        <v>1.3166666666666667</v>
      </c>
      <c r="D35" s="526">
        <v>1.3166666666666667</v>
      </c>
      <c r="E35" s="526"/>
    </row>
    <row r="36" spans="1:5">
      <c r="A36" s="866"/>
      <c r="B36" s="478" t="s">
        <v>537</v>
      </c>
      <c r="C36" s="526">
        <v>1.6333333333333333</v>
      </c>
      <c r="D36" s="526">
        <v>1.6333333333333333</v>
      </c>
      <c r="E36" s="526"/>
    </row>
    <row r="37" spans="1:5">
      <c r="A37" s="477" t="s">
        <v>183</v>
      </c>
      <c r="B37" s="478" t="s">
        <v>346</v>
      </c>
      <c r="C37" s="526"/>
      <c r="D37" s="526"/>
      <c r="E37" s="526"/>
    </row>
  </sheetData>
  <mergeCells count="4">
    <mergeCell ref="A4:A9"/>
    <mergeCell ref="A27:A28"/>
    <mergeCell ref="A31:A33"/>
    <mergeCell ref="A35:A36"/>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Hoja22">
    <tabColor rgb="FF00B050"/>
  </sheetPr>
  <dimension ref="A1:F24"/>
  <sheetViews>
    <sheetView workbookViewId="0">
      <selection activeCell="B27" sqref="B27"/>
    </sheetView>
  </sheetViews>
  <sheetFormatPr baseColWidth="10" defaultRowHeight="12.75"/>
  <cols>
    <col min="1" max="1" width="14.28515625" customWidth="1"/>
    <col min="2" max="2" width="10.28515625" customWidth="1"/>
    <col min="3" max="3" width="11.140625" customWidth="1"/>
    <col min="4" max="4" width="11" customWidth="1"/>
    <col min="5" max="5" width="15.42578125" customWidth="1"/>
    <col min="6" max="6" width="23.5703125" customWidth="1"/>
  </cols>
  <sheetData>
    <row r="1" spans="1:6" s="159" customFormat="1">
      <c r="A1" s="159" t="s">
        <v>465</v>
      </c>
    </row>
    <row r="2" spans="1:6" s="159" customFormat="1"/>
    <row r="3" spans="1:6" ht="13.5" thickBot="1">
      <c r="A3" s="310" t="s">
        <v>92</v>
      </c>
      <c r="B3" s="310" t="s">
        <v>193</v>
      </c>
      <c r="C3" s="310" t="s">
        <v>380</v>
      </c>
      <c r="D3" s="310" t="s">
        <v>381</v>
      </c>
      <c r="E3" s="310" t="s">
        <v>382</v>
      </c>
      <c r="F3" s="310" t="s">
        <v>538</v>
      </c>
    </row>
    <row r="4" spans="1:6" ht="13.5" thickTop="1">
      <c r="A4" s="867" t="s">
        <v>76</v>
      </c>
      <c r="B4" s="605" t="s">
        <v>127</v>
      </c>
      <c r="C4" s="218">
        <v>42211</v>
      </c>
      <c r="D4" s="218">
        <v>42260</v>
      </c>
      <c r="E4" s="394">
        <v>50</v>
      </c>
      <c r="F4" s="605" t="s">
        <v>466</v>
      </c>
    </row>
    <row r="5" spans="1:6">
      <c r="A5" s="868"/>
      <c r="B5" s="605" t="s">
        <v>200</v>
      </c>
      <c r="C5" s="218">
        <v>42100</v>
      </c>
      <c r="D5" s="218">
        <v>42127</v>
      </c>
      <c r="E5" s="394">
        <v>28</v>
      </c>
      <c r="F5" s="605" t="s">
        <v>466</v>
      </c>
    </row>
    <row r="6" spans="1:6">
      <c r="A6" s="605" t="s">
        <v>95</v>
      </c>
      <c r="B6" s="605" t="s">
        <v>194</v>
      </c>
      <c r="C6" s="218">
        <v>42087</v>
      </c>
      <c r="D6" s="218">
        <v>42111</v>
      </c>
      <c r="E6" s="394">
        <v>25</v>
      </c>
      <c r="F6" s="605" t="s">
        <v>539</v>
      </c>
    </row>
    <row r="7" spans="1:6">
      <c r="A7" s="869" t="s">
        <v>96</v>
      </c>
      <c r="B7" s="605" t="s">
        <v>195</v>
      </c>
      <c r="C7" s="218">
        <v>42135</v>
      </c>
      <c r="D7" s="218">
        <v>42159</v>
      </c>
      <c r="E7" s="394">
        <v>25</v>
      </c>
      <c r="F7" s="605" t="s">
        <v>540</v>
      </c>
    </row>
    <row r="8" spans="1:6">
      <c r="A8" s="868"/>
      <c r="B8" s="605" t="s">
        <v>210</v>
      </c>
      <c r="C8" s="218">
        <v>42170</v>
      </c>
      <c r="D8" s="218">
        <v>42194</v>
      </c>
      <c r="E8" s="394">
        <v>25</v>
      </c>
      <c r="F8" s="605" t="s">
        <v>540</v>
      </c>
    </row>
    <row r="9" spans="1:6">
      <c r="A9" s="605" t="s">
        <v>97</v>
      </c>
      <c r="B9" s="605" t="s">
        <v>196</v>
      </c>
      <c r="C9" s="218">
        <v>42064</v>
      </c>
      <c r="D9" s="218">
        <v>42093</v>
      </c>
      <c r="E9" s="394">
        <v>30</v>
      </c>
      <c r="F9" s="605" t="s">
        <v>541</v>
      </c>
    </row>
    <row r="10" spans="1:6">
      <c r="A10" s="869" t="s">
        <v>74</v>
      </c>
      <c r="B10" s="605" t="s">
        <v>197</v>
      </c>
      <c r="C10" s="218">
        <v>42162</v>
      </c>
      <c r="D10" s="218">
        <v>42211</v>
      </c>
      <c r="E10" s="394">
        <v>50</v>
      </c>
      <c r="F10" s="605" t="s">
        <v>542</v>
      </c>
    </row>
    <row r="11" spans="1:6">
      <c r="A11" s="870"/>
      <c r="B11" s="605" t="s">
        <v>107</v>
      </c>
      <c r="C11" s="218">
        <v>42009</v>
      </c>
      <c r="D11" s="218">
        <v>42033</v>
      </c>
      <c r="E11" s="394">
        <v>25</v>
      </c>
      <c r="F11" s="605" t="s">
        <v>542</v>
      </c>
    </row>
    <row r="12" spans="1:6">
      <c r="A12" s="868"/>
      <c r="B12" s="605" t="s">
        <v>124</v>
      </c>
      <c r="C12" s="218">
        <v>42224</v>
      </c>
      <c r="D12" s="218">
        <v>42228</v>
      </c>
      <c r="E12" s="394">
        <v>5</v>
      </c>
      <c r="F12" s="605" t="s">
        <v>543</v>
      </c>
    </row>
    <row r="13" spans="1:6">
      <c r="A13" s="869" t="s">
        <v>74</v>
      </c>
      <c r="B13" s="605" t="s">
        <v>125</v>
      </c>
      <c r="C13" s="218">
        <v>42224</v>
      </c>
      <c r="D13" s="218">
        <v>42228</v>
      </c>
      <c r="E13" s="394">
        <v>5</v>
      </c>
      <c r="F13" s="605" t="s">
        <v>542</v>
      </c>
    </row>
    <row r="14" spans="1:6">
      <c r="A14" s="870"/>
      <c r="B14" s="605" t="s">
        <v>544</v>
      </c>
      <c r="C14" s="218">
        <v>42142</v>
      </c>
      <c r="D14" s="218">
        <v>42176</v>
      </c>
      <c r="E14" s="394">
        <v>35</v>
      </c>
      <c r="F14" s="605" t="s">
        <v>542</v>
      </c>
    </row>
    <row r="15" spans="1:6">
      <c r="A15" s="870"/>
      <c r="B15" s="605" t="s">
        <v>108</v>
      </c>
      <c r="C15" s="218">
        <v>42113</v>
      </c>
      <c r="D15" s="218">
        <v>42142</v>
      </c>
      <c r="E15" s="394">
        <v>30</v>
      </c>
      <c r="F15" s="605" t="s">
        <v>542</v>
      </c>
    </row>
    <row r="16" spans="1:6">
      <c r="A16" s="870"/>
      <c r="B16" s="605" t="s">
        <v>126</v>
      </c>
      <c r="C16" s="218">
        <v>42323</v>
      </c>
      <c r="D16" s="218">
        <v>42352</v>
      </c>
      <c r="E16" s="394">
        <v>30</v>
      </c>
      <c r="F16" s="605" t="s">
        <v>542</v>
      </c>
    </row>
    <row r="17" spans="1:6">
      <c r="A17" s="870"/>
      <c r="B17" s="605" t="s">
        <v>198</v>
      </c>
      <c r="C17" s="218">
        <v>42211</v>
      </c>
      <c r="D17" s="218">
        <v>42255</v>
      </c>
      <c r="E17" s="394">
        <v>45</v>
      </c>
      <c r="F17" s="605" t="s">
        <v>542</v>
      </c>
    </row>
    <row r="18" spans="1:6">
      <c r="A18" s="870"/>
      <c r="B18" s="605" t="s">
        <v>383</v>
      </c>
      <c r="C18" s="218">
        <v>42288</v>
      </c>
      <c r="D18" s="218">
        <v>42317</v>
      </c>
      <c r="E18" s="394">
        <v>30</v>
      </c>
      <c r="F18" s="605" t="s">
        <v>542</v>
      </c>
    </row>
    <row r="19" spans="1:6">
      <c r="A19" s="870"/>
      <c r="B19" s="605" t="s">
        <v>109</v>
      </c>
      <c r="C19" s="218">
        <v>42030</v>
      </c>
      <c r="D19" s="218">
        <v>42079</v>
      </c>
      <c r="E19" s="394">
        <v>50</v>
      </c>
      <c r="F19" s="605" t="s">
        <v>542</v>
      </c>
    </row>
    <row r="20" spans="1:6">
      <c r="A20" s="868"/>
      <c r="B20" s="605" t="s">
        <v>110</v>
      </c>
      <c r="C20" s="218">
        <v>42030</v>
      </c>
      <c r="D20" s="218">
        <v>42079</v>
      </c>
      <c r="E20" s="394">
        <v>50</v>
      </c>
      <c r="F20" s="605" t="s">
        <v>542</v>
      </c>
    </row>
    <row r="21" spans="1:6" ht="24">
      <c r="A21" s="869" t="s">
        <v>75</v>
      </c>
      <c r="B21" s="605" t="s">
        <v>545</v>
      </c>
      <c r="C21" s="218">
        <v>42128</v>
      </c>
      <c r="D21" s="218">
        <v>42137</v>
      </c>
      <c r="E21" s="394">
        <v>10</v>
      </c>
      <c r="F21" s="605" t="s">
        <v>546</v>
      </c>
    </row>
    <row r="22" spans="1:6" ht="24">
      <c r="A22" s="870"/>
      <c r="B22" s="605" t="s">
        <v>547</v>
      </c>
      <c r="C22" s="218">
        <v>42100</v>
      </c>
      <c r="D22" s="218">
        <v>42124</v>
      </c>
      <c r="E22" s="394">
        <v>25</v>
      </c>
      <c r="F22" s="605" t="s">
        <v>546</v>
      </c>
    </row>
    <row r="23" spans="1:6" ht="24">
      <c r="A23" s="868"/>
      <c r="B23" s="605" t="s">
        <v>548</v>
      </c>
      <c r="C23" s="218">
        <v>42107</v>
      </c>
      <c r="D23" s="218">
        <v>42111</v>
      </c>
      <c r="E23" s="394">
        <v>5</v>
      </c>
      <c r="F23" s="605" t="s">
        <v>546</v>
      </c>
    </row>
    <row r="24" spans="1:6">
      <c r="A24" s="605" t="s">
        <v>99</v>
      </c>
      <c r="B24" s="605" t="s">
        <v>199</v>
      </c>
      <c r="C24" s="218">
        <v>42268</v>
      </c>
      <c r="D24" s="218">
        <v>42292</v>
      </c>
      <c r="E24" s="394">
        <v>25</v>
      </c>
      <c r="F24" s="605" t="s">
        <v>549</v>
      </c>
    </row>
  </sheetData>
  <mergeCells count="5">
    <mergeCell ref="A4:A5"/>
    <mergeCell ref="A7:A8"/>
    <mergeCell ref="A10:A12"/>
    <mergeCell ref="A13:A20"/>
    <mergeCell ref="A21:A23"/>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Hoja16">
    <tabColor rgb="FF00B050"/>
    <pageSetUpPr fitToPage="1"/>
  </sheetPr>
  <dimension ref="A1:N369"/>
  <sheetViews>
    <sheetView showGridLines="0" topLeftCell="C1" zoomScale="93" zoomScaleNormal="93" workbookViewId="0">
      <pane ySplit="1" topLeftCell="A2" activePane="bottomLeft" state="frozen"/>
      <selection pane="bottomLeft" activeCell="S25" sqref="S25"/>
    </sheetView>
  </sheetViews>
  <sheetFormatPr baseColWidth="10" defaultRowHeight="12.75"/>
  <cols>
    <col min="1" max="1" width="9.140625" style="178" bestFit="1" customWidth="1"/>
    <col min="2" max="2" width="18.140625" style="178" customWidth="1"/>
    <col min="3" max="3" width="10.140625" style="178" customWidth="1"/>
    <col min="4" max="4" width="21.5703125" style="178" customWidth="1"/>
    <col min="5" max="5" width="7.5703125" style="182" bestFit="1" customWidth="1"/>
    <col min="6" max="6" width="19" style="178" customWidth="1"/>
    <col min="7" max="7" width="10.140625" style="178" bestFit="1" customWidth="1"/>
    <col min="8" max="8" width="12.7109375" style="178" bestFit="1" customWidth="1"/>
    <col min="9" max="9" width="10.42578125" style="178" bestFit="1" customWidth="1"/>
    <col min="10" max="10" width="16.5703125" style="178" bestFit="1" customWidth="1"/>
    <col min="11" max="11" width="13.5703125" style="182" bestFit="1" customWidth="1"/>
    <col min="12" max="12" width="17.28515625" style="178" bestFit="1" customWidth="1"/>
    <col min="13" max="13" width="17" style="178" customWidth="1"/>
    <col min="14" max="16384" width="11.42578125" style="178"/>
  </cols>
  <sheetData>
    <row r="1" spans="1:14" ht="37.5" customHeight="1">
      <c r="A1" s="179" t="s">
        <v>231</v>
      </c>
      <c r="B1" s="179"/>
      <c r="C1" s="179"/>
      <c r="D1" s="179" t="s">
        <v>112</v>
      </c>
      <c r="E1" s="179" t="s">
        <v>232</v>
      </c>
      <c r="F1" s="180" t="s">
        <v>233</v>
      </c>
      <c r="G1" s="237" t="s">
        <v>234</v>
      </c>
      <c r="H1" s="237" t="s">
        <v>235</v>
      </c>
      <c r="I1" s="238" t="s">
        <v>236</v>
      </c>
      <c r="J1" s="238" t="s">
        <v>237</v>
      </c>
      <c r="K1" s="181" t="s">
        <v>238</v>
      </c>
      <c r="L1" s="240" t="s">
        <v>239</v>
      </c>
      <c r="M1" s="241" t="s">
        <v>240</v>
      </c>
    </row>
    <row r="2" spans="1:14" ht="12.75" customHeight="1">
      <c r="A2" s="312">
        <v>1</v>
      </c>
      <c r="B2" s="874" t="s">
        <v>180</v>
      </c>
      <c r="C2" s="236">
        <f>DAY(D2)</f>
        <v>1</v>
      </c>
      <c r="D2" s="219">
        <v>42005</v>
      </c>
      <c r="E2" s="239" t="s">
        <v>241</v>
      </c>
      <c r="F2" s="220">
        <v>1.26E-2</v>
      </c>
      <c r="G2" s="239">
        <v>0.3</v>
      </c>
      <c r="H2" s="239">
        <v>30.31</v>
      </c>
      <c r="I2" s="239">
        <v>2287</v>
      </c>
      <c r="J2" s="239">
        <v>1080.2</v>
      </c>
      <c r="K2" s="220">
        <v>0.13539999999999999</v>
      </c>
      <c r="L2" s="239">
        <v>688</v>
      </c>
      <c r="M2" s="239">
        <v>1.1364859999999999E-2</v>
      </c>
      <c r="N2" s="186"/>
    </row>
    <row r="3" spans="1:14" ht="12.75" customHeight="1">
      <c r="A3" s="312">
        <v>2</v>
      </c>
      <c r="B3" s="875"/>
      <c r="C3" s="236">
        <f t="shared" ref="C3:C31" si="0">DAY(D3)</f>
        <v>2</v>
      </c>
      <c r="D3" s="219">
        <v>42006</v>
      </c>
      <c r="E3" s="239" t="s">
        <v>241</v>
      </c>
      <c r="F3" s="220">
        <v>1.26E-2</v>
      </c>
      <c r="G3" s="239">
        <v>0.3</v>
      </c>
      <c r="H3" s="239">
        <v>30.31</v>
      </c>
      <c r="I3" s="239">
        <v>2287</v>
      </c>
      <c r="J3" s="239">
        <v>1080.2</v>
      </c>
      <c r="K3" s="220">
        <v>0.13539999999999999</v>
      </c>
      <c r="L3" s="239">
        <v>688</v>
      </c>
      <c r="M3" s="239">
        <v>1.1364859999999999E-2</v>
      </c>
      <c r="N3" s="186"/>
    </row>
    <row r="4" spans="1:14" ht="12.75" customHeight="1">
      <c r="A4" s="312">
        <v>3</v>
      </c>
      <c r="B4" s="875"/>
      <c r="C4" s="236">
        <f t="shared" si="0"/>
        <v>3</v>
      </c>
      <c r="D4" s="219">
        <v>42007</v>
      </c>
      <c r="E4" s="239" t="s">
        <v>241</v>
      </c>
      <c r="F4" s="220">
        <v>1.26E-2</v>
      </c>
      <c r="G4" s="239">
        <v>0.3</v>
      </c>
      <c r="H4" s="239">
        <v>30.31</v>
      </c>
      <c r="I4" s="239">
        <v>2287</v>
      </c>
      <c r="J4" s="239">
        <v>1080.2</v>
      </c>
      <c r="K4" s="220">
        <v>0.13539999999999999</v>
      </c>
      <c r="L4" s="239">
        <v>688</v>
      </c>
      <c r="M4" s="239">
        <v>1.1364859999999999E-2</v>
      </c>
    </row>
    <row r="5" spans="1:14" ht="12.75" customHeight="1">
      <c r="A5" s="312">
        <v>4</v>
      </c>
      <c r="B5" s="875"/>
      <c r="C5" s="236">
        <f t="shared" si="0"/>
        <v>4</v>
      </c>
      <c r="D5" s="219">
        <v>42008</v>
      </c>
      <c r="E5" s="239" t="s">
        <v>241</v>
      </c>
      <c r="F5" s="220">
        <v>1.26E-2</v>
      </c>
      <c r="G5" s="239">
        <v>0.3</v>
      </c>
      <c r="H5" s="239">
        <v>30.31</v>
      </c>
      <c r="I5" s="239">
        <v>2287</v>
      </c>
      <c r="J5" s="239">
        <v>1080.2</v>
      </c>
      <c r="K5" s="220">
        <v>0.13539999999999999</v>
      </c>
      <c r="L5" s="239">
        <v>688</v>
      </c>
      <c r="M5" s="239">
        <v>1.1364859999999999E-2</v>
      </c>
    </row>
    <row r="6" spans="1:14" ht="12.75" customHeight="1">
      <c r="A6" s="312">
        <v>5</v>
      </c>
      <c r="B6" s="875"/>
      <c r="C6" s="236">
        <f t="shared" si="0"/>
        <v>5</v>
      </c>
      <c r="D6" s="219">
        <v>42009</v>
      </c>
      <c r="E6" s="239" t="s">
        <v>242</v>
      </c>
      <c r="F6" s="220">
        <v>4.2799999999999998E-2</v>
      </c>
      <c r="G6" s="239">
        <v>1.03</v>
      </c>
      <c r="H6" s="239">
        <v>105.77</v>
      </c>
      <c r="I6" s="239">
        <v>2287</v>
      </c>
      <c r="J6" s="239">
        <v>937.2</v>
      </c>
      <c r="K6" s="220">
        <v>0.13539999999999999</v>
      </c>
      <c r="L6" s="239">
        <v>554</v>
      </c>
      <c r="M6" s="239">
        <v>4.3702900000000003E-2</v>
      </c>
    </row>
    <row r="7" spans="1:14" ht="12.75" customHeight="1">
      <c r="A7" s="312">
        <v>6</v>
      </c>
      <c r="B7" s="875"/>
      <c r="C7" s="236">
        <f t="shared" si="0"/>
        <v>6</v>
      </c>
      <c r="D7" s="219">
        <v>42010</v>
      </c>
      <c r="E7" s="239" t="s">
        <v>242</v>
      </c>
      <c r="F7" s="220">
        <v>4.2799999999999998E-2</v>
      </c>
      <c r="G7" s="239">
        <v>1.03</v>
      </c>
      <c r="H7" s="239">
        <v>105.77</v>
      </c>
      <c r="I7" s="239">
        <v>2287</v>
      </c>
      <c r="J7" s="239">
        <v>937.2</v>
      </c>
      <c r="K7" s="220">
        <v>0.13539999999999999</v>
      </c>
      <c r="L7" s="239">
        <v>554</v>
      </c>
      <c r="M7" s="239">
        <v>4.3702900000000003E-2</v>
      </c>
    </row>
    <row r="8" spans="1:14" ht="12.75" customHeight="1">
      <c r="A8" s="312">
        <v>7</v>
      </c>
      <c r="B8" s="875"/>
      <c r="C8" s="236">
        <f t="shared" si="0"/>
        <v>7</v>
      </c>
      <c r="D8" s="219">
        <v>42011</v>
      </c>
      <c r="E8" s="239" t="s">
        <v>242</v>
      </c>
      <c r="F8" s="220">
        <v>4.2799999999999998E-2</v>
      </c>
      <c r="G8" s="239">
        <v>1.03</v>
      </c>
      <c r="H8" s="239">
        <v>105.77</v>
      </c>
      <c r="I8" s="239">
        <v>2287</v>
      </c>
      <c r="J8" s="239">
        <v>937.2</v>
      </c>
      <c r="K8" s="220">
        <v>0.13539999999999999</v>
      </c>
      <c r="L8" s="239">
        <v>554</v>
      </c>
      <c r="M8" s="239">
        <v>4.3702900000000003E-2</v>
      </c>
    </row>
    <row r="9" spans="1:14" ht="12.75" customHeight="1">
      <c r="A9" s="312">
        <v>8</v>
      </c>
      <c r="B9" s="875"/>
      <c r="C9" s="236">
        <f t="shared" si="0"/>
        <v>8</v>
      </c>
      <c r="D9" s="219">
        <v>42012</v>
      </c>
      <c r="E9" s="239" t="s">
        <v>242</v>
      </c>
      <c r="F9" s="220">
        <v>4.2799999999999998E-2</v>
      </c>
      <c r="G9" s="239">
        <v>1.03</v>
      </c>
      <c r="H9" s="239">
        <v>105.77</v>
      </c>
      <c r="I9" s="239">
        <v>2287</v>
      </c>
      <c r="J9" s="239">
        <v>937.2</v>
      </c>
      <c r="K9" s="220">
        <v>0.13539999999999999</v>
      </c>
      <c r="L9" s="239">
        <v>554</v>
      </c>
      <c r="M9" s="239">
        <v>4.3702900000000003E-2</v>
      </c>
    </row>
    <row r="10" spans="1:14">
      <c r="A10" s="312">
        <v>9</v>
      </c>
      <c r="B10" s="875"/>
      <c r="C10" s="236">
        <f t="shared" si="0"/>
        <v>9</v>
      </c>
      <c r="D10" s="219">
        <v>42013</v>
      </c>
      <c r="E10" s="239" t="s">
        <v>242</v>
      </c>
      <c r="F10" s="220">
        <v>4.2799999999999998E-2</v>
      </c>
      <c r="G10" s="239">
        <v>1.03</v>
      </c>
      <c r="H10" s="239">
        <v>105.77</v>
      </c>
      <c r="I10" s="239">
        <v>2287</v>
      </c>
      <c r="J10" s="239">
        <v>937.2</v>
      </c>
      <c r="K10" s="220">
        <v>0.13539999999999999</v>
      </c>
      <c r="L10" s="239">
        <v>554</v>
      </c>
      <c r="M10" s="239">
        <v>4.3702900000000003E-2</v>
      </c>
    </row>
    <row r="11" spans="1:14">
      <c r="A11" s="312">
        <v>10</v>
      </c>
      <c r="B11" s="875"/>
      <c r="C11" s="236">
        <f t="shared" si="0"/>
        <v>10</v>
      </c>
      <c r="D11" s="219">
        <v>42014</v>
      </c>
      <c r="E11" s="239" t="s">
        <v>242</v>
      </c>
      <c r="F11" s="220">
        <v>4.2799999999999998E-2</v>
      </c>
      <c r="G11" s="239">
        <v>1.03</v>
      </c>
      <c r="H11" s="239">
        <v>105.77</v>
      </c>
      <c r="I11" s="239">
        <v>2287</v>
      </c>
      <c r="J11" s="239">
        <v>937.2</v>
      </c>
      <c r="K11" s="220">
        <v>0.13539999999999999</v>
      </c>
      <c r="L11" s="239">
        <v>554</v>
      </c>
      <c r="M11" s="239">
        <v>4.3702900000000003E-2</v>
      </c>
    </row>
    <row r="12" spans="1:14">
      <c r="A12" s="312">
        <v>11</v>
      </c>
      <c r="B12" s="875"/>
      <c r="C12" s="236">
        <f t="shared" si="0"/>
        <v>11</v>
      </c>
      <c r="D12" s="219">
        <v>42015</v>
      </c>
      <c r="E12" s="239" t="s">
        <v>242</v>
      </c>
      <c r="F12" s="220">
        <v>4.2799999999999998E-2</v>
      </c>
      <c r="G12" s="239">
        <v>1.03</v>
      </c>
      <c r="H12" s="239">
        <v>105.77</v>
      </c>
      <c r="I12" s="239">
        <v>2287</v>
      </c>
      <c r="J12" s="239">
        <v>937.2</v>
      </c>
      <c r="K12" s="220">
        <v>0.13539999999999999</v>
      </c>
      <c r="L12" s="239">
        <v>554</v>
      </c>
      <c r="M12" s="239">
        <v>4.3702900000000003E-2</v>
      </c>
    </row>
    <row r="13" spans="1:14">
      <c r="A13" s="312">
        <v>12</v>
      </c>
      <c r="B13" s="875"/>
      <c r="C13" s="236">
        <f t="shared" si="0"/>
        <v>12</v>
      </c>
      <c r="D13" s="219">
        <v>42016</v>
      </c>
      <c r="E13" s="239" t="s">
        <v>242</v>
      </c>
      <c r="F13" s="220">
        <v>4.2799999999999998E-2</v>
      </c>
      <c r="G13" s="239">
        <v>1.03</v>
      </c>
      <c r="H13" s="239">
        <v>105.77</v>
      </c>
      <c r="I13" s="239">
        <v>2287</v>
      </c>
      <c r="J13" s="239">
        <v>937.2</v>
      </c>
      <c r="K13" s="220">
        <v>0.13539999999999999</v>
      </c>
      <c r="L13" s="239">
        <v>554</v>
      </c>
      <c r="M13" s="239">
        <v>4.3702900000000003E-2</v>
      </c>
    </row>
    <row r="14" spans="1:14">
      <c r="A14" s="312">
        <v>13</v>
      </c>
      <c r="B14" s="875"/>
      <c r="C14" s="236">
        <f t="shared" si="0"/>
        <v>13</v>
      </c>
      <c r="D14" s="219">
        <v>42017</v>
      </c>
      <c r="E14" s="239" t="s">
        <v>242</v>
      </c>
      <c r="F14" s="220">
        <v>4.2799999999999998E-2</v>
      </c>
      <c r="G14" s="239">
        <v>1.03</v>
      </c>
      <c r="H14" s="239">
        <v>105.77</v>
      </c>
      <c r="I14" s="239">
        <v>2287</v>
      </c>
      <c r="J14" s="239">
        <v>937.2</v>
      </c>
      <c r="K14" s="220">
        <v>0.13539999999999999</v>
      </c>
      <c r="L14" s="239">
        <v>554</v>
      </c>
      <c r="M14" s="239">
        <v>4.3702900000000003E-2</v>
      </c>
    </row>
    <row r="15" spans="1:14">
      <c r="A15" s="312">
        <v>14</v>
      </c>
      <c r="B15" s="875"/>
      <c r="C15" s="236">
        <f t="shared" si="0"/>
        <v>14</v>
      </c>
      <c r="D15" s="219">
        <v>42018</v>
      </c>
      <c r="E15" s="239" t="s">
        <v>242</v>
      </c>
      <c r="F15" s="220">
        <v>4.2799999999999998E-2</v>
      </c>
      <c r="G15" s="239">
        <v>1.03</v>
      </c>
      <c r="H15" s="239">
        <v>105.77</v>
      </c>
      <c r="I15" s="239">
        <v>2287</v>
      </c>
      <c r="J15" s="239">
        <v>937.2</v>
      </c>
      <c r="K15" s="220">
        <v>0.13539999999999999</v>
      </c>
      <c r="L15" s="239">
        <v>554</v>
      </c>
      <c r="M15" s="239">
        <v>4.3702900000000003E-2</v>
      </c>
    </row>
    <row r="16" spans="1:14">
      <c r="A16" s="312">
        <v>15</v>
      </c>
      <c r="B16" s="875"/>
      <c r="C16" s="236">
        <f t="shared" si="0"/>
        <v>15</v>
      </c>
      <c r="D16" s="219">
        <v>42019</v>
      </c>
      <c r="E16" s="239" t="s">
        <v>242</v>
      </c>
      <c r="F16" s="220">
        <v>4.2799999999999998E-2</v>
      </c>
      <c r="G16" s="239">
        <v>1.03</v>
      </c>
      <c r="H16" s="239">
        <v>105.77</v>
      </c>
      <c r="I16" s="239">
        <v>2287</v>
      </c>
      <c r="J16" s="239">
        <v>937.2</v>
      </c>
      <c r="K16" s="220">
        <v>0.13539999999999999</v>
      </c>
      <c r="L16" s="239">
        <v>554</v>
      </c>
      <c r="M16" s="239">
        <v>4.3702900000000003E-2</v>
      </c>
    </row>
    <row r="17" spans="1:13">
      <c r="A17" s="312">
        <v>16</v>
      </c>
      <c r="B17" s="875"/>
      <c r="C17" s="236">
        <f t="shared" si="0"/>
        <v>16</v>
      </c>
      <c r="D17" s="219">
        <v>42020</v>
      </c>
      <c r="E17" s="239" t="s">
        <v>242</v>
      </c>
      <c r="F17" s="220">
        <v>4.2799999999999998E-2</v>
      </c>
      <c r="G17" s="239">
        <v>1.03</v>
      </c>
      <c r="H17" s="239">
        <v>105.77</v>
      </c>
      <c r="I17" s="239">
        <v>2287</v>
      </c>
      <c r="J17" s="239">
        <v>937.2</v>
      </c>
      <c r="K17" s="220">
        <v>0.13539999999999999</v>
      </c>
      <c r="L17" s="239">
        <v>554</v>
      </c>
      <c r="M17" s="239">
        <v>4.3702900000000003E-2</v>
      </c>
    </row>
    <row r="18" spans="1:13">
      <c r="A18" s="312">
        <v>17</v>
      </c>
      <c r="B18" s="875"/>
      <c r="C18" s="236">
        <f t="shared" si="0"/>
        <v>17</v>
      </c>
      <c r="D18" s="219">
        <v>42021</v>
      </c>
      <c r="E18" s="239" t="s">
        <v>242</v>
      </c>
      <c r="F18" s="220">
        <v>4.2799999999999998E-2</v>
      </c>
      <c r="G18" s="239">
        <v>1.03</v>
      </c>
      <c r="H18" s="239">
        <v>105.77</v>
      </c>
      <c r="I18" s="239">
        <v>2287</v>
      </c>
      <c r="J18" s="239">
        <v>937.2</v>
      </c>
      <c r="K18" s="220">
        <v>0.13539999999999999</v>
      </c>
      <c r="L18" s="239">
        <v>554</v>
      </c>
      <c r="M18" s="239">
        <v>4.3702900000000003E-2</v>
      </c>
    </row>
    <row r="19" spans="1:13">
      <c r="A19" s="312">
        <v>18</v>
      </c>
      <c r="B19" s="875"/>
      <c r="C19" s="236">
        <f t="shared" si="0"/>
        <v>18</v>
      </c>
      <c r="D19" s="219">
        <v>42022</v>
      </c>
      <c r="E19" s="239" t="s">
        <v>242</v>
      </c>
      <c r="F19" s="220">
        <v>4.2799999999999998E-2</v>
      </c>
      <c r="G19" s="239">
        <v>1.03</v>
      </c>
      <c r="H19" s="239">
        <v>105.77</v>
      </c>
      <c r="I19" s="239">
        <v>2287</v>
      </c>
      <c r="J19" s="239">
        <v>937.2</v>
      </c>
      <c r="K19" s="220">
        <v>0.13539999999999999</v>
      </c>
      <c r="L19" s="239">
        <v>554</v>
      </c>
      <c r="M19" s="239">
        <v>4.3702900000000003E-2</v>
      </c>
    </row>
    <row r="20" spans="1:13">
      <c r="A20" s="312">
        <v>19</v>
      </c>
      <c r="B20" s="875"/>
      <c r="C20" s="236">
        <f t="shared" si="0"/>
        <v>19</v>
      </c>
      <c r="D20" s="219">
        <v>42023</v>
      </c>
      <c r="E20" s="239" t="s">
        <v>242</v>
      </c>
      <c r="F20" s="220">
        <v>4.2799999999999998E-2</v>
      </c>
      <c r="G20" s="239">
        <v>1.03</v>
      </c>
      <c r="H20" s="239">
        <v>105.77</v>
      </c>
      <c r="I20" s="239">
        <v>2287</v>
      </c>
      <c r="J20" s="239">
        <v>937.2</v>
      </c>
      <c r="K20" s="220">
        <v>0.13539999999999999</v>
      </c>
      <c r="L20" s="239">
        <v>554</v>
      </c>
      <c r="M20" s="239">
        <v>4.3702900000000003E-2</v>
      </c>
    </row>
    <row r="21" spans="1:13">
      <c r="A21" s="312">
        <v>20</v>
      </c>
      <c r="B21" s="875"/>
      <c r="C21" s="236">
        <f t="shared" si="0"/>
        <v>20</v>
      </c>
      <c r="D21" s="219">
        <v>42024</v>
      </c>
      <c r="E21" s="239" t="s">
        <v>242</v>
      </c>
      <c r="F21" s="220">
        <v>4.2799999999999998E-2</v>
      </c>
      <c r="G21" s="239">
        <v>1.03</v>
      </c>
      <c r="H21" s="239">
        <v>105.77</v>
      </c>
      <c r="I21" s="239">
        <v>2287</v>
      </c>
      <c r="J21" s="239">
        <v>937.2</v>
      </c>
      <c r="K21" s="220">
        <v>0.13539999999999999</v>
      </c>
      <c r="L21" s="239">
        <v>554</v>
      </c>
      <c r="M21" s="239">
        <v>4.3702900000000003E-2</v>
      </c>
    </row>
    <row r="22" spans="1:13">
      <c r="A22" s="312">
        <v>21</v>
      </c>
      <c r="B22" s="875"/>
      <c r="C22" s="236">
        <f t="shared" si="0"/>
        <v>21</v>
      </c>
      <c r="D22" s="219">
        <v>42025</v>
      </c>
      <c r="E22" s="239" t="s">
        <v>242</v>
      </c>
      <c r="F22" s="220">
        <v>4.2799999999999998E-2</v>
      </c>
      <c r="G22" s="239">
        <v>1.03</v>
      </c>
      <c r="H22" s="239">
        <v>105.77</v>
      </c>
      <c r="I22" s="239">
        <v>2287</v>
      </c>
      <c r="J22" s="239">
        <v>937.2</v>
      </c>
      <c r="K22" s="220">
        <v>0.13539999999999999</v>
      </c>
      <c r="L22" s="239">
        <v>554</v>
      </c>
      <c r="M22" s="239">
        <v>4.3702900000000003E-2</v>
      </c>
    </row>
    <row r="23" spans="1:13">
      <c r="A23" s="312">
        <v>22</v>
      </c>
      <c r="B23" s="875"/>
      <c r="C23" s="236">
        <f t="shared" si="0"/>
        <v>22</v>
      </c>
      <c r="D23" s="219">
        <v>42026</v>
      </c>
      <c r="E23" s="239" t="s">
        <v>242</v>
      </c>
      <c r="F23" s="220">
        <v>4.2799999999999998E-2</v>
      </c>
      <c r="G23" s="239">
        <v>1.03</v>
      </c>
      <c r="H23" s="239">
        <v>105.77</v>
      </c>
      <c r="I23" s="239">
        <v>2287</v>
      </c>
      <c r="J23" s="239">
        <v>937.2</v>
      </c>
      <c r="K23" s="220">
        <v>0.13539999999999999</v>
      </c>
      <c r="L23" s="239">
        <v>554</v>
      </c>
      <c r="M23" s="239">
        <v>4.3702900000000003E-2</v>
      </c>
    </row>
    <row r="24" spans="1:13">
      <c r="A24" s="312">
        <v>23</v>
      </c>
      <c r="B24" s="875"/>
      <c r="C24" s="236">
        <f t="shared" si="0"/>
        <v>23</v>
      </c>
      <c r="D24" s="219">
        <v>42027</v>
      </c>
      <c r="E24" s="239" t="s">
        <v>242</v>
      </c>
      <c r="F24" s="220">
        <v>4.2799999999999998E-2</v>
      </c>
      <c r="G24" s="239">
        <v>1.03</v>
      </c>
      <c r="H24" s="239">
        <v>105.77</v>
      </c>
      <c r="I24" s="239">
        <v>2287</v>
      </c>
      <c r="J24" s="239">
        <v>937.2</v>
      </c>
      <c r="K24" s="220">
        <v>0.13539999999999999</v>
      </c>
      <c r="L24" s="239">
        <v>554</v>
      </c>
      <c r="M24" s="239">
        <v>4.3702900000000003E-2</v>
      </c>
    </row>
    <row r="25" spans="1:13">
      <c r="A25" s="312">
        <v>24</v>
      </c>
      <c r="B25" s="875"/>
      <c r="C25" s="236">
        <f t="shared" si="0"/>
        <v>24</v>
      </c>
      <c r="D25" s="219">
        <v>42028</v>
      </c>
      <c r="E25" s="239" t="s">
        <v>242</v>
      </c>
      <c r="F25" s="220">
        <v>4.2799999999999998E-2</v>
      </c>
      <c r="G25" s="239">
        <v>1.03</v>
      </c>
      <c r="H25" s="239">
        <v>105.77</v>
      </c>
      <c r="I25" s="239">
        <v>2287</v>
      </c>
      <c r="J25" s="239">
        <v>937.2</v>
      </c>
      <c r="K25" s="220">
        <v>0.13539999999999999</v>
      </c>
      <c r="L25" s="239">
        <v>554</v>
      </c>
      <c r="M25" s="239">
        <v>4.3702900000000003E-2</v>
      </c>
    </row>
    <row r="26" spans="1:13">
      <c r="A26" s="312">
        <v>25</v>
      </c>
      <c r="B26" s="875"/>
      <c r="C26" s="236">
        <f t="shared" si="0"/>
        <v>25</v>
      </c>
      <c r="D26" s="219">
        <v>42029</v>
      </c>
      <c r="E26" s="239" t="s">
        <v>242</v>
      </c>
      <c r="F26" s="220">
        <v>4.2799999999999998E-2</v>
      </c>
      <c r="G26" s="239">
        <v>1.03</v>
      </c>
      <c r="H26" s="239">
        <v>105.77</v>
      </c>
      <c r="I26" s="239">
        <v>2287</v>
      </c>
      <c r="J26" s="239">
        <v>937.2</v>
      </c>
      <c r="K26" s="220">
        <v>0.13539999999999999</v>
      </c>
      <c r="L26" s="239">
        <v>554</v>
      </c>
      <c r="M26" s="239">
        <v>4.3702900000000003E-2</v>
      </c>
    </row>
    <row r="27" spans="1:13">
      <c r="A27" s="312">
        <v>26</v>
      </c>
      <c r="B27" s="875"/>
      <c r="C27" s="236">
        <f t="shared" si="0"/>
        <v>26</v>
      </c>
      <c r="D27" s="219">
        <v>42030</v>
      </c>
      <c r="E27" s="239" t="s">
        <v>243</v>
      </c>
      <c r="F27" s="220">
        <v>0.3533</v>
      </c>
      <c r="G27" s="239">
        <v>8.48</v>
      </c>
      <c r="H27" s="239">
        <v>1205.28</v>
      </c>
      <c r="I27" s="239">
        <v>2287</v>
      </c>
      <c r="J27" s="239">
        <v>604.20000000000005</v>
      </c>
      <c r="K27" s="220">
        <v>0.13539999999999999</v>
      </c>
      <c r="L27" s="239">
        <v>242</v>
      </c>
      <c r="M27" s="239">
        <v>0.35504097000000001</v>
      </c>
    </row>
    <row r="28" spans="1:13">
      <c r="A28" s="312">
        <v>27</v>
      </c>
      <c r="B28" s="875"/>
      <c r="C28" s="236">
        <f t="shared" si="0"/>
        <v>27</v>
      </c>
      <c r="D28" s="219">
        <v>42031</v>
      </c>
      <c r="E28" s="239" t="s">
        <v>243</v>
      </c>
      <c r="F28" s="220">
        <v>0.3533</v>
      </c>
      <c r="G28" s="239">
        <v>8.48</v>
      </c>
      <c r="H28" s="239">
        <v>1205.28</v>
      </c>
      <c r="I28" s="239">
        <v>2287</v>
      </c>
      <c r="J28" s="239">
        <v>604.20000000000005</v>
      </c>
      <c r="K28" s="220">
        <v>0.13539999999999999</v>
      </c>
      <c r="L28" s="239">
        <v>242</v>
      </c>
      <c r="M28" s="239">
        <v>0.35504097000000001</v>
      </c>
    </row>
    <row r="29" spans="1:13">
      <c r="A29" s="312">
        <v>28</v>
      </c>
      <c r="B29" s="875"/>
      <c r="C29" s="236">
        <f t="shared" si="0"/>
        <v>28</v>
      </c>
      <c r="D29" s="219">
        <v>42032</v>
      </c>
      <c r="E29" s="239" t="s">
        <v>243</v>
      </c>
      <c r="F29" s="220">
        <v>0.3533</v>
      </c>
      <c r="G29" s="239">
        <v>8.48</v>
      </c>
      <c r="H29" s="239">
        <v>1205.28</v>
      </c>
      <c r="I29" s="239">
        <v>2287</v>
      </c>
      <c r="J29" s="239">
        <v>604.20000000000005</v>
      </c>
      <c r="K29" s="220">
        <v>0.13539999999999999</v>
      </c>
      <c r="L29" s="239">
        <v>242</v>
      </c>
      <c r="M29" s="239">
        <v>0.35504097000000001</v>
      </c>
    </row>
    <row r="30" spans="1:13">
      <c r="A30" s="312">
        <v>29</v>
      </c>
      <c r="B30" s="875"/>
      <c r="C30" s="236">
        <f t="shared" si="0"/>
        <v>29</v>
      </c>
      <c r="D30" s="219">
        <v>42033</v>
      </c>
      <c r="E30" s="239" t="s">
        <v>243</v>
      </c>
      <c r="F30" s="220">
        <v>0.3533</v>
      </c>
      <c r="G30" s="239">
        <v>8.48</v>
      </c>
      <c r="H30" s="239">
        <v>1205.28</v>
      </c>
      <c r="I30" s="239">
        <v>2287</v>
      </c>
      <c r="J30" s="239">
        <v>604.20000000000005</v>
      </c>
      <c r="K30" s="220">
        <v>0.13539999999999999</v>
      </c>
      <c r="L30" s="239">
        <v>242</v>
      </c>
      <c r="M30" s="239">
        <v>0.35504097000000001</v>
      </c>
    </row>
    <row r="31" spans="1:13">
      <c r="A31" s="312">
        <v>30</v>
      </c>
      <c r="B31" s="875"/>
      <c r="C31" s="236">
        <f t="shared" si="0"/>
        <v>30</v>
      </c>
      <c r="D31" s="219">
        <v>42034</v>
      </c>
      <c r="E31" s="239" t="s">
        <v>244</v>
      </c>
      <c r="F31" s="220">
        <v>0.15690000000000001</v>
      </c>
      <c r="G31" s="239">
        <v>3.77</v>
      </c>
      <c r="H31" s="239">
        <v>446.98</v>
      </c>
      <c r="I31" s="239">
        <v>2287</v>
      </c>
      <c r="J31" s="239">
        <v>747.2</v>
      </c>
      <c r="K31" s="220">
        <v>0.13539999999999999</v>
      </c>
      <c r="L31" s="239">
        <v>376</v>
      </c>
      <c r="M31" s="239">
        <v>0.15795240999999999</v>
      </c>
    </row>
    <row r="32" spans="1:13">
      <c r="A32" s="312">
        <v>31</v>
      </c>
      <c r="B32" s="875" t="s">
        <v>181</v>
      </c>
      <c r="C32" s="236">
        <f>DAY(D32)</f>
        <v>31</v>
      </c>
      <c r="D32" s="219">
        <v>42035</v>
      </c>
      <c r="E32" s="239" t="s">
        <v>244</v>
      </c>
      <c r="F32" s="220">
        <v>0.15690000000000001</v>
      </c>
      <c r="G32" s="239">
        <v>3.77</v>
      </c>
      <c r="H32" s="239">
        <v>446.98</v>
      </c>
      <c r="I32" s="239">
        <v>2287</v>
      </c>
      <c r="J32" s="239">
        <v>747.2</v>
      </c>
      <c r="K32" s="220">
        <v>0.13539999999999999</v>
      </c>
      <c r="L32" s="239">
        <v>376</v>
      </c>
      <c r="M32" s="239">
        <v>0.15795240999999999</v>
      </c>
    </row>
    <row r="33" spans="1:13">
      <c r="A33" s="312">
        <v>32</v>
      </c>
      <c r="B33" s="875"/>
      <c r="C33" s="236">
        <f>DAY(D33)</f>
        <v>1</v>
      </c>
      <c r="D33" s="219">
        <v>42036</v>
      </c>
      <c r="E33" s="239" t="s">
        <v>245</v>
      </c>
      <c r="F33" s="220">
        <v>0.18110000000000001</v>
      </c>
      <c r="G33" s="239">
        <v>4.3499999999999996</v>
      </c>
      <c r="H33" s="239">
        <v>552.37</v>
      </c>
      <c r="I33" s="239">
        <v>2313</v>
      </c>
      <c r="J33" s="239">
        <v>721.3</v>
      </c>
      <c r="K33" s="220">
        <v>0.13539999999999999</v>
      </c>
      <c r="L33" s="239">
        <v>350</v>
      </c>
      <c r="M33" s="239">
        <v>0.18759184000000001</v>
      </c>
    </row>
    <row r="34" spans="1:13">
      <c r="A34" s="312">
        <v>33</v>
      </c>
      <c r="B34" s="875"/>
      <c r="C34" s="236">
        <f t="shared" ref="C34:C97" si="1">DAY(D34)</f>
        <v>2</v>
      </c>
      <c r="D34" s="219">
        <v>42037</v>
      </c>
      <c r="E34" s="239" t="s">
        <v>245</v>
      </c>
      <c r="F34" s="220">
        <v>0.18110000000000001</v>
      </c>
      <c r="G34" s="239">
        <v>4.3499999999999996</v>
      </c>
      <c r="H34" s="239">
        <v>552.37</v>
      </c>
      <c r="I34" s="239">
        <v>2313</v>
      </c>
      <c r="J34" s="239">
        <v>721.3</v>
      </c>
      <c r="K34" s="220">
        <v>0.13539999999999999</v>
      </c>
      <c r="L34" s="239">
        <v>350</v>
      </c>
      <c r="M34" s="239">
        <v>0.18759184000000001</v>
      </c>
    </row>
    <row r="35" spans="1:13">
      <c r="A35" s="312">
        <v>34</v>
      </c>
      <c r="B35" s="875"/>
      <c r="C35" s="236">
        <f t="shared" si="1"/>
        <v>3</v>
      </c>
      <c r="D35" s="219">
        <v>42038</v>
      </c>
      <c r="E35" s="239" t="s">
        <v>245</v>
      </c>
      <c r="F35" s="220">
        <v>0.18110000000000001</v>
      </c>
      <c r="G35" s="239">
        <v>4.3499999999999996</v>
      </c>
      <c r="H35" s="239">
        <v>552.37</v>
      </c>
      <c r="I35" s="239">
        <v>2313</v>
      </c>
      <c r="J35" s="239">
        <v>721.3</v>
      </c>
      <c r="K35" s="220">
        <v>0.13539999999999999</v>
      </c>
      <c r="L35" s="239">
        <v>350</v>
      </c>
      <c r="M35" s="239">
        <v>0.18759184000000001</v>
      </c>
    </row>
    <row r="36" spans="1:13">
      <c r="A36" s="312">
        <v>35</v>
      </c>
      <c r="B36" s="875"/>
      <c r="C36" s="236">
        <f t="shared" si="1"/>
        <v>4</v>
      </c>
      <c r="D36" s="219">
        <v>42039</v>
      </c>
      <c r="E36" s="239" t="s">
        <v>245</v>
      </c>
      <c r="F36" s="220">
        <v>0.18110000000000001</v>
      </c>
      <c r="G36" s="239">
        <v>4.3499999999999996</v>
      </c>
      <c r="H36" s="239">
        <v>552.37</v>
      </c>
      <c r="I36" s="239">
        <v>2313</v>
      </c>
      <c r="J36" s="239">
        <v>721.3</v>
      </c>
      <c r="K36" s="220">
        <v>0.13539999999999999</v>
      </c>
      <c r="L36" s="239">
        <v>350</v>
      </c>
      <c r="M36" s="239">
        <v>0.18759184000000001</v>
      </c>
    </row>
    <row r="37" spans="1:13">
      <c r="A37" s="312">
        <v>36</v>
      </c>
      <c r="B37" s="875"/>
      <c r="C37" s="236">
        <f t="shared" si="1"/>
        <v>5</v>
      </c>
      <c r="D37" s="219">
        <v>42040</v>
      </c>
      <c r="E37" s="239" t="s">
        <v>245</v>
      </c>
      <c r="F37" s="220">
        <v>0.18110000000000001</v>
      </c>
      <c r="G37" s="239">
        <v>4.3499999999999996</v>
      </c>
      <c r="H37" s="239">
        <v>552.37</v>
      </c>
      <c r="I37" s="239">
        <v>2313</v>
      </c>
      <c r="J37" s="239">
        <v>721.3</v>
      </c>
      <c r="K37" s="220">
        <v>0.13539999999999999</v>
      </c>
      <c r="L37" s="239">
        <v>350</v>
      </c>
      <c r="M37" s="239">
        <v>0.18759184000000001</v>
      </c>
    </row>
    <row r="38" spans="1:13">
      <c r="A38" s="312">
        <v>37</v>
      </c>
      <c r="B38" s="875"/>
      <c r="C38" s="236">
        <f t="shared" si="1"/>
        <v>6</v>
      </c>
      <c r="D38" s="219">
        <v>42041</v>
      </c>
      <c r="E38" s="239" t="s">
        <v>245</v>
      </c>
      <c r="F38" s="220">
        <v>0.18110000000000001</v>
      </c>
      <c r="G38" s="239">
        <v>4.3499999999999996</v>
      </c>
      <c r="H38" s="239">
        <v>552.37</v>
      </c>
      <c r="I38" s="239">
        <v>2313</v>
      </c>
      <c r="J38" s="239">
        <v>721.3</v>
      </c>
      <c r="K38" s="220">
        <v>0.13539999999999999</v>
      </c>
      <c r="L38" s="239">
        <v>350</v>
      </c>
      <c r="M38" s="239">
        <v>0.18759184000000001</v>
      </c>
    </row>
    <row r="39" spans="1:13">
      <c r="A39" s="312">
        <v>38</v>
      </c>
      <c r="B39" s="875"/>
      <c r="C39" s="236">
        <f t="shared" si="1"/>
        <v>7</v>
      </c>
      <c r="D39" s="219">
        <v>42042</v>
      </c>
      <c r="E39" s="239" t="s">
        <v>245</v>
      </c>
      <c r="F39" s="220">
        <v>0.18110000000000001</v>
      </c>
      <c r="G39" s="239">
        <v>4.3499999999999996</v>
      </c>
      <c r="H39" s="239">
        <v>552.37</v>
      </c>
      <c r="I39" s="239">
        <v>2313</v>
      </c>
      <c r="J39" s="239">
        <v>721.3</v>
      </c>
      <c r="K39" s="220">
        <v>0.13539999999999999</v>
      </c>
      <c r="L39" s="239">
        <v>350</v>
      </c>
      <c r="M39" s="239">
        <v>0.18759184000000001</v>
      </c>
    </row>
    <row r="40" spans="1:13">
      <c r="A40" s="312">
        <v>39</v>
      </c>
      <c r="B40" s="875"/>
      <c r="C40" s="236">
        <f t="shared" si="1"/>
        <v>8</v>
      </c>
      <c r="D40" s="219">
        <v>42043</v>
      </c>
      <c r="E40" s="239" t="s">
        <v>245</v>
      </c>
      <c r="F40" s="220">
        <v>0.18110000000000001</v>
      </c>
      <c r="G40" s="239">
        <v>4.3499999999999996</v>
      </c>
      <c r="H40" s="239">
        <v>552.37</v>
      </c>
      <c r="I40" s="239">
        <v>2313</v>
      </c>
      <c r="J40" s="239">
        <v>721.3</v>
      </c>
      <c r="K40" s="220">
        <v>0.13539999999999999</v>
      </c>
      <c r="L40" s="239">
        <v>350</v>
      </c>
      <c r="M40" s="239">
        <v>0.18759184000000001</v>
      </c>
    </row>
    <row r="41" spans="1:13">
      <c r="A41" s="312">
        <v>40</v>
      </c>
      <c r="B41" s="875"/>
      <c r="C41" s="236">
        <f t="shared" si="1"/>
        <v>9</v>
      </c>
      <c r="D41" s="219">
        <v>42044</v>
      </c>
      <c r="E41" s="239" t="s">
        <v>245</v>
      </c>
      <c r="F41" s="220">
        <v>0.18110000000000001</v>
      </c>
      <c r="G41" s="239">
        <v>4.3499999999999996</v>
      </c>
      <c r="H41" s="239">
        <v>552.37</v>
      </c>
      <c r="I41" s="239">
        <v>2313</v>
      </c>
      <c r="J41" s="239">
        <v>721.3</v>
      </c>
      <c r="K41" s="220">
        <v>0.13539999999999999</v>
      </c>
      <c r="L41" s="239">
        <v>350</v>
      </c>
      <c r="M41" s="239">
        <v>0.18759184000000001</v>
      </c>
    </row>
    <row r="42" spans="1:13">
      <c r="A42" s="312">
        <v>41</v>
      </c>
      <c r="B42" s="875"/>
      <c r="C42" s="236">
        <f t="shared" si="1"/>
        <v>10</v>
      </c>
      <c r="D42" s="219">
        <v>42045</v>
      </c>
      <c r="E42" s="239" t="s">
        <v>245</v>
      </c>
      <c r="F42" s="220">
        <v>0.18110000000000001</v>
      </c>
      <c r="G42" s="239">
        <v>4.3499999999999996</v>
      </c>
      <c r="H42" s="239">
        <v>552.37</v>
      </c>
      <c r="I42" s="239">
        <v>2313</v>
      </c>
      <c r="J42" s="239">
        <v>721.3</v>
      </c>
      <c r="K42" s="220">
        <v>0.13539999999999999</v>
      </c>
      <c r="L42" s="239">
        <v>350</v>
      </c>
      <c r="M42" s="239">
        <v>0.18759184000000001</v>
      </c>
    </row>
    <row r="43" spans="1:13">
      <c r="A43" s="312">
        <v>42</v>
      </c>
      <c r="B43" s="875"/>
      <c r="C43" s="236">
        <f t="shared" si="1"/>
        <v>11</v>
      </c>
      <c r="D43" s="219">
        <v>42046</v>
      </c>
      <c r="E43" s="239" t="s">
        <v>245</v>
      </c>
      <c r="F43" s="220">
        <v>0.18110000000000001</v>
      </c>
      <c r="G43" s="239">
        <v>4.3499999999999996</v>
      </c>
      <c r="H43" s="239">
        <v>552.37</v>
      </c>
      <c r="I43" s="239">
        <v>2313</v>
      </c>
      <c r="J43" s="239">
        <v>721.3</v>
      </c>
      <c r="K43" s="220">
        <v>0.13539999999999999</v>
      </c>
      <c r="L43" s="239">
        <v>350</v>
      </c>
      <c r="M43" s="239">
        <v>0.18759184000000001</v>
      </c>
    </row>
    <row r="44" spans="1:13">
      <c r="A44" s="312">
        <v>43</v>
      </c>
      <c r="B44" s="875"/>
      <c r="C44" s="236">
        <f t="shared" si="1"/>
        <v>12</v>
      </c>
      <c r="D44" s="219">
        <v>42047</v>
      </c>
      <c r="E44" s="239" t="s">
        <v>245</v>
      </c>
      <c r="F44" s="220">
        <v>0.18110000000000001</v>
      </c>
      <c r="G44" s="239">
        <v>4.3499999999999996</v>
      </c>
      <c r="H44" s="239">
        <v>552.37</v>
      </c>
      <c r="I44" s="239">
        <v>2313</v>
      </c>
      <c r="J44" s="239">
        <v>721.3</v>
      </c>
      <c r="K44" s="220">
        <v>0.13539999999999999</v>
      </c>
      <c r="L44" s="239">
        <v>350</v>
      </c>
      <c r="M44" s="239">
        <v>0.18759184000000001</v>
      </c>
    </row>
    <row r="45" spans="1:13">
      <c r="A45" s="312">
        <v>44</v>
      </c>
      <c r="B45" s="875"/>
      <c r="C45" s="236">
        <f t="shared" si="1"/>
        <v>13</v>
      </c>
      <c r="D45" s="219">
        <v>42048</v>
      </c>
      <c r="E45" s="239" t="s">
        <v>245</v>
      </c>
      <c r="F45" s="220">
        <v>0.18110000000000001</v>
      </c>
      <c r="G45" s="239">
        <v>4.3499999999999996</v>
      </c>
      <c r="H45" s="239">
        <v>552.37</v>
      </c>
      <c r="I45" s="239">
        <v>2313</v>
      </c>
      <c r="J45" s="239">
        <v>721.3</v>
      </c>
      <c r="K45" s="220">
        <v>0.13539999999999999</v>
      </c>
      <c r="L45" s="239">
        <v>350</v>
      </c>
      <c r="M45" s="239">
        <v>0.18759184000000001</v>
      </c>
    </row>
    <row r="46" spans="1:13">
      <c r="A46" s="312">
        <v>45</v>
      </c>
      <c r="B46" s="875"/>
      <c r="C46" s="236">
        <f t="shared" si="1"/>
        <v>14</v>
      </c>
      <c r="D46" s="219">
        <v>42049</v>
      </c>
      <c r="E46" s="239" t="s">
        <v>245</v>
      </c>
      <c r="F46" s="220">
        <v>0.18110000000000001</v>
      </c>
      <c r="G46" s="239">
        <v>4.3499999999999996</v>
      </c>
      <c r="H46" s="239">
        <v>552.37</v>
      </c>
      <c r="I46" s="239">
        <v>2313</v>
      </c>
      <c r="J46" s="239">
        <v>721.3</v>
      </c>
      <c r="K46" s="220">
        <v>0.13539999999999999</v>
      </c>
      <c r="L46" s="239">
        <v>350</v>
      </c>
      <c r="M46" s="239">
        <v>0.18759184000000001</v>
      </c>
    </row>
    <row r="47" spans="1:13">
      <c r="A47" s="312">
        <v>46</v>
      </c>
      <c r="B47" s="875"/>
      <c r="C47" s="236">
        <f t="shared" si="1"/>
        <v>15</v>
      </c>
      <c r="D47" s="219">
        <v>42050</v>
      </c>
      <c r="E47" s="239" t="s">
        <v>245</v>
      </c>
      <c r="F47" s="220">
        <v>0.18110000000000001</v>
      </c>
      <c r="G47" s="239">
        <v>4.3499999999999996</v>
      </c>
      <c r="H47" s="239">
        <v>552.37</v>
      </c>
      <c r="I47" s="239">
        <v>2313</v>
      </c>
      <c r="J47" s="239">
        <v>721.3</v>
      </c>
      <c r="K47" s="220">
        <v>0.13539999999999999</v>
      </c>
      <c r="L47" s="239">
        <v>350</v>
      </c>
      <c r="M47" s="239">
        <v>0.18759184000000001</v>
      </c>
    </row>
    <row r="48" spans="1:13">
      <c r="A48" s="312">
        <v>47</v>
      </c>
      <c r="B48" s="875"/>
      <c r="C48" s="236">
        <f t="shared" si="1"/>
        <v>16</v>
      </c>
      <c r="D48" s="219">
        <v>42051</v>
      </c>
      <c r="E48" s="239" t="s">
        <v>245</v>
      </c>
      <c r="F48" s="220">
        <v>0.18110000000000001</v>
      </c>
      <c r="G48" s="239">
        <v>4.3499999999999996</v>
      </c>
      <c r="H48" s="239">
        <v>552.37</v>
      </c>
      <c r="I48" s="239">
        <v>2313</v>
      </c>
      <c r="J48" s="239">
        <v>721.3</v>
      </c>
      <c r="K48" s="220">
        <v>0.13539999999999999</v>
      </c>
      <c r="L48" s="239">
        <v>350</v>
      </c>
      <c r="M48" s="239">
        <v>0.18759184000000001</v>
      </c>
    </row>
    <row r="49" spans="1:13">
      <c r="A49" s="312">
        <v>48</v>
      </c>
      <c r="B49" s="875"/>
      <c r="C49" s="236">
        <f t="shared" si="1"/>
        <v>17</v>
      </c>
      <c r="D49" s="219">
        <v>42052</v>
      </c>
      <c r="E49" s="239" t="s">
        <v>245</v>
      </c>
      <c r="F49" s="220">
        <v>0.18110000000000001</v>
      </c>
      <c r="G49" s="239">
        <v>4.3499999999999996</v>
      </c>
      <c r="H49" s="239">
        <v>552.37</v>
      </c>
      <c r="I49" s="239">
        <v>2313</v>
      </c>
      <c r="J49" s="239">
        <v>721.3</v>
      </c>
      <c r="K49" s="220">
        <v>0.13539999999999999</v>
      </c>
      <c r="L49" s="239">
        <v>350</v>
      </c>
      <c r="M49" s="239">
        <v>0.18759184000000001</v>
      </c>
    </row>
    <row r="50" spans="1:13">
      <c r="A50" s="312">
        <v>49</v>
      </c>
      <c r="B50" s="875"/>
      <c r="C50" s="236">
        <f t="shared" si="1"/>
        <v>18</v>
      </c>
      <c r="D50" s="219">
        <v>42053</v>
      </c>
      <c r="E50" s="239" t="s">
        <v>245</v>
      </c>
      <c r="F50" s="220">
        <v>0.18110000000000001</v>
      </c>
      <c r="G50" s="239">
        <v>4.3499999999999996</v>
      </c>
      <c r="H50" s="239">
        <v>552.37</v>
      </c>
      <c r="I50" s="239">
        <v>2313</v>
      </c>
      <c r="J50" s="239">
        <v>721.3</v>
      </c>
      <c r="K50" s="220">
        <v>0.13539999999999999</v>
      </c>
      <c r="L50" s="239">
        <v>350</v>
      </c>
      <c r="M50" s="239">
        <v>0.18759184000000001</v>
      </c>
    </row>
    <row r="51" spans="1:13">
      <c r="A51" s="312">
        <v>50</v>
      </c>
      <c r="B51" s="875"/>
      <c r="C51" s="236">
        <f t="shared" si="1"/>
        <v>19</v>
      </c>
      <c r="D51" s="219">
        <v>42054</v>
      </c>
      <c r="E51" s="239" t="s">
        <v>245</v>
      </c>
      <c r="F51" s="220">
        <v>0.18110000000000001</v>
      </c>
      <c r="G51" s="239">
        <v>4.3499999999999996</v>
      </c>
      <c r="H51" s="239">
        <v>552.37</v>
      </c>
      <c r="I51" s="239">
        <v>2313</v>
      </c>
      <c r="J51" s="239">
        <v>721.3</v>
      </c>
      <c r="K51" s="220">
        <v>0.13539999999999999</v>
      </c>
      <c r="L51" s="239">
        <v>350</v>
      </c>
      <c r="M51" s="239">
        <v>0.18759184000000001</v>
      </c>
    </row>
    <row r="52" spans="1:13">
      <c r="A52" s="312">
        <v>51</v>
      </c>
      <c r="B52" s="875"/>
      <c r="C52" s="236">
        <f t="shared" si="1"/>
        <v>20</v>
      </c>
      <c r="D52" s="219">
        <v>42055</v>
      </c>
      <c r="E52" s="239" t="s">
        <v>245</v>
      </c>
      <c r="F52" s="220">
        <v>0.18110000000000001</v>
      </c>
      <c r="G52" s="239">
        <v>4.3499999999999996</v>
      </c>
      <c r="H52" s="239">
        <v>552.37</v>
      </c>
      <c r="I52" s="239">
        <v>2313</v>
      </c>
      <c r="J52" s="239">
        <v>721.3</v>
      </c>
      <c r="K52" s="220">
        <v>0.13539999999999999</v>
      </c>
      <c r="L52" s="239">
        <v>350</v>
      </c>
      <c r="M52" s="239">
        <v>0.18759184000000001</v>
      </c>
    </row>
    <row r="53" spans="1:13">
      <c r="A53" s="312">
        <v>52</v>
      </c>
      <c r="B53" s="875"/>
      <c r="C53" s="236">
        <f t="shared" si="1"/>
        <v>21</v>
      </c>
      <c r="D53" s="219">
        <v>42056</v>
      </c>
      <c r="E53" s="239" t="s">
        <v>245</v>
      </c>
      <c r="F53" s="220">
        <v>0.18110000000000001</v>
      </c>
      <c r="G53" s="239">
        <v>4.3499999999999996</v>
      </c>
      <c r="H53" s="239">
        <v>552.37</v>
      </c>
      <c r="I53" s="239">
        <v>2313</v>
      </c>
      <c r="J53" s="239">
        <v>721.3</v>
      </c>
      <c r="K53" s="220">
        <v>0.13539999999999999</v>
      </c>
      <c r="L53" s="239">
        <v>350</v>
      </c>
      <c r="M53" s="239">
        <v>0.18759184000000001</v>
      </c>
    </row>
    <row r="54" spans="1:13">
      <c r="A54" s="312">
        <v>53</v>
      </c>
      <c r="B54" s="875"/>
      <c r="C54" s="236">
        <f t="shared" si="1"/>
        <v>22</v>
      </c>
      <c r="D54" s="219">
        <v>42057</v>
      </c>
      <c r="E54" s="239" t="s">
        <v>245</v>
      </c>
      <c r="F54" s="220">
        <v>0.18110000000000001</v>
      </c>
      <c r="G54" s="239">
        <v>4.3499999999999996</v>
      </c>
      <c r="H54" s="239">
        <v>552.37</v>
      </c>
      <c r="I54" s="239">
        <v>2313</v>
      </c>
      <c r="J54" s="239">
        <v>721.3</v>
      </c>
      <c r="K54" s="220">
        <v>0.13539999999999999</v>
      </c>
      <c r="L54" s="239">
        <v>350</v>
      </c>
      <c r="M54" s="239">
        <v>0.18759184000000001</v>
      </c>
    </row>
    <row r="55" spans="1:13">
      <c r="A55" s="312">
        <v>54</v>
      </c>
      <c r="B55" s="875"/>
      <c r="C55" s="236">
        <f t="shared" si="1"/>
        <v>23</v>
      </c>
      <c r="D55" s="219">
        <v>42058</v>
      </c>
      <c r="E55" s="239" t="s">
        <v>245</v>
      </c>
      <c r="F55" s="220">
        <v>0.18110000000000001</v>
      </c>
      <c r="G55" s="239">
        <v>4.3499999999999996</v>
      </c>
      <c r="H55" s="239">
        <v>552.37</v>
      </c>
      <c r="I55" s="239">
        <v>2313</v>
      </c>
      <c r="J55" s="239">
        <v>721.3</v>
      </c>
      <c r="K55" s="220">
        <v>0.13539999999999999</v>
      </c>
      <c r="L55" s="239">
        <v>350</v>
      </c>
      <c r="M55" s="239">
        <v>0.18759184000000001</v>
      </c>
    </row>
    <row r="56" spans="1:13">
      <c r="A56" s="312">
        <v>55</v>
      </c>
      <c r="B56" s="875"/>
      <c r="C56" s="236">
        <f t="shared" si="1"/>
        <v>24</v>
      </c>
      <c r="D56" s="219">
        <v>42059</v>
      </c>
      <c r="E56" s="239" t="s">
        <v>245</v>
      </c>
      <c r="F56" s="220">
        <v>0.18110000000000001</v>
      </c>
      <c r="G56" s="239">
        <v>4.3499999999999996</v>
      </c>
      <c r="H56" s="239">
        <v>552.37</v>
      </c>
      <c r="I56" s="239">
        <v>2313</v>
      </c>
      <c r="J56" s="239">
        <v>721.3</v>
      </c>
      <c r="K56" s="220">
        <v>0.13539999999999999</v>
      </c>
      <c r="L56" s="239">
        <v>350</v>
      </c>
      <c r="M56" s="239">
        <v>0.18759184000000001</v>
      </c>
    </row>
    <row r="57" spans="1:13">
      <c r="A57" s="312">
        <v>56</v>
      </c>
      <c r="B57" s="875"/>
      <c r="C57" s="236">
        <f t="shared" si="1"/>
        <v>25</v>
      </c>
      <c r="D57" s="219">
        <v>42060</v>
      </c>
      <c r="E57" s="239" t="s">
        <v>245</v>
      </c>
      <c r="F57" s="220">
        <v>0.18110000000000001</v>
      </c>
      <c r="G57" s="239">
        <v>4.3499999999999996</v>
      </c>
      <c r="H57" s="239">
        <v>552.37</v>
      </c>
      <c r="I57" s="239">
        <v>2313</v>
      </c>
      <c r="J57" s="239">
        <v>721.3</v>
      </c>
      <c r="K57" s="220">
        <v>0.13539999999999999</v>
      </c>
      <c r="L57" s="239">
        <v>350</v>
      </c>
      <c r="M57" s="239">
        <v>0.18759184000000001</v>
      </c>
    </row>
    <row r="58" spans="1:13">
      <c r="A58" s="312">
        <v>57</v>
      </c>
      <c r="B58" s="875"/>
      <c r="C58" s="236">
        <f t="shared" si="1"/>
        <v>26</v>
      </c>
      <c r="D58" s="219">
        <v>42061</v>
      </c>
      <c r="E58" s="239" t="s">
        <v>245</v>
      </c>
      <c r="F58" s="220">
        <v>0.18110000000000001</v>
      </c>
      <c r="G58" s="239">
        <v>4.3499999999999996</v>
      </c>
      <c r="H58" s="239">
        <v>552.37</v>
      </c>
      <c r="I58" s="239">
        <v>2313</v>
      </c>
      <c r="J58" s="239">
        <v>721.3</v>
      </c>
      <c r="K58" s="220">
        <v>0.13539999999999999</v>
      </c>
      <c r="L58" s="239">
        <v>350</v>
      </c>
      <c r="M58" s="239">
        <v>0.18759184000000001</v>
      </c>
    </row>
    <row r="59" spans="1:13">
      <c r="A59" s="312">
        <v>58</v>
      </c>
      <c r="B59" s="875"/>
      <c r="C59" s="236">
        <f t="shared" si="1"/>
        <v>27</v>
      </c>
      <c r="D59" s="219">
        <v>42062</v>
      </c>
      <c r="E59" s="239" t="s">
        <v>245</v>
      </c>
      <c r="F59" s="220">
        <v>0.18110000000000001</v>
      </c>
      <c r="G59" s="239">
        <v>4.3499999999999996</v>
      </c>
      <c r="H59" s="239">
        <v>552.37</v>
      </c>
      <c r="I59" s="239">
        <v>2313</v>
      </c>
      <c r="J59" s="239">
        <v>721.3</v>
      </c>
      <c r="K59" s="220">
        <v>0.13539999999999999</v>
      </c>
      <c r="L59" s="239">
        <v>350</v>
      </c>
      <c r="M59" s="239">
        <v>0.18759184000000001</v>
      </c>
    </row>
    <row r="60" spans="1:13">
      <c r="A60" s="312">
        <v>59</v>
      </c>
      <c r="B60" s="875"/>
      <c r="C60" s="236">
        <f t="shared" si="1"/>
        <v>28</v>
      </c>
      <c r="D60" s="219">
        <v>42063</v>
      </c>
      <c r="E60" s="239" t="s">
        <v>245</v>
      </c>
      <c r="F60" s="220">
        <v>0.18110000000000001</v>
      </c>
      <c r="G60" s="239">
        <v>4.3499999999999996</v>
      </c>
      <c r="H60" s="239">
        <v>552.37</v>
      </c>
      <c r="I60" s="239">
        <v>2313</v>
      </c>
      <c r="J60" s="239">
        <v>721.3</v>
      </c>
      <c r="K60" s="220">
        <v>0.13539999999999999</v>
      </c>
      <c r="L60" s="239">
        <v>350</v>
      </c>
      <c r="M60" s="239">
        <v>0.18759184000000001</v>
      </c>
    </row>
    <row r="61" spans="1:13">
      <c r="A61" s="312">
        <v>60</v>
      </c>
      <c r="B61" s="875"/>
      <c r="C61" s="236">
        <f t="shared" si="1"/>
        <v>1</v>
      </c>
      <c r="D61" s="219">
        <v>42064</v>
      </c>
      <c r="E61" s="239" t="s">
        <v>245</v>
      </c>
      <c r="F61" s="220">
        <v>0.18110000000000001</v>
      </c>
      <c r="G61" s="239">
        <v>4.3499999999999996</v>
      </c>
      <c r="H61" s="239">
        <v>552.37</v>
      </c>
      <c r="I61" s="239">
        <v>2306</v>
      </c>
      <c r="J61" s="239">
        <v>721.3</v>
      </c>
      <c r="K61" s="220">
        <v>0.13539999999999999</v>
      </c>
      <c r="L61" s="239">
        <v>357</v>
      </c>
      <c r="M61" s="239">
        <v>0.17922535000000001</v>
      </c>
    </row>
    <row r="62" spans="1:13">
      <c r="A62" s="312">
        <v>61</v>
      </c>
      <c r="B62" s="875"/>
      <c r="C62" s="236">
        <f t="shared" si="1"/>
        <v>2</v>
      </c>
      <c r="D62" s="219">
        <v>42065</v>
      </c>
      <c r="E62" s="239" t="s">
        <v>245</v>
      </c>
      <c r="F62" s="220">
        <v>0.18110000000000001</v>
      </c>
      <c r="G62" s="239">
        <v>4.3499999999999996</v>
      </c>
      <c r="H62" s="239">
        <v>552.37</v>
      </c>
      <c r="I62" s="239">
        <v>2306</v>
      </c>
      <c r="J62" s="239">
        <v>721.3</v>
      </c>
      <c r="K62" s="220">
        <v>0.13539999999999999</v>
      </c>
      <c r="L62" s="239">
        <v>357</v>
      </c>
      <c r="M62" s="239">
        <v>0.17922535000000001</v>
      </c>
    </row>
    <row r="63" spans="1:13">
      <c r="A63" s="312">
        <v>62</v>
      </c>
      <c r="B63" s="873" t="s">
        <v>182</v>
      </c>
      <c r="C63" s="236">
        <f t="shared" si="1"/>
        <v>3</v>
      </c>
      <c r="D63" s="219">
        <v>42066</v>
      </c>
      <c r="E63" s="239" t="s">
        <v>245</v>
      </c>
      <c r="F63" s="220">
        <v>0.18110000000000001</v>
      </c>
      <c r="G63" s="239">
        <v>4.3499999999999996</v>
      </c>
      <c r="H63" s="239">
        <v>552.37</v>
      </c>
      <c r="I63" s="239">
        <v>2306</v>
      </c>
      <c r="J63" s="239">
        <v>721.3</v>
      </c>
      <c r="K63" s="220">
        <v>0.13539999999999999</v>
      </c>
      <c r="L63" s="239">
        <v>357</v>
      </c>
      <c r="M63" s="239">
        <v>0.17922535000000001</v>
      </c>
    </row>
    <row r="64" spans="1:13">
      <c r="A64" s="312">
        <v>63</v>
      </c>
      <c r="B64" s="873"/>
      <c r="C64" s="236">
        <f t="shared" si="1"/>
        <v>4</v>
      </c>
      <c r="D64" s="219">
        <v>42067</v>
      </c>
      <c r="E64" s="239" t="s">
        <v>245</v>
      </c>
      <c r="F64" s="220">
        <v>0.18110000000000001</v>
      </c>
      <c r="G64" s="239">
        <v>4.3499999999999996</v>
      </c>
      <c r="H64" s="239">
        <v>552.37</v>
      </c>
      <c r="I64" s="239">
        <v>2306</v>
      </c>
      <c r="J64" s="239">
        <v>721.3</v>
      </c>
      <c r="K64" s="220">
        <v>0.13539999999999999</v>
      </c>
      <c r="L64" s="239">
        <v>357</v>
      </c>
      <c r="M64" s="239">
        <v>0.17922535000000001</v>
      </c>
    </row>
    <row r="65" spans="1:13">
      <c r="A65" s="312">
        <v>64</v>
      </c>
      <c r="B65" s="873"/>
      <c r="C65" s="236">
        <f t="shared" si="1"/>
        <v>5</v>
      </c>
      <c r="D65" s="219">
        <v>42068</v>
      </c>
      <c r="E65" s="239" t="s">
        <v>245</v>
      </c>
      <c r="F65" s="220">
        <v>0.18110000000000001</v>
      </c>
      <c r="G65" s="239">
        <v>4.3499999999999996</v>
      </c>
      <c r="H65" s="239">
        <v>552.37</v>
      </c>
      <c r="I65" s="239">
        <v>2306</v>
      </c>
      <c r="J65" s="239">
        <v>721.3</v>
      </c>
      <c r="K65" s="220">
        <v>0.13539999999999999</v>
      </c>
      <c r="L65" s="239">
        <v>357</v>
      </c>
      <c r="M65" s="239">
        <v>0.17922535000000001</v>
      </c>
    </row>
    <row r="66" spans="1:13">
      <c r="A66" s="312">
        <v>65</v>
      </c>
      <c r="B66" s="873"/>
      <c r="C66" s="236">
        <f t="shared" si="1"/>
        <v>6</v>
      </c>
      <c r="D66" s="219">
        <v>42069</v>
      </c>
      <c r="E66" s="239" t="s">
        <v>245</v>
      </c>
      <c r="F66" s="220">
        <v>0.18110000000000001</v>
      </c>
      <c r="G66" s="239">
        <v>4.3499999999999996</v>
      </c>
      <c r="H66" s="239">
        <v>552.37</v>
      </c>
      <c r="I66" s="239">
        <v>2306</v>
      </c>
      <c r="J66" s="239">
        <v>721.3</v>
      </c>
      <c r="K66" s="220">
        <v>0.13539999999999999</v>
      </c>
      <c r="L66" s="239">
        <v>357</v>
      </c>
      <c r="M66" s="239">
        <v>0.17922535000000001</v>
      </c>
    </row>
    <row r="67" spans="1:13">
      <c r="A67" s="312">
        <v>66</v>
      </c>
      <c r="B67" s="873"/>
      <c r="C67" s="236">
        <f t="shared" si="1"/>
        <v>7</v>
      </c>
      <c r="D67" s="219">
        <v>42070</v>
      </c>
      <c r="E67" s="239" t="s">
        <v>245</v>
      </c>
      <c r="F67" s="220">
        <v>0.18110000000000001</v>
      </c>
      <c r="G67" s="239">
        <v>4.3499999999999996</v>
      </c>
      <c r="H67" s="239">
        <v>552.37</v>
      </c>
      <c r="I67" s="239">
        <v>2306</v>
      </c>
      <c r="J67" s="239">
        <v>721.3</v>
      </c>
      <c r="K67" s="220">
        <v>0.13539999999999999</v>
      </c>
      <c r="L67" s="239">
        <v>357</v>
      </c>
      <c r="M67" s="239">
        <v>0.17922535000000001</v>
      </c>
    </row>
    <row r="68" spans="1:13">
      <c r="A68" s="312">
        <v>67</v>
      </c>
      <c r="B68" s="873"/>
      <c r="C68" s="236">
        <f t="shared" si="1"/>
        <v>8</v>
      </c>
      <c r="D68" s="219">
        <v>42071</v>
      </c>
      <c r="E68" s="239" t="s">
        <v>245</v>
      </c>
      <c r="F68" s="220">
        <v>0.18110000000000001</v>
      </c>
      <c r="G68" s="239">
        <v>4.3499999999999996</v>
      </c>
      <c r="H68" s="239">
        <v>552.37</v>
      </c>
      <c r="I68" s="239">
        <v>2306</v>
      </c>
      <c r="J68" s="239">
        <v>721.3</v>
      </c>
      <c r="K68" s="220">
        <v>0.13539999999999999</v>
      </c>
      <c r="L68" s="239">
        <v>357</v>
      </c>
      <c r="M68" s="239">
        <v>0.17922535000000001</v>
      </c>
    </row>
    <row r="69" spans="1:13">
      <c r="A69" s="312">
        <v>68</v>
      </c>
      <c r="B69" s="873"/>
      <c r="C69" s="236">
        <f t="shared" si="1"/>
        <v>9</v>
      </c>
      <c r="D69" s="219">
        <v>42072</v>
      </c>
      <c r="E69" s="239" t="s">
        <v>246</v>
      </c>
      <c r="F69" s="220">
        <v>0.35310000000000002</v>
      </c>
      <c r="G69" s="239">
        <v>8.48</v>
      </c>
      <c r="H69" s="239">
        <v>1162.78</v>
      </c>
      <c r="I69" s="239">
        <v>2306</v>
      </c>
      <c r="J69" s="239">
        <v>597.29999999999995</v>
      </c>
      <c r="K69" s="220">
        <v>0.13539999999999999</v>
      </c>
      <c r="L69" s="239">
        <v>244</v>
      </c>
      <c r="M69" s="239">
        <v>0.35126279999999999</v>
      </c>
    </row>
    <row r="70" spans="1:13">
      <c r="A70" s="312">
        <v>69</v>
      </c>
      <c r="B70" s="873"/>
      <c r="C70" s="236">
        <f t="shared" si="1"/>
        <v>10</v>
      </c>
      <c r="D70" s="219">
        <v>42073</v>
      </c>
      <c r="E70" s="239" t="s">
        <v>246</v>
      </c>
      <c r="F70" s="220">
        <v>0.35310000000000002</v>
      </c>
      <c r="G70" s="239">
        <v>8.48</v>
      </c>
      <c r="H70" s="239">
        <v>1162.78</v>
      </c>
      <c r="I70" s="239">
        <v>2306</v>
      </c>
      <c r="J70" s="239">
        <v>597.29999999999995</v>
      </c>
      <c r="K70" s="220">
        <v>0.13539999999999999</v>
      </c>
      <c r="L70" s="239">
        <v>244</v>
      </c>
      <c r="M70" s="239">
        <v>0.35126279999999999</v>
      </c>
    </row>
    <row r="71" spans="1:13">
      <c r="A71" s="312">
        <v>70</v>
      </c>
      <c r="B71" s="873"/>
      <c r="C71" s="236">
        <f t="shared" si="1"/>
        <v>11</v>
      </c>
      <c r="D71" s="219">
        <v>42074</v>
      </c>
      <c r="E71" s="239" t="s">
        <v>246</v>
      </c>
      <c r="F71" s="220">
        <v>0.35310000000000002</v>
      </c>
      <c r="G71" s="239">
        <v>8.48</v>
      </c>
      <c r="H71" s="239">
        <v>1162.78</v>
      </c>
      <c r="I71" s="239">
        <v>2306</v>
      </c>
      <c r="J71" s="239">
        <v>597.29999999999995</v>
      </c>
      <c r="K71" s="220">
        <v>0.13539999999999999</v>
      </c>
      <c r="L71" s="239">
        <v>244</v>
      </c>
      <c r="M71" s="239">
        <v>0.35126279999999999</v>
      </c>
    </row>
    <row r="72" spans="1:13">
      <c r="A72" s="312">
        <v>71</v>
      </c>
      <c r="B72" s="873"/>
      <c r="C72" s="236">
        <f t="shared" si="1"/>
        <v>12</v>
      </c>
      <c r="D72" s="219">
        <v>42075</v>
      </c>
      <c r="E72" s="239" t="s">
        <v>246</v>
      </c>
      <c r="F72" s="220">
        <v>0.35310000000000002</v>
      </c>
      <c r="G72" s="239">
        <v>8.48</v>
      </c>
      <c r="H72" s="239">
        <v>1162.78</v>
      </c>
      <c r="I72" s="239">
        <v>2306</v>
      </c>
      <c r="J72" s="239">
        <v>597.29999999999995</v>
      </c>
      <c r="K72" s="220">
        <v>0.13539999999999999</v>
      </c>
      <c r="L72" s="239">
        <v>244</v>
      </c>
      <c r="M72" s="239">
        <v>0.35126279999999999</v>
      </c>
    </row>
    <row r="73" spans="1:13">
      <c r="A73" s="312">
        <v>72</v>
      </c>
      <c r="B73" s="873"/>
      <c r="C73" s="236">
        <f t="shared" si="1"/>
        <v>13</v>
      </c>
      <c r="D73" s="219">
        <v>42076</v>
      </c>
      <c r="E73" s="239" t="s">
        <v>246</v>
      </c>
      <c r="F73" s="220">
        <v>0.35310000000000002</v>
      </c>
      <c r="G73" s="239">
        <v>8.48</v>
      </c>
      <c r="H73" s="239">
        <v>1162.78</v>
      </c>
      <c r="I73" s="239">
        <v>2306</v>
      </c>
      <c r="J73" s="239">
        <v>597.29999999999995</v>
      </c>
      <c r="K73" s="220">
        <v>0.13539999999999999</v>
      </c>
      <c r="L73" s="239">
        <v>244</v>
      </c>
      <c r="M73" s="239">
        <v>0.35126279999999999</v>
      </c>
    </row>
    <row r="74" spans="1:13">
      <c r="A74" s="312">
        <v>73</v>
      </c>
      <c r="B74" s="873"/>
      <c r="C74" s="236">
        <f t="shared" si="1"/>
        <v>14</v>
      </c>
      <c r="D74" s="219">
        <v>42077</v>
      </c>
      <c r="E74" s="239" t="s">
        <v>246</v>
      </c>
      <c r="F74" s="220">
        <v>0.35310000000000002</v>
      </c>
      <c r="G74" s="239">
        <v>8.48</v>
      </c>
      <c r="H74" s="239">
        <v>1162.78</v>
      </c>
      <c r="I74" s="239">
        <v>2306</v>
      </c>
      <c r="J74" s="239">
        <v>597.29999999999995</v>
      </c>
      <c r="K74" s="220">
        <v>0.13539999999999999</v>
      </c>
      <c r="L74" s="239">
        <v>244</v>
      </c>
      <c r="M74" s="239">
        <v>0.35126279999999999</v>
      </c>
    </row>
    <row r="75" spans="1:13">
      <c r="A75" s="312">
        <v>74</v>
      </c>
      <c r="B75" s="873"/>
      <c r="C75" s="236">
        <f t="shared" si="1"/>
        <v>15</v>
      </c>
      <c r="D75" s="219">
        <v>42078</v>
      </c>
      <c r="E75" s="239" t="s">
        <v>246</v>
      </c>
      <c r="F75" s="220">
        <v>0.35310000000000002</v>
      </c>
      <c r="G75" s="239">
        <v>8.48</v>
      </c>
      <c r="H75" s="239">
        <v>1162.78</v>
      </c>
      <c r="I75" s="239">
        <v>2306</v>
      </c>
      <c r="J75" s="239">
        <v>597.29999999999995</v>
      </c>
      <c r="K75" s="220">
        <v>0.13539999999999999</v>
      </c>
      <c r="L75" s="239">
        <v>244</v>
      </c>
      <c r="M75" s="239">
        <v>0.35126279999999999</v>
      </c>
    </row>
    <row r="76" spans="1:13">
      <c r="A76" s="312">
        <v>75</v>
      </c>
      <c r="B76" s="873"/>
      <c r="C76" s="236">
        <f t="shared" si="1"/>
        <v>16</v>
      </c>
      <c r="D76" s="219">
        <v>42079</v>
      </c>
      <c r="E76" s="239" t="s">
        <v>246</v>
      </c>
      <c r="F76" s="220">
        <v>0.35310000000000002</v>
      </c>
      <c r="G76" s="239">
        <v>8.48</v>
      </c>
      <c r="H76" s="239">
        <v>1162.78</v>
      </c>
      <c r="I76" s="239">
        <v>2306</v>
      </c>
      <c r="J76" s="239">
        <v>597.29999999999995</v>
      </c>
      <c r="K76" s="220">
        <v>0.13539999999999999</v>
      </c>
      <c r="L76" s="239">
        <v>244</v>
      </c>
      <c r="M76" s="239">
        <v>0.35126279999999999</v>
      </c>
    </row>
    <row r="77" spans="1:13">
      <c r="A77" s="312">
        <v>76</v>
      </c>
      <c r="B77" s="873"/>
      <c r="C77" s="236">
        <f t="shared" si="1"/>
        <v>17</v>
      </c>
      <c r="D77" s="219">
        <v>42080</v>
      </c>
      <c r="E77" s="239" t="s">
        <v>247</v>
      </c>
      <c r="F77" s="220">
        <v>3.8199999999999998E-2</v>
      </c>
      <c r="G77" s="239">
        <v>0.92</v>
      </c>
      <c r="H77" s="239">
        <v>99.16</v>
      </c>
      <c r="I77" s="239">
        <v>2306</v>
      </c>
      <c r="J77" s="239">
        <v>930.3</v>
      </c>
      <c r="K77" s="220">
        <v>0.13539999999999999</v>
      </c>
      <c r="L77" s="239">
        <v>556</v>
      </c>
      <c r="M77" s="239">
        <v>4.3075639999999998E-2</v>
      </c>
    </row>
    <row r="78" spans="1:13">
      <c r="A78" s="312">
        <v>77</v>
      </c>
      <c r="B78" s="873"/>
      <c r="C78" s="236">
        <f t="shared" si="1"/>
        <v>18</v>
      </c>
      <c r="D78" s="219">
        <v>42081</v>
      </c>
      <c r="E78" s="239" t="s">
        <v>247</v>
      </c>
      <c r="F78" s="220">
        <v>3.8199999999999998E-2</v>
      </c>
      <c r="G78" s="239">
        <v>0.92</v>
      </c>
      <c r="H78" s="239">
        <v>99.16</v>
      </c>
      <c r="I78" s="239">
        <v>2306</v>
      </c>
      <c r="J78" s="239">
        <v>930.3</v>
      </c>
      <c r="K78" s="220">
        <v>0.13539999999999999</v>
      </c>
      <c r="L78" s="239">
        <v>556</v>
      </c>
      <c r="M78" s="239">
        <v>4.3075639999999998E-2</v>
      </c>
    </row>
    <row r="79" spans="1:13">
      <c r="A79" s="312">
        <v>78</v>
      </c>
      <c r="B79" s="873"/>
      <c r="C79" s="236">
        <f t="shared" si="1"/>
        <v>19</v>
      </c>
      <c r="D79" s="219">
        <v>42082</v>
      </c>
      <c r="E79" s="239" t="s">
        <v>247</v>
      </c>
      <c r="F79" s="220">
        <v>3.8199999999999998E-2</v>
      </c>
      <c r="G79" s="239">
        <v>0.92</v>
      </c>
      <c r="H79" s="239">
        <v>99.16</v>
      </c>
      <c r="I79" s="239">
        <v>2306</v>
      </c>
      <c r="J79" s="239">
        <v>930.3</v>
      </c>
      <c r="K79" s="220">
        <v>0.13539999999999999</v>
      </c>
      <c r="L79" s="239">
        <v>556</v>
      </c>
      <c r="M79" s="239">
        <v>4.3075639999999998E-2</v>
      </c>
    </row>
    <row r="80" spans="1:13">
      <c r="A80" s="312">
        <v>79</v>
      </c>
      <c r="B80" s="873"/>
      <c r="C80" s="236">
        <f t="shared" si="1"/>
        <v>20</v>
      </c>
      <c r="D80" s="219">
        <v>42083</v>
      </c>
      <c r="E80" s="239" t="s">
        <v>247</v>
      </c>
      <c r="F80" s="220">
        <v>3.8199999999999998E-2</v>
      </c>
      <c r="G80" s="239">
        <v>0.92</v>
      </c>
      <c r="H80" s="239">
        <v>99.16</v>
      </c>
      <c r="I80" s="239">
        <v>2306</v>
      </c>
      <c r="J80" s="239">
        <v>930.3</v>
      </c>
      <c r="K80" s="220">
        <v>0.13539999999999999</v>
      </c>
      <c r="L80" s="239">
        <v>556</v>
      </c>
      <c r="M80" s="239">
        <v>4.3075639999999998E-2</v>
      </c>
    </row>
    <row r="81" spans="1:13">
      <c r="A81" s="312">
        <v>80</v>
      </c>
      <c r="B81" s="873"/>
      <c r="C81" s="236">
        <f t="shared" si="1"/>
        <v>21</v>
      </c>
      <c r="D81" s="219">
        <v>42084</v>
      </c>
      <c r="E81" s="239" t="s">
        <v>247</v>
      </c>
      <c r="F81" s="220">
        <v>3.8199999999999998E-2</v>
      </c>
      <c r="G81" s="239">
        <v>0.92</v>
      </c>
      <c r="H81" s="239">
        <v>99.16</v>
      </c>
      <c r="I81" s="239">
        <v>2306</v>
      </c>
      <c r="J81" s="239">
        <v>930.3</v>
      </c>
      <c r="K81" s="220">
        <v>0.13539999999999999</v>
      </c>
      <c r="L81" s="239">
        <v>556</v>
      </c>
      <c r="M81" s="239">
        <v>4.3075639999999998E-2</v>
      </c>
    </row>
    <row r="82" spans="1:13">
      <c r="A82" s="312">
        <v>81</v>
      </c>
      <c r="B82" s="873"/>
      <c r="C82" s="236">
        <f t="shared" si="1"/>
        <v>22</v>
      </c>
      <c r="D82" s="219">
        <v>42085</v>
      </c>
      <c r="E82" s="239" t="s">
        <v>247</v>
      </c>
      <c r="F82" s="220">
        <v>3.8199999999999998E-2</v>
      </c>
      <c r="G82" s="239">
        <v>0.92</v>
      </c>
      <c r="H82" s="239">
        <v>99.16</v>
      </c>
      <c r="I82" s="239">
        <v>2306</v>
      </c>
      <c r="J82" s="239">
        <v>930.3</v>
      </c>
      <c r="K82" s="220">
        <v>0.13539999999999999</v>
      </c>
      <c r="L82" s="239">
        <v>556</v>
      </c>
      <c r="M82" s="239">
        <v>4.3075639999999998E-2</v>
      </c>
    </row>
    <row r="83" spans="1:13">
      <c r="A83" s="312">
        <v>82</v>
      </c>
      <c r="B83" s="873"/>
      <c r="C83" s="236">
        <f t="shared" si="1"/>
        <v>23</v>
      </c>
      <c r="D83" s="219">
        <v>42086</v>
      </c>
      <c r="E83" s="239" t="s">
        <v>247</v>
      </c>
      <c r="F83" s="220">
        <v>3.8199999999999998E-2</v>
      </c>
      <c r="G83" s="239">
        <v>0.92</v>
      </c>
      <c r="H83" s="239">
        <v>99.16</v>
      </c>
      <c r="I83" s="239">
        <v>2306</v>
      </c>
      <c r="J83" s="239">
        <v>930.3</v>
      </c>
      <c r="K83" s="220">
        <v>0.13539999999999999</v>
      </c>
      <c r="L83" s="239">
        <v>556</v>
      </c>
      <c r="M83" s="239">
        <v>4.3075639999999998E-2</v>
      </c>
    </row>
    <row r="84" spans="1:13">
      <c r="A84" s="312">
        <v>83</v>
      </c>
      <c r="B84" s="873"/>
      <c r="C84" s="236">
        <f t="shared" si="1"/>
        <v>24</v>
      </c>
      <c r="D84" s="219">
        <v>42087</v>
      </c>
      <c r="E84" s="239" t="s">
        <v>248</v>
      </c>
      <c r="F84" s="220">
        <v>0.1208</v>
      </c>
      <c r="G84" s="239">
        <v>2.9</v>
      </c>
      <c r="H84" s="239">
        <v>334.9</v>
      </c>
      <c r="I84" s="239">
        <v>2306</v>
      </c>
      <c r="J84" s="239">
        <v>777.3</v>
      </c>
      <c r="K84" s="220">
        <v>0.13539999999999999</v>
      </c>
      <c r="L84" s="239">
        <v>413</v>
      </c>
      <c r="M84" s="239">
        <v>0.12230049</v>
      </c>
    </row>
    <row r="85" spans="1:13">
      <c r="A85" s="312">
        <v>84</v>
      </c>
      <c r="B85" s="873"/>
      <c r="C85" s="236">
        <f t="shared" si="1"/>
        <v>25</v>
      </c>
      <c r="D85" s="219">
        <v>42088</v>
      </c>
      <c r="E85" s="239" t="s">
        <v>248</v>
      </c>
      <c r="F85" s="220">
        <v>0.1208</v>
      </c>
      <c r="G85" s="239">
        <v>2.9</v>
      </c>
      <c r="H85" s="239">
        <v>334.9</v>
      </c>
      <c r="I85" s="239">
        <v>2306</v>
      </c>
      <c r="J85" s="239">
        <v>777.3</v>
      </c>
      <c r="K85" s="220">
        <v>0.13539999999999999</v>
      </c>
      <c r="L85" s="239">
        <v>413</v>
      </c>
      <c r="M85" s="239">
        <v>0.12230049</v>
      </c>
    </row>
    <row r="86" spans="1:13">
      <c r="A86" s="312">
        <v>85</v>
      </c>
      <c r="B86" s="873"/>
      <c r="C86" s="236">
        <f t="shared" si="1"/>
        <v>26</v>
      </c>
      <c r="D86" s="219">
        <v>42089</v>
      </c>
      <c r="E86" s="239" t="s">
        <v>248</v>
      </c>
      <c r="F86" s="220">
        <v>0.1208</v>
      </c>
      <c r="G86" s="239">
        <v>2.9</v>
      </c>
      <c r="H86" s="239">
        <v>334.9</v>
      </c>
      <c r="I86" s="239">
        <v>2306</v>
      </c>
      <c r="J86" s="239">
        <v>777.3</v>
      </c>
      <c r="K86" s="220">
        <v>0.13539999999999999</v>
      </c>
      <c r="L86" s="239">
        <v>413</v>
      </c>
      <c r="M86" s="239">
        <v>0.12230049</v>
      </c>
    </row>
    <row r="87" spans="1:13">
      <c r="A87" s="312">
        <v>86</v>
      </c>
      <c r="B87" s="873"/>
      <c r="C87" s="236">
        <f t="shared" si="1"/>
        <v>27</v>
      </c>
      <c r="D87" s="219">
        <v>42090</v>
      </c>
      <c r="E87" s="239" t="s">
        <v>248</v>
      </c>
      <c r="F87" s="220">
        <v>0.1208</v>
      </c>
      <c r="G87" s="239">
        <v>2.9</v>
      </c>
      <c r="H87" s="239">
        <v>334.9</v>
      </c>
      <c r="I87" s="239">
        <v>2306</v>
      </c>
      <c r="J87" s="239">
        <v>777.3</v>
      </c>
      <c r="K87" s="220">
        <v>0.13539999999999999</v>
      </c>
      <c r="L87" s="239">
        <v>413</v>
      </c>
      <c r="M87" s="239">
        <v>0.12230049</v>
      </c>
    </row>
    <row r="88" spans="1:13">
      <c r="A88" s="312">
        <v>87</v>
      </c>
      <c r="B88" s="873"/>
      <c r="C88" s="236">
        <f t="shared" si="1"/>
        <v>28</v>
      </c>
      <c r="D88" s="219">
        <v>42091</v>
      </c>
      <c r="E88" s="239" t="s">
        <v>248</v>
      </c>
      <c r="F88" s="220">
        <v>0.1208</v>
      </c>
      <c r="G88" s="239">
        <v>2.9</v>
      </c>
      <c r="H88" s="239">
        <v>334.9</v>
      </c>
      <c r="I88" s="239">
        <v>2306</v>
      </c>
      <c r="J88" s="239">
        <v>777.3</v>
      </c>
      <c r="K88" s="220">
        <v>0.13539999999999999</v>
      </c>
      <c r="L88" s="239">
        <v>413</v>
      </c>
      <c r="M88" s="239">
        <v>0.12230049</v>
      </c>
    </row>
    <row r="89" spans="1:13">
      <c r="A89" s="312">
        <v>88</v>
      </c>
      <c r="B89" s="873"/>
      <c r="C89" s="236">
        <f t="shared" si="1"/>
        <v>29</v>
      </c>
      <c r="D89" s="219">
        <v>42092</v>
      </c>
      <c r="E89" s="239" t="s">
        <v>248</v>
      </c>
      <c r="F89" s="220">
        <v>0.1208</v>
      </c>
      <c r="G89" s="239">
        <v>2.9</v>
      </c>
      <c r="H89" s="239">
        <v>334.9</v>
      </c>
      <c r="I89" s="239">
        <v>2306</v>
      </c>
      <c r="J89" s="239">
        <v>777.3</v>
      </c>
      <c r="K89" s="220">
        <v>0.13539999999999999</v>
      </c>
      <c r="L89" s="239">
        <v>413</v>
      </c>
      <c r="M89" s="239">
        <v>0.12230049</v>
      </c>
    </row>
    <row r="90" spans="1:13">
      <c r="A90" s="312">
        <v>89</v>
      </c>
      <c r="B90" s="873"/>
      <c r="C90" s="236">
        <f t="shared" si="1"/>
        <v>30</v>
      </c>
      <c r="D90" s="219">
        <v>42093</v>
      </c>
      <c r="E90" s="239" t="s">
        <v>248</v>
      </c>
      <c r="F90" s="220">
        <v>0.1208</v>
      </c>
      <c r="G90" s="239">
        <v>2.9</v>
      </c>
      <c r="H90" s="239">
        <v>334.9</v>
      </c>
      <c r="I90" s="239">
        <v>2306</v>
      </c>
      <c r="J90" s="239">
        <v>777.3</v>
      </c>
      <c r="K90" s="220">
        <v>0.13539999999999999</v>
      </c>
      <c r="L90" s="239">
        <v>413</v>
      </c>
      <c r="M90" s="239">
        <v>0.12230049</v>
      </c>
    </row>
    <row r="91" spans="1:13">
      <c r="A91" s="312">
        <v>90</v>
      </c>
      <c r="B91" s="873"/>
      <c r="C91" s="236">
        <f t="shared" si="1"/>
        <v>31</v>
      </c>
      <c r="D91" s="219">
        <v>42094</v>
      </c>
      <c r="E91" s="239" t="s">
        <v>248</v>
      </c>
      <c r="F91" s="220">
        <v>0.1208</v>
      </c>
      <c r="G91" s="239">
        <v>2.9</v>
      </c>
      <c r="H91" s="239">
        <v>334.9</v>
      </c>
      <c r="I91" s="239">
        <v>2306</v>
      </c>
      <c r="J91" s="239">
        <v>777.3</v>
      </c>
      <c r="K91" s="220">
        <v>0.13539999999999999</v>
      </c>
      <c r="L91" s="239">
        <v>413</v>
      </c>
      <c r="M91" s="239">
        <v>0.12230049</v>
      </c>
    </row>
    <row r="92" spans="1:13">
      <c r="A92" s="312">
        <v>91</v>
      </c>
      <c r="B92" s="873"/>
      <c r="C92" s="236">
        <f t="shared" si="1"/>
        <v>1</v>
      </c>
      <c r="D92" s="219">
        <v>42095</v>
      </c>
      <c r="E92" s="239" t="s">
        <v>249</v>
      </c>
      <c r="F92" s="220">
        <v>0.1298</v>
      </c>
      <c r="G92" s="239">
        <v>3.11</v>
      </c>
      <c r="H92" s="239">
        <v>360.72</v>
      </c>
      <c r="I92" s="239">
        <v>2315</v>
      </c>
      <c r="J92" s="239">
        <v>768.5</v>
      </c>
      <c r="K92" s="220">
        <v>0.13539999999999999</v>
      </c>
      <c r="L92" s="239">
        <v>404</v>
      </c>
      <c r="M92" s="239">
        <v>0.13029495999999999</v>
      </c>
    </row>
    <row r="93" spans="1:13">
      <c r="A93" s="312">
        <v>92</v>
      </c>
      <c r="B93" s="873" t="s">
        <v>183</v>
      </c>
      <c r="C93" s="236">
        <f t="shared" si="1"/>
        <v>2</v>
      </c>
      <c r="D93" s="219">
        <v>42096</v>
      </c>
      <c r="E93" s="239" t="s">
        <v>249</v>
      </c>
      <c r="F93" s="220">
        <v>0.1298</v>
      </c>
      <c r="G93" s="239">
        <v>3.11</v>
      </c>
      <c r="H93" s="239">
        <v>360.72</v>
      </c>
      <c r="I93" s="239">
        <v>2315</v>
      </c>
      <c r="J93" s="239">
        <v>768.5</v>
      </c>
      <c r="K93" s="220">
        <v>0.13539999999999999</v>
      </c>
      <c r="L93" s="239">
        <v>404</v>
      </c>
      <c r="M93" s="239">
        <v>0.13029495999999999</v>
      </c>
    </row>
    <row r="94" spans="1:13">
      <c r="A94" s="312">
        <v>93</v>
      </c>
      <c r="B94" s="873"/>
      <c r="C94" s="236">
        <f t="shared" si="1"/>
        <v>3</v>
      </c>
      <c r="D94" s="219">
        <v>42097</v>
      </c>
      <c r="E94" s="239" t="s">
        <v>249</v>
      </c>
      <c r="F94" s="220">
        <v>0.1298</v>
      </c>
      <c r="G94" s="239">
        <v>3.11</v>
      </c>
      <c r="H94" s="239">
        <v>360.72</v>
      </c>
      <c r="I94" s="239">
        <v>2315</v>
      </c>
      <c r="J94" s="239">
        <v>768.5</v>
      </c>
      <c r="K94" s="220">
        <v>0.13539999999999999</v>
      </c>
      <c r="L94" s="239">
        <v>404</v>
      </c>
      <c r="M94" s="239">
        <v>0.13029495999999999</v>
      </c>
    </row>
    <row r="95" spans="1:13">
      <c r="A95" s="312">
        <v>94</v>
      </c>
      <c r="B95" s="873"/>
      <c r="C95" s="236">
        <f t="shared" si="1"/>
        <v>4</v>
      </c>
      <c r="D95" s="219">
        <v>42098</v>
      </c>
      <c r="E95" s="239" t="s">
        <v>249</v>
      </c>
      <c r="F95" s="220">
        <v>0.1298</v>
      </c>
      <c r="G95" s="239">
        <v>3.11</v>
      </c>
      <c r="H95" s="239">
        <v>360.72</v>
      </c>
      <c r="I95" s="239">
        <v>2315</v>
      </c>
      <c r="J95" s="239">
        <v>768.5</v>
      </c>
      <c r="K95" s="220">
        <v>0.13539999999999999</v>
      </c>
      <c r="L95" s="239">
        <v>404</v>
      </c>
      <c r="M95" s="239">
        <v>0.13029495999999999</v>
      </c>
    </row>
    <row r="96" spans="1:13">
      <c r="A96" s="312">
        <v>95</v>
      </c>
      <c r="B96" s="873"/>
      <c r="C96" s="236">
        <f t="shared" si="1"/>
        <v>5</v>
      </c>
      <c r="D96" s="219">
        <v>42099</v>
      </c>
      <c r="E96" s="239" t="s">
        <v>249</v>
      </c>
      <c r="F96" s="220">
        <v>0.1298</v>
      </c>
      <c r="G96" s="239">
        <v>3.11</v>
      </c>
      <c r="H96" s="239">
        <v>360.72</v>
      </c>
      <c r="I96" s="239">
        <v>2315</v>
      </c>
      <c r="J96" s="239">
        <v>768.5</v>
      </c>
      <c r="K96" s="220">
        <v>0.13539999999999999</v>
      </c>
      <c r="L96" s="239">
        <v>404</v>
      </c>
      <c r="M96" s="239">
        <v>0.13029495999999999</v>
      </c>
    </row>
    <row r="97" spans="1:13">
      <c r="A97" s="312">
        <v>96</v>
      </c>
      <c r="B97" s="873"/>
      <c r="C97" s="236">
        <f t="shared" si="1"/>
        <v>6</v>
      </c>
      <c r="D97" s="219">
        <v>42100</v>
      </c>
      <c r="E97" s="239" t="s">
        <v>250</v>
      </c>
      <c r="F97" s="220">
        <v>0.43530000000000002</v>
      </c>
      <c r="G97" s="239">
        <v>10.45</v>
      </c>
      <c r="H97" s="239">
        <v>1602.03</v>
      </c>
      <c r="I97" s="239">
        <v>2315</v>
      </c>
      <c r="J97" s="239">
        <v>541.5</v>
      </c>
      <c r="K97" s="220">
        <v>0.13539999999999999</v>
      </c>
      <c r="L97" s="239">
        <v>197</v>
      </c>
      <c r="M97" s="239">
        <v>0.44694182999999998</v>
      </c>
    </row>
    <row r="98" spans="1:13">
      <c r="A98" s="312">
        <v>97</v>
      </c>
      <c r="B98" s="873"/>
      <c r="C98" s="236">
        <f t="shared" ref="C98:C161" si="2">DAY(D98)</f>
        <v>7</v>
      </c>
      <c r="D98" s="219">
        <v>42101</v>
      </c>
      <c r="E98" s="239" t="s">
        <v>250</v>
      </c>
      <c r="F98" s="220">
        <v>0.43530000000000002</v>
      </c>
      <c r="G98" s="239">
        <v>10.45</v>
      </c>
      <c r="H98" s="239">
        <v>1602.03</v>
      </c>
      <c r="I98" s="239">
        <v>2315</v>
      </c>
      <c r="J98" s="239">
        <v>541.5</v>
      </c>
      <c r="K98" s="220">
        <v>0.13539999999999999</v>
      </c>
      <c r="L98" s="239">
        <v>197</v>
      </c>
      <c r="M98" s="239">
        <v>0.44694182999999998</v>
      </c>
    </row>
    <row r="99" spans="1:13">
      <c r="A99" s="312">
        <v>98</v>
      </c>
      <c r="B99" s="873"/>
      <c r="C99" s="236">
        <f t="shared" si="2"/>
        <v>8</v>
      </c>
      <c r="D99" s="219">
        <v>42102</v>
      </c>
      <c r="E99" s="239" t="s">
        <v>251</v>
      </c>
      <c r="F99" s="220">
        <v>0.23549999999999999</v>
      </c>
      <c r="G99" s="239">
        <v>5.65</v>
      </c>
      <c r="H99" s="239">
        <v>759.48</v>
      </c>
      <c r="I99" s="239">
        <v>2315</v>
      </c>
      <c r="J99" s="239">
        <v>672.5</v>
      </c>
      <c r="K99" s="220">
        <v>0.13539999999999999</v>
      </c>
      <c r="L99" s="239">
        <v>311</v>
      </c>
      <c r="M99" s="239">
        <v>0.23960463000000001</v>
      </c>
    </row>
    <row r="100" spans="1:13">
      <c r="A100" s="312">
        <v>99</v>
      </c>
      <c r="B100" s="873"/>
      <c r="C100" s="236">
        <f t="shared" si="2"/>
        <v>9</v>
      </c>
      <c r="D100" s="219">
        <v>42103</v>
      </c>
      <c r="E100" s="239" t="s">
        <v>251</v>
      </c>
      <c r="F100" s="220">
        <v>0.23549999999999999</v>
      </c>
      <c r="G100" s="239">
        <v>5.65</v>
      </c>
      <c r="H100" s="239">
        <v>759.48</v>
      </c>
      <c r="I100" s="239">
        <v>2315</v>
      </c>
      <c r="J100" s="239">
        <v>672.5</v>
      </c>
      <c r="K100" s="220">
        <v>0.13539999999999999</v>
      </c>
      <c r="L100" s="239">
        <v>311</v>
      </c>
      <c r="M100" s="239">
        <v>0.23960463000000001</v>
      </c>
    </row>
    <row r="101" spans="1:13">
      <c r="A101" s="312">
        <v>100</v>
      </c>
      <c r="B101" s="873"/>
      <c r="C101" s="236">
        <f t="shared" si="2"/>
        <v>10</v>
      </c>
      <c r="D101" s="219">
        <v>42104</v>
      </c>
      <c r="E101" s="239" t="s">
        <v>251</v>
      </c>
      <c r="F101" s="220">
        <v>0.23549999999999999</v>
      </c>
      <c r="G101" s="239">
        <v>5.65</v>
      </c>
      <c r="H101" s="239">
        <v>759.48</v>
      </c>
      <c r="I101" s="239">
        <v>2315</v>
      </c>
      <c r="J101" s="239">
        <v>672.5</v>
      </c>
      <c r="K101" s="220">
        <v>0.13539999999999999</v>
      </c>
      <c r="L101" s="239">
        <v>311</v>
      </c>
      <c r="M101" s="239">
        <v>0.23960463000000001</v>
      </c>
    </row>
    <row r="102" spans="1:13">
      <c r="A102" s="312">
        <v>101</v>
      </c>
      <c r="B102" s="873"/>
      <c r="C102" s="236">
        <f t="shared" si="2"/>
        <v>11</v>
      </c>
      <c r="D102" s="219">
        <v>42105</v>
      </c>
      <c r="E102" s="239" t="s">
        <v>251</v>
      </c>
      <c r="F102" s="220">
        <v>0.23549999999999999</v>
      </c>
      <c r="G102" s="239">
        <v>5.65</v>
      </c>
      <c r="H102" s="239">
        <v>759.48</v>
      </c>
      <c r="I102" s="239">
        <v>2315</v>
      </c>
      <c r="J102" s="239">
        <v>672.5</v>
      </c>
      <c r="K102" s="220">
        <v>0.13539999999999999</v>
      </c>
      <c r="L102" s="239">
        <v>311</v>
      </c>
      <c r="M102" s="239">
        <v>0.23960463000000001</v>
      </c>
    </row>
    <row r="103" spans="1:13">
      <c r="A103" s="312">
        <v>102</v>
      </c>
      <c r="B103" s="873"/>
      <c r="C103" s="236">
        <f t="shared" si="2"/>
        <v>12</v>
      </c>
      <c r="D103" s="219">
        <v>42106</v>
      </c>
      <c r="E103" s="239" t="s">
        <v>251</v>
      </c>
      <c r="F103" s="220">
        <v>0.23549999999999999</v>
      </c>
      <c r="G103" s="239">
        <v>5.65</v>
      </c>
      <c r="H103" s="239">
        <v>759.48</v>
      </c>
      <c r="I103" s="239">
        <v>2315</v>
      </c>
      <c r="J103" s="239">
        <v>672.5</v>
      </c>
      <c r="K103" s="220">
        <v>0.13539999999999999</v>
      </c>
      <c r="L103" s="239">
        <v>311</v>
      </c>
      <c r="M103" s="239">
        <v>0.23960463000000001</v>
      </c>
    </row>
    <row r="104" spans="1:13">
      <c r="A104" s="312">
        <v>103</v>
      </c>
      <c r="B104" s="873"/>
      <c r="C104" s="236">
        <f t="shared" si="2"/>
        <v>13</v>
      </c>
      <c r="D104" s="219">
        <v>42107</v>
      </c>
      <c r="E104" s="239" t="s">
        <v>252</v>
      </c>
      <c r="F104" s="220">
        <v>0.47060000000000002</v>
      </c>
      <c r="G104" s="239">
        <v>11.3</v>
      </c>
      <c r="H104" s="239">
        <v>1741.18</v>
      </c>
      <c r="I104" s="239">
        <v>2315</v>
      </c>
      <c r="J104" s="239">
        <v>548.5</v>
      </c>
      <c r="K104" s="220">
        <v>0.13539999999999999</v>
      </c>
      <c r="L104" s="239">
        <v>190</v>
      </c>
      <c r="M104" s="239">
        <v>0.46242182999999998</v>
      </c>
    </row>
    <row r="105" spans="1:13">
      <c r="A105" s="312">
        <v>104</v>
      </c>
      <c r="B105" s="873"/>
      <c r="C105" s="236">
        <f t="shared" si="2"/>
        <v>14</v>
      </c>
      <c r="D105" s="219">
        <v>42108</v>
      </c>
      <c r="E105" s="239" t="s">
        <v>252</v>
      </c>
      <c r="F105" s="220">
        <v>0.47060000000000002</v>
      </c>
      <c r="G105" s="239">
        <v>11.3</v>
      </c>
      <c r="H105" s="239">
        <v>1741.18</v>
      </c>
      <c r="I105" s="239">
        <v>2315</v>
      </c>
      <c r="J105" s="239">
        <v>548.5</v>
      </c>
      <c r="K105" s="220">
        <v>0.13539999999999999</v>
      </c>
      <c r="L105" s="239">
        <v>190</v>
      </c>
      <c r="M105" s="239">
        <v>0.46242182999999998</v>
      </c>
    </row>
    <row r="106" spans="1:13">
      <c r="A106" s="312">
        <v>105</v>
      </c>
      <c r="B106" s="873"/>
      <c r="C106" s="236">
        <f t="shared" si="2"/>
        <v>15</v>
      </c>
      <c r="D106" s="219">
        <v>42109</v>
      </c>
      <c r="E106" s="239" t="s">
        <v>252</v>
      </c>
      <c r="F106" s="220">
        <v>0.47060000000000002</v>
      </c>
      <c r="G106" s="239">
        <v>11.3</v>
      </c>
      <c r="H106" s="239">
        <v>1741.18</v>
      </c>
      <c r="I106" s="239">
        <v>2315</v>
      </c>
      <c r="J106" s="239">
        <v>548.5</v>
      </c>
      <c r="K106" s="220">
        <v>0.13539999999999999</v>
      </c>
      <c r="L106" s="239">
        <v>190</v>
      </c>
      <c r="M106" s="239">
        <v>0.46242182999999998</v>
      </c>
    </row>
    <row r="107" spans="1:13">
      <c r="A107" s="312">
        <v>106</v>
      </c>
      <c r="B107" s="873"/>
      <c r="C107" s="236">
        <f t="shared" si="2"/>
        <v>16</v>
      </c>
      <c r="D107" s="219">
        <v>42110</v>
      </c>
      <c r="E107" s="239" t="s">
        <v>252</v>
      </c>
      <c r="F107" s="220">
        <v>0.47060000000000002</v>
      </c>
      <c r="G107" s="239">
        <v>11.3</v>
      </c>
      <c r="H107" s="239">
        <v>1741.18</v>
      </c>
      <c r="I107" s="239">
        <v>2315</v>
      </c>
      <c r="J107" s="239">
        <v>548.5</v>
      </c>
      <c r="K107" s="220">
        <v>0.13539999999999999</v>
      </c>
      <c r="L107" s="239">
        <v>190</v>
      </c>
      <c r="M107" s="239">
        <v>0.46242182999999998</v>
      </c>
    </row>
    <row r="108" spans="1:13">
      <c r="A108" s="312">
        <v>107</v>
      </c>
      <c r="B108" s="873"/>
      <c r="C108" s="236">
        <f t="shared" si="2"/>
        <v>17</v>
      </c>
      <c r="D108" s="219">
        <v>42111</v>
      </c>
      <c r="E108" s="239" t="s">
        <v>252</v>
      </c>
      <c r="F108" s="220">
        <v>0.47060000000000002</v>
      </c>
      <c r="G108" s="239">
        <v>11.3</v>
      </c>
      <c r="H108" s="239">
        <v>1741.18</v>
      </c>
      <c r="I108" s="239">
        <v>2315</v>
      </c>
      <c r="J108" s="239">
        <v>548.5</v>
      </c>
      <c r="K108" s="220">
        <v>0.13539999999999999</v>
      </c>
      <c r="L108" s="239">
        <v>190</v>
      </c>
      <c r="M108" s="239">
        <v>0.46242182999999998</v>
      </c>
    </row>
    <row r="109" spans="1:13">
      <c r="A109" s="312">
        <v>108</v>
      </c>
      <c r="B109" s="873"/>
      <c r="C109" s="236">
        <f t="shared" si="2"/>
        <v>18</v>
      </c>
      <c r="D109" s="219">
        <v>42112</v>
      </c>
      <c r="E109" s="239" t="s">
        <v>253</v>
      </c>
      <c r="F109" s="220">
        <v>9.1899999999999996E-2</v>
      </c>
      <c r="G109" s="239">
        <v>2.21</v>
      </c>
      <c r="H109" s="239">
        <v>252.19</v>
      </c>
      <c r="I109" s="239">
        <v>2315</v>
      </c>
      <c r="J109" s="239">
        <v>825.5</v>
      </c>
      <c r="K109" s="220">
        <v>0.13539999999999999</v>
      </c>
      <c r="L109" s="239">
        <v>454</v>
      </c>
      <c r="M109" s="239">
        <v>9.1010900000000006E-2</v>
      </c>
    </row>
    <row r="110" spans="1:13">
      <c r="A110" s="312">
        <v>109</v>
      </c>
      <c r="B110" s="873"/>
      <c r="C110" s="236">
        <f t="shared" si="2"/>
        <v>19</v>
      </c>
      <c r="D110" s="219">
        <v>42113</v>
      </c>
      <c r="E110" s="239" t="s">
        <v>254</v>
      </c>
      <c r="F110" s="220">
        <v>0.14610000000000001</v>
      </c>
      <c r="G110" s="239">
        <v>3.51</v>
      </c>
      <c r="H110" s="239">
        <v>435.81</v>
      </c>
      <c r="I110" s="239">
        <v>2315</v>
      </c>
      <c r="J110" s="239">
        <v>754.5</v>
      </c>
      <c r="K110" s="220">
        <v>0.13539999999999999</v>
      </c>
      <c r="L110" s="239">
        <v>387</v>
      </c>
      <c r="M110" s="239">
        <v>0.14657355</v>
      </c>
    </row>
    <row r="111" spans="1:13">
      <c r="A111" s="312">
        <v>110</v>
      </c>
      <c r="B111" s="873"/>
      <c r="C111" s="236">
        <f t="shared" si="2"/>
        <v>20</v>
      </c>
      <c r="D111" s="219">
        <v>42114</v>
      </c>
      <c r="E111" s="239" t="s">
        <v>254</v>
      </c>
      <c r="F111" s="220">
        <v>0.14610000000000001</v>
      </c>
      <c r="G111" s="239">
        <v>3.51</v>
      </c>
      <c r="H111" s="239">
        <v>435.81</v>
      </c>
      <c r="I111" s="239">
        <v>2315</v>
      </c>
      <c r="J111" s="239">
        <v>754.5</v>
      </c>
      <c r="K111" s="220">
        <v>0.13539999999999999</v>
      </c>
      <c r="L111" s="239">
        <v>387</v>
      </c>
      <c r="M111" s="239">
        <v>0.14657355</v>
      </c>
    </row>
    <row r="112" spans="1:13">
      <c r="A112" s="312">
        <v>111</v>
      </c>
      <c r="B112" s="873"/>
      <c r="C112" s="236">
        <f t="shared" si="2"/>
        <v>21</v>
      </c>
      <c r="D112" s="219">
        <v>42115</v>
      </c>
      <c r="E112" s="239" t="s">
        <v>254</v>
      </c>
      <c r="F112" s="220">
        <v>0.14610000000000001</v>
      </c>
      <c r="G112" s="239">
        <v>3.51</v>
      </c>
      <c r="H112" s="239">
        <v>435.81</v>
      </c>
      <c r="I112" s="239">
        <v>2315</v>
      </c>
      <c r="J112" s="239">
        <v>754.5</v>
      </c>
      <c r="K112" s="220">
        <v>0.13539999999999999</v>
      </c>
      <c r="L112" s="239">
        <v>387</v>
      </c>
      <c r="M112" s="239">
        <v>0.14657355</v>
      </c>
    </row>
    <row r="113" spans="1:13">
      <c r="A113" s="312">
        <v>112</v>
      </c>
      <c r="B113" s="873"/>
      <c r="C113" s="236">
        <f t="shared" si="2"/>
        <v>22</v>
      </c>
      <c r="D113" s="219">
        <v>42116</v>
      </c>
      <c r="E113" s="239" t="s">
        <v>254</v>
      </c>
      <c r="F113" s="220">
        <v>0.14610000000000001</v>
      </c>
      <c r="G113" s="239">
        <v>3.51</v>
      </c>
      <c r="H113" s="239">
        <v>435.81</v>
      </c>
      <c r="I113" s="239">
        <v>2315</v>
      </c>
      <c r="J113" s="239">
        <v>754.5</v>
      </c>
      <c r="K113" s="220">
        <v>0.13539999999999999</v>
      </c>
      <c r="L113" s="239">
        <v>387</v>
      </c>
      <c r="M113" s="239">
        <v>0.14657355</v>
      </c>
    </row>
    <row r="114" spans="1:13">
      <c r="A114" s="312">
        <v>113</v>
      </c>
      <c r="B114" s="873"/>
      <c r="C114" s="236">
        <f t="shared" si="2"/>
        <v>23</v>
      </c>
      <c r="D114" s="219">
        <v>42117</v>
      </c>
      <c r="E114" s="239" t="s">
        <v>254</v>
      </c>
      <c r="F114" s="220">
        <v>0.14610000000000001</v>
      </c>
      <c r="G114" s="239">
        <v>3.51</v>
      </c>
      <c r="H114" s="239">
        <v>435.81</v>
      </c>
      <c r="I114" s="239">
        <v>2315</v>
      </c>
      <c r="J114" s="239">
        <v>754.5</v>
      </c>
      <c r="K114" s="220">
        <v>0.13539999999999999</v>
      </c>
      <c r="L114" s="239">
        <v>387</v>
      </c>
      <c r="M114" s="239">
        <v>0.14657355</v>
      </c>
    </row>
    <row r="115" spans="1:13">
      <c r="A115" s="312">
        <v>114</v>
      </c>
      <c r="B115" s="873"/>
      <c r="C115" s="236">
        <f t="shared" si="2"/>
        <v>24</v>
      </c>
      <c r="D115" s="219">
        <v>42118</v>
      </c>
      <c r="E115" s="239" t="s">
        <v>254</v>
      </c>
      <c r="F115" s="220">
        <v>0.14610000000000001</v>
      </c>
      <c r="G115" s="239">
        <v>3.51</v>
      </c>
      <c r="H115" s="239">
        <v>435.81</v>
      </c>
      <c r="I115" s="239">
        <v>2315</v>
      </c>
      <c r="J115" s="239">
        <v>754.5</v>
      </c>
      <c r="K115" s="220">
        <v>0.13539999999999999</v>
      </c>
      <c r="L115" s="239">
        <v>387</v>
      </c>
      <c r="M115" s="239">
        <v>0.14657355</v>
      </c>
    </row>
    <row r="116" spans="1:13">
      <c r="A116" s="312">
        <v>115</v>
      </c>
      <c r="B116" s="873"/>
      <c r="C116" s="236">
        <f t="shared" si="2"/>
        <v>25</v>
      </c>
      <c r="D116" s="219">
        <v>42119</v>
      </c>
      <c r="E116" s="239" t="s">
        <v>254</v>
      </c>
      <c r="F116" s="220">
        <v>0.14610000000000001</v>
      </c>
      <c r="G116" s="239">
        <v>3.51</v>
      </c>
      <c r="H116" s="239">
        <v>435.81</v>
      </c>
      <c r="I116" s="239">
        <v>2315</v>
      </c>
      <c r="J116" s="239">
        <v>754.5</v>
      </c>
      <c r="K116" s="220">
        <v>0.13539999999999999</v>
      </c>
      <c r="L116" s="239">
        <v>387</v>
      </c>
      <c r="M116" s="239">
        <v>0.14657355</v>
      </c>
    </row>
    <row r="117" spans="1:13">
      <c r="A117" s="312">
        <v>116</v>
      </c>
      <c r="B117" s="873"/>
      <c r="C117" s="236">
        <f t="shared" si="2"/>
        <v>26</v>
      </c>
      <c r="D117" s="219">
        <v>42120</v>
      </c>
      <c r="E117" s="239" t="s">
        <v>254</v>
      </c>
      <c r="F117" s="220">
        <v>0.14610000000000001</v>
      </c>
      <c r="G117" s="239">
        <v>3.51</v>
      </c>
      <c r="H117" s="239">
        <v>435.81</v>
      </c>
      <c r="I117" s="239">
        <v>2315</v>
      </c>
      <c r="J117" s="239">
        <v>754.5</v>
      </c>
      <c r="K117" s="220">
        <v>0.13539999999999999</v>
      </c>
      <c r="L117" s="239">
        <v>387</v>
      </c>
      <c r="M117" s="239">
        <v>0.14657355</v>
      </c>
    </row>
    <row r="118" spans="1:13">
      <c r="A118" s="312">
        <v>117</v>
      </c>
      <c r="B118" s="873"/>
      <c r="C118" s="236">
        <f t="shared" si="2"/>
        <v>27</v>
      </c>
      <c r="D118" s="219">
        <v>42121</v>
      </c>
      <c r="E118" s="239" t="s">
        <v>254</v>
      </c>
      <c r="F118" s="220">
        <v>0.14610000000000001</v>
      </c>
      <c r="G118" s="239">
        <v>3.51</v>
      </c>
      <c r="H118" s="239">
        <v>435.81</v>
      </c>
      <c r="I118" s="239">
        <v>2315</v>
      </c>
      <c r="J118" s="239">
        <v>754.5</v>
      </c>
      <c r="K118" s="220">
        <v>0.13539999999999999</v>
      </c>
      <c r="L118" s="239">
        <v>387</v>
      </c>
      <c r="M118" s="239">
        <v>0.14657355</v>
      </c>
    </row>
    <row r="119" spans="1:13">
      <c r="A119" s="312">
        <v>118</v>
      </c>
      <c r="B119" s="873"/>
      <c r="C119" s="236">
        <f t="shared" si="2"/>
        <v>28</v>
      </c>
      <c r="D119" s="219">
        <v>42122</v>
      </c>
      <c r="E119" s="239" t="s">
        <v>254</v>
      </c>
      <c r="F119" s="220">
        <v>0.14610000000000001</v>
      </c>
      <c r="G119" s="239">
        <v>3.51</v>
      </c>
      <c r="H119" s="239">
        <v>435.81</v>
      </c>
      <c r="I119" s="239">
        <v>2315</v>
      </c>
      <c r="J119" s="239">
        <v>754.5</v>
      </c>
      <c r="K119" s="220">
        <v>0.13539999999999999</v>
      </c>
      <c r="L119" s="239">
        <v>387</v>
      </c>
      <c r="M119" s="239">
        <v>0.14657355</v>
      </c>
    </row>
    <row r="120" spans="1:13">
      <c r="A120" s="312">
        <v>119</v>
      </c>
      <c r="B120" s="873"/>
      <c r="C120" s="236">
        <f t="shared" si="2"/>
        <v>29</v>
      </c>
      <c r="D120" s="219">
        <v>42123</v>
      </c>
      <c r="E120" s="239" t="s">
        <v>254</v>
      </c>
      <c r="F120" s="220">
        <v>0.14610000000000001</v>
      </c>
      <c r="G120" s="239">
        <v>3.51</v>
      </c>
      <c r="H120" s="239">
        <v>435.81</v>
      </c>
      <c r="I120" s="239">
        <v>2315</v>
      </c>
      <c r="J120" s="239">
        <v>754.5</v>
      </c>
      <c r="K120" s="220">
        <v>0.13539999999999999</v>
      </c>
      <c r="L120" s="239">
        <v>387</v>
      </c>
      <c r="M120" s="239">
        <v>0.14657355</v>
      </c>
    </row>
    <row r="121" spans="1:13">
      <c r="A121" s="312">
        <v>120</v>
      </c>
      <c r="B121" s="873"/>
      <c r="C121" s="236">
        <f t="shared" si="2"/>
        <v>30</v>
      </c>
      <c r="D121" s="219">
        <v>42124</v>
      </c>
      <c r="E121" s="239" t="s">
        <v>254</v>
      </c>
      <c r="F121" s="220">
        <v>0.14610000000000001</v>
      </c>
      <c r="G121" s="239">
        <v>3.51</v>
      </c>
      <c r="H121" s="239">
        <v>435.81</v>
      </c>
      <c r="I121" s="239">
        <v>2315</v>
      </c>
      <c r="J121" s="239">
        <v>754.5</v>
      </c>
      <c r="K121" s="220">
        <v>0.13539999999999999</v>
      </c>
      <c r="L121" s="239">
        <v>387</v>
      </c>
      <c r="M121" s="239">
        <v>0.14657355</v>
      </c>
    </row>
    <row r="122" spans="1:13">
      <c r="A122" s="312">
        <v>121</v>
      </c>
      <c r="B122" s="873"/>
      <c r="C122" s="236">
        <f t="shared" si="2"/>
        <v>1</v>
      </c>
      <c r="D122" s="219">
        <v>42125</v>
      </c>
      <c r="E122" s="239" t="s">
        <v>255</v>
      </c>
      <c r="F122" s="220">
        <v>7.4800000000000005E-2</v>
      </c>
      <c r="G122" s="239">
        <v>1.8</v>
      </c>
      <c r="H122" s="239">
        <v>199.12</v>
      </c>
      <c r="I122" s="239">
        <v>2303</v>
      </c>
      <c r="J122" s="239">
        <v>867.5</v>
      </c>
      <c r="K122" s="220">
        <v>0.13539999999999999</v>
      </c>
      <c r="L122" s="239">
        <v>486</v>
      </c>
      <c r="M122" s="239">
        <v>7.1908719999999995E-2</v>
      </c>
    </row>
    <row r="123" spans="1:13">
      <c r="A123" s="312">
        <v>122</v>
      </c>
      <c r="B123" s="873"/>
      <c r="C123" s="236">
        <f t="shared" si="2"/>
        <v>2</v>
      </c>
      <c r="D123" s="219">
        <v>42126</v>
      </c>
      <c r="E123" s="239" t="s">
        <v>255</v>
      </c>
      <c r="F123" s="220">
        <v>7.4800000000000005E-2</v>
      </c>
      <c r="G123" s="239">
        <v>1.8</v>
      </c>
      <c r="H123" s="239">
        <v>199.12</v>
      </c>
      <c r="I123" s="239">
        <v>2303</v>
      </c>
      <c r="J123" s="239">
        <v>867.5</v>
      </c>
      <c r="K123" s="220">
        <v>0.13539999999999999</v>
      </c>
      <c r="L123" s="239">
        <v>486</v>
      </c>
      <c r="M123" s="239">
        <v>7.1908719999999995E-2</v>
      </c>
    </row>
    <row r="124" spans="1:13">
      <c r="A124" s="312">
        <v>123</v>
      </c>
      <c r="B124" s="873" t="s">
        <v>0</v>
      </c>
      <c r="C124" s="236">
        <f t="shared" si="2"/>
        <v>3</v>
      </c>
      <c r="D124" s="219">
        <v>42127</v>
      </c>
      <c r="E124" s="239" t="s">
        <v>255</v>
      </c>
      <c r="F124" s="220">
        <v>7.4800000000000005E-2</v>
      </c>
      <c r="G124" s="239">
        <v>1.8</v>
      </c>
      <c r="H124" s="239">
        <v>199.12</v>
      </c>
      <c r="I124" s="239">
        <v>2303</v>
      </c>
      <c r="J124" s="239">
        <v>867.5</v>
      </c>
      <c r="K124" s="220">
        <v>0.13539999999999999</v>
      </c>
      <c r="L124" s="239">
        <v>486</v>
      </c>
      <c r="M124" s="239">
        <v>7.1908719999999995E-2</v>
      </c>
    </row>
    <row r="125" spans="1:13">
      <c r="A125" s="312">
        <v>124</v>
      </c>
      <c r="B125" s="873"/>
      <c r="C125" s="236">
        <f t="shared" si="2"/>
        <v>4</v>
      </c>
      <c r="D125" s="219">
        <v>42128</v>
      </c>
      <c r="E125" s="239" t="s">
        <v>256</v>
      </c>
      <c r="F125" s="220">
        <v>5.79E-2</v>
      </c>
      <c r="G125" s="239">
        <v>1.39</v>
      </c>
      <c r="H125" s="239">
        <v>156.68</v>
      </c>
      <c r="I125" s="239">
        <v>2303</v>
      </c>
      <c r="J125" s="239">
        <v>892.5</v>
      </c>
      <c r="K125" s="220">
        <v>0.13539999999999999</v>
      </c>
      <c r="L125" s="239">
        <v>513</v>
      </c>
      <c r="M125" s="239">
        <v>5.8924900000000002E-2</v>
      </c>
    </row>
    <row r="126" spans="1:13">
      <c r="A126" s="312">
        <v>125</v>
      </c>
      <c r="B126" s="873"/>
      <c r="C126" s="236">
        <f t="shared" si="2"/>
        <v>5</v>
      </c>
      <c r="D126" s="219">
        <v>42129</v>
      </c>
      <c r="E126" s="239" t="s">
        <v>256</v>
      </c>
      <c r="F126" s="220">
        <v>5.79E-2</v>
      </c>
      <c r="G126" s="239">
        <v>1.39</v>
      </c>
      <c r="H126" s="239">
        <v>156.68</v>
      </c>
      <c r="I126" s="239">
        <v>2303</v>
      </c>
      <c r="J126" s="239">
        <v>892.5</v>
      </c>
      <c r="K126" s="220">
        <v>0.13539999999999999</v>
      </c>
      <c r="L126" s="239">
        <v>513</v>
      </c>
      <c r="M126" s="239">
        <v>5.8924900000000002E-2</v>
      </c>
    </row>
    <row r="127" spans="1:13">
      <c r="A127" s="312">
        <v>126</v>
      </c>
      <c r="B127" s="873"/>
      <c r="C127" s="236">
        <f t="shared" si="2"/>
        <v>6</v>
      </c>
      <c r="D127" s="219">
        <v>42130</v>
      </c>
      <c r="E127" s="239" t="s">
        <v>256</v>
      </c>
      <c r="F127" s="220">
        <v>5.79E-2</v>
      </c>
      <c r="G127" s="239">
        <v>1.39</v>
      </c>
      <c r="H127" s="239">
        <v>156.68</v>
      </c>
      <c r="I127" s="239">
        <v>2303</v>
      </c>
      <c r="J127" s="239">
        <v>892.5</v>
      </c>
      <c r="K127" s="220">
        <v>0.13539999999999999</v>
      </c>
      <c r="L127" s="239">
        <v>513</v>
      </c>
      <c r="M127" s="239">
        <v>5.8924900000000002E-2</v>
      </c>
    </row>
    <row r="128" spans="1:13">
      <c r="A128" s="312">
        <v>127</v>
      </c>
      <c r="B128" s="873"/>
      <c r="C128" s="236">
        <f t="shared" si="2"/>
        <v>7</v>
      </c>
      <c r="D128" s="219">
        <v>42131</v>
      </c>
      <c r="E128" s="239" t="s">
        <v>256</v>
      </c>
      <c r="F128" s="220">
        <v>5.79E-2</v>
      </c>
      <c r="G128" s="239">
        <v>1.39</v>
      </c>
      <c r="H128" s="239">
        <v>156.68</v>
      </c>
      <c r="I128" s="239">
        <v>2303</v>
      </c>
      <c r="J128" s="239">
        <v>892.5</v>
      </c>
      <c r="K128" s="220">
        <v>0.13539999999999999</v>
      </c>
      <c r="L128" s="239">
        <v>513</v>
      </c>
      <c r="M128" s="239">
        <v>5.8924900000000002E-2</v>
      </c>
    </row>
    <row r="129" spans="1:13">
      <c r="A129" s="312">
        <v>128</v>
      </c>
      <c r="B129" s="873"/>
      <c r="C129" s="236">
        <f t="shared" si="2"/>
        <v>8</v>
      </c>
      <c r="D129" s="219">
        <v>42132</v>
      </c>
      <c r="E129" s="239" t="s">
        <v>256</v>
      </c>
      <c r="F129" s="220">
        <v>5.79E-2</v>
      </c>
      <c r="G129" s="239">
        <v>1.39</v>
      </c>
      <c r="H129" s="239">
        <v>156.68</v>
      </c>
      <c r="I129" s="239">
        <v>2303</v>
      </c>
      <c r="J129" s="239">
        <v>892.5</v>
      </c>
      <c r="K129" s="220">
        <v>0.13539999999999999</v>
      </c>
      <c r="L129" s="239">
        <v>513</v>
      </c>
      <c r="M129" s="239">
        <v>5.8924900000000002E-2</v>
      </c>
    </row>
    <row r="130" spans="1:13">
      <c r="A130" s="312">
        <v>129</v>
      </c>
      <c r="B130" s="873"/>
      <c r="C130" s="236">
        <f t="shared" si="2"/>
        <v>9</v>
      </c>
      <c r="D130" s="219">
        <v>42133</v>
      </c>
      <c r="E130" s="239" t="s">
        <v>256</v>
      </c>
      <c r="F130" s="220">
        <v>5.79E-2</v>
      </c>
      <c r="G130" s="239">
        <v>1.39</v>
      </c>
      <c r="H130" s="239">
        <v>156.68</v>
      </c>
      <c r="I130" s="239">
        <v>2303</v>
      </c>
      <c r="J130" s="239">
        <v>892.5</v>
      </c>
      <c r="K130" s="220">
        <v>0.13539999999999999</v>
      </c>
      <c r="L130" s="239">
        <v>513</v>
      </c>
      <c r="M130" s="239">
        <v>5.8924900000000002E-2</v>
      </c>
    </row>
    <row r="131" spans="1:13">
      <c r="A131" s="312">
        <v>130</v>
      </c>
      <c r="B131" s="873"/>
      <c r="C131" s="236">
        <f t="shared" si="2"/>
        <v>10</v>
      </c>
      <c r="D131" s="219">
        <v>42134</v>
      </c>
      <c r="E131" s="239" t="s">
        <v>256</v>
      </c>
      <c r="F131" s="220">
        <v>5.79E-2</v>
      </c>
      <c r="G131" s="239">
        <v>1.39</v>
      </c>
      <c r="H131" s="239">
        <v>156.68</v>
      </c>
      <c r="I131" s="239">
        <v>2303</v>
      </c>
      <c r="J131" s="239">
        <v>892.5</v>
      </c>
      <c r="K131" s="220">
        <v>0.13539999999999999</v>
      </c>
      <c r="L131" s="239">
        <v>513</v>
      </c>
      <c r="M131" s="239">
        <v>5.8924900000000002E-2</v>
      </c>
    </row>
    <row r="132" spans="1:13">
      <c r="A132" s="312">
        <v>131</v>
      </c>
      <c r="B132" s="873"/>
      <c r="C132" s="236">
        <f t="shared" si="2"/>
        <v>11</v>
      </c>
      <c r="D132" s="219">
        <v>42135</v>
      </c>
      <c r="E132" s="239" t="s">
        <v>257</v>
      </c>
      <c r="F132" s="220">
        <v>0.30819999999999997</v>
      </c>
      <c r="G132" s="239">
        <v>7.4</v>
      </c>
      <c r="H132" s="239">
        <v>987.87</v>
      </c>
      <c r="I132" s="239">
        <v>2303</v>
      </c>
      <c r="J132" s="239">
        <v>629.5</v>
      </c>
      <c r="K132" s="220">
        <v>0.13539999999999999</v>
      </c>
      <c r="L132" s="239">
        <v>272</v>
      </c>
      <c r="M132" s="239">
        <v>0.30109524999999998</v>
      </c>
    </row>
    <row r="133" spans="1:13">
      <c r="A133" s="312">
        <v>132</v>
      </c>
      <c r="B133" s="873"/>
      <c r="C133" s="236">
        <f t="shared" si="2"/>
        <v>12</v>
      </c>
      <c r="D133" s="219">
        <v>42136</v>
      </c>
      <c r="E133" s="239" t="s">
        <v>257</v>
      </c>
      <c r="F133" s="220">
        <v>0.30819999999999997</v>
      </c>
      <c r="G133" s="239">
        <v>7.4</v>
      </c>
      <c r="H133" s="239">
        <v>987.87</v>
      </c>
      <c r="I133" s="239">
        <v>2303</v>
      </c>
      <c r="J133" s="239">
        <v>629.5</v>
      </c>
      <c r="K133" s="220">
        <v>0.13539999999999999</v>
      </c>
      <c r="L133" s="239">
        <v>272</v>
      </c>
      <c r="M133" s="239">
        <v>0.30109524999999998</v>
      </c>
    </row>
    <row r="134" spans="1:13">
      <c r="A134" s="312">
        <v>133</v>
      </c>
      <c r="B134" s="873"/>
      <c r="C134" s="236">
        <f t="shared" si="2"/>
        <v>13</v>
      </c>
      <c r="D134" s="219">
        <v>42137</v>
      </c>
      <c r="E134" s="239" t="s">
        <v>257</v>
      </c>
      <c r="F134" s="220">
        <v>0.30819999999999997</v>
      </c>
      <c r="G134" s="239">
        <v>7.4</v>
      </c>
      <c r="H134" s="239">
        <v>987.87</v>
      </c>
      <c r="I134" s="239">
        <v>2303</v>
      </c>
      <c r="J134" s="239">
        <v>629.5</v>
      </c>
      <c r="K134" s="220">
        <v>0.13539999999999999</v>
      </c>
      <c r="L134" s="239">
        <v>272</v>
      </c>
      <c r="M134" s="239">
        <v>0.30109524999999998</v>
      </c>
    </row>
    <row r="135" spans="1:13">
      <c r="A135" s="312">
        <v>134</v>
      </c>
      <c r="B135" s="873"/>
      <c r="C135" s="236">
        <f t="shared" si="2"/>
        <v>14</v>
      </c>
      <c r="D135" s="219">
        <v>42138</v>
      </c>
      <c r="E135" s="239" t="s">
        <v>258</v>
      </c>
      <c r="F135" s="220">
        <v>0.16300000000000001</v>
      </c>
      <c r="G135" s="239">
        <v>3.91</v>
      </c>
      <c r="H135" s="239">
        <v>493.38</v>
      </c>
      <c r="I135" s="239">
        <v>2303</v>
      </c>
      <c r="J135" s="239">
        <v>730.5</v>
      </c>
      <c r="K135" s="220">
        <v>0.13539999999999999</v>
      </c>
      <c r="L135" s="239">
        <v>365</v>
      </c>
      <c r="M135" s="239">
        <v>0.17001482000000001</v>
      </c>
    </row>
    <row r="136" spans="1:13">
      <c r="A136" s="312">
        <v>135</v>
      </c>
      <c r="B136" s="873"/>
      <c r="C136" s="236">
        <f t="shared" si="2"/>
        <v>15</v>
      </c>
      <c r="D136" s="219">
        <v>42139</v>
      </c>
      <c r="E136" s="239" t="s">
        <v>258</v>
      </c>
      <c r="F136" s="220">
        <v>0.16300000000000001</v>
      </c>
      <c r="G136" s="239">
        <v>3.91</v>
      </c>
      <c r="H136" s="239">
        <v>493.38</v>
      </c>
      <c r="I136" s="239">
        <v>2303</v>
      </c>
      <c r="J136" s="239">
        <v>730.5</v>
      </c>
      <c r="K136" s="220">
        <v>0.13539999999999999</v>
      </c>
      <c r="L136" s="239">
        <v>365</v>
      </c>
      <c r="M136" s="239">
        <v>0.17001482000000001</v>
      </c>
    </row>
    <row r="137" spans="1:13">
      <c r="A137" s="312">
        <v>136</v>
      </c>
      <c r="B137" s="873"/>
      <c r="C137" s="236">
        <f t="shared" si="2"/>
        <v>16</v>
      </c>
      <c r="D137" s="219">
        <v>42140</v>
      </c>
      <c r="E137" s="239" t="s">
        <v>258</v>
      </c>
      <c r="F137" s="220">
        <v>0.16300000000000001</v>
      </c>
      <c r="G137" s="239">
        <v>3.91</v>
      </c>
      <c r="H137" s="239">
        <v>493.38</v>
      </c>
      <c r="I137" s="239">
        <v>2303</v>
      </c>
      <c r="J137" s="239">
        <v>730.5</v>
      </c>
      <c r="K137" s="220">
        <v>0.13539999999999999</v>
      </c>
      <c r="L137" s="239">
        <v>365</v>
      </c>
      <c r="M137" s="239">
        <v>0.17001482000000001</v>
      </c>
    </row>
    <row r="138" spans="1:13">
      <c r="A138" s="312">
        <v>137</v>
      </c>
      <c r="B138" s="873"/>
      <c r="C138" s="236">
        <f t="shared" si="2"/>
        <v>17</v>
      </c>
      <c r="D138" s="219">
        <v>42141</v>
      </c>
      <c r="E138" s="239" t="s">
        <v>258</v>
      </c>
      <c r="F138" s="220">
        <v>0.16300000000000001</v>
      </c>
      <c r="G138" s="239">
        <v>3.91</v>
      </c>
      <c r="H138" s="239">
        <v>493.38</v>
      </c>
      <c r="I138" s="239">
        <v>2303</v>
      </c>
      <c r="J138" s="239">
        <v>730.5</v>
      </c>
      <c r="K138" s="220">
        <v>0.13539999999999999</v>
      </c>
      <c r="L138" s="239">
        <v>365</v>
      </c>
      <c r="M138" s="239">
        <v>0.17001482000000001</v>
      </c>
    </row>
    <row r="139" spans="1:13">
      <c r="A139" s="312">
        <v>138</v>
      </c>
      <c r="B139" s="873"/>
      <c r="C139" s="236">
        <f t="shared" si="2"/>
        <v>18</v>
      </c>
      <c r="D139" s="219">
        <v>42142</v>
      </c>
      <c r="E139" s="239" t="s">
        <v>259</v>
      </c>
      <c r="F139" s="220">
        <v>0.1928</v>
      </c>
      <c r="G139" s="239">
        <v>4.63</v>
      </c>
      <c r="H139" s="239">
        <v>587.32000000000005</v>
      </c>
      <c r="I139" s="239">
        <v>2303</v>
      </c>
      <c r="J139" s="239">
        <v>702.5</v>
      </c>
      <c r="K139" s="220">
        <v>0.13539999999999999</v>
      </c>
      <c r="L139" s="239">
        <v>342</v>
      </c>
      <c r="M139" s="239">
        <v>0.19750923000000001</v>
      </c>
    </row>
    <row r="140" spans="1:13">
      <c r="A140" s="312">
        <v>139</v>
      </c>
      <c r="B140" s="873"/>
      <c r="C140" s="236">
        <f t="shared" si="2"/>
        <v>19</v>
      </c>
      <c r="D140" s="219">
        <v>42143</v>
      </c>
      <c r="E140" s="239" t="s">
        <v>260</v>
      </c>
      <c r="F140" s="220">
        <v>0.1216</v>
      </c>
      <c r="G140" s="239">
        <v>2.92</v>
      </c>
      <c r="H140" s="239">
        <v>341.95</v>
      </c>
      <c r="I140" s="239">
        <v>2303</v>
      </c>
      <c r="J140" s="239">
        <v>773.5</v>
      </c>
      <c r="K140" s="220">
        <v>0.13539999999999999</v>
      </c>
      <c r="L140" s="239">
        <v>410</v>
      </c>
      <c r="M140" s="239">
        <v>0.12491829</v>
      </c>
    </row>
    <row r="141" spans="1:13">
      <c r="A141" s="312">
        <v>140</v>
      </c>
      <c r="B141" s="873"/>
      <c r="C141" s="236">
        <f t="shared" si="2"/>
        <v>20</v>
      </c>
      <c r="D141" s="219">
        <v>42144</v>
      </c>
      <c r="E141" s="239" t="s">
        <v>260</v>
      </c>
      <c r="F141" s="220">
        <v>0.1216</v>
      </c>
      <c r="G141" s="239">
        <v>2.92</v>
      </c>
      <c r="H141" s="239">
        <v>341.95</v>
      </c>
      <c r="I141" s="239">
        <v>2303</v>
      </c>
      <c r="J141" s="239">
        <v>773.5</v>
      </c>
      <c r="K141" s="220">
        <v>0.13539999999999999</v>
      </c>
      <c r="L141" s="239">
        <v>410</v>
      </c>
      <c r="M141" s="239">
        <v>0.12491829</v>
      </c>
    </row>
    <row r="142" spans="1:13">
      <c r="A142" s="312">
        <v>141</v>
      </c>
      <c r="B142" s="873"/>
      <c r="C142" s="236">
        <f t="shared" si="2"/>
        <v>21</v>
      </c>
      <c r="D142" s="219">
        <v>42145</v>
      </c>
      <c r="E142" s="239" t="s">
        <v>260</v>
      </c>
      <c r="F142" s="220">
        <v>0.1216</v>
      </c>
      <c r="G142" s="239">
        <v>2.92</v>
      </c>
      <c r="H142" s="239">
        <v>341.95</v>
      </c>
      <c r="I142" s="239">
        <v>2303</v>
      </c>
      <c r="J142" s="239">
        <v>773.5</v>
      </c>
      <c r="K142" s="220">
        <v>0.13539999999999999</v>
      </c>
      <c r="L142" s="239">
        <v>410</v>
      </c>
      <c r="M142" s="239">
        <v>0.12491829</v>
      </c>
    </row>
    <row r="143" spans="1:13">
      <c r="A143" s="312">
        <v>142</v>
      </c>
      <c r="B143" s="873"/>
      <c r="C143" s="236">
        <f t="shared" si="2"/>
        <v>22</v>
      </c>
      <c r="D143" s="219">
        <v>42146</v>
      </c>
      <c r="E143" s="239" t="s">
        <v>260</v>
      </c>
      <c r="F143" s="220">
        <v>0.1216</v>
      </c>
      <c r="G143" s="239">
        <v>2.92</v>
      </c>
      <c r="H143" s="239">
        <v>341.95</v>
      </c>
      <c r="I143" s="239">
        <v>2303</v>
      </c>
      <c r="J143" s="239">
        <v>773.5</v>
      </c>
      <c r="K143" s="220">
        <v>0.13539999999999999</v>
      </c>
      <c r="L143" s="239">
        <v>410</v>
      </c>
      <c r="M143" s="239">
        <v>0.12491829</v>
      </c>
    </row>
    <row r="144" spans="1:13">
      <c r="A144" s="312">
        <v>143</v>
      </c>
      <c r="B144" s="873"/>
      <c r="C144" s="236">
        <f t="shared" si="2"/>
        <v>23</v>
      </c>
      <c r="D144" s="219">
        <v>42147</v>
      </c>
      <c r="E144" s="239" t="s">
        <v>260</v>
      </c>
      <c r="F144" s="220">
        <v>0.1216</v>
      </c>
      <c r="G144" s="239">
        <v>2.92</v>
      </c>
      <c r="H144" s="239">
        <v>341.95</v>
      </c>
      <c r="I144" s="239">
        <v>2303</v>
      </c>
      <c r="J144" s="239">
        <v>773.5</v>
      </c>
      <c r="K144" s="220">
        <v>0.13539999999999999</v>
      </c>
      <c r="L144" s="239">
        <v>410</v>
      </c>
      <c r="M144" s="239">
        <v>0.12491829</v>
      </c>
    </row>
    <row r="145" spans="1:13">
      <c r="A145" s="312">
        <v>144</v>
      </c>
      <c r="B145" s="873"/>
      <c r="C145" s="236">
        <f t="shared" si="2"/>
        <v>24</v>
      </c>
      <c r="D145" s="219">
        <v>42148</v>
      </c>
      <c r="E145" s="239" t="s">
        <v>260</v>
      </c>
      <c r="F145" s="220">
        <v>0.1216</v>
      </c>
      <c r="G145" s="239">
        <v>2.92</v>
      </c>
      <c r="H145" s="239">
        <v>341.95</v>
      </c>
      <c r="I145" s="239">
        <v>2303</v>
      </c>
      <c r="J145" s="239">
        <v>773.5</v>
      </c>
      <c r="K145" s="220">
        <v>0.13539999999999999</v>
      </c>
      <c r="L145" s="239">
        <v>410</v>
      </c>
      <c r="M145" s="239">
        <v>0.12491829</v>
      </c>
    </row>
    <row r="146" spans="1:13">
      <c r="A146" s="312">
        <v>145</v>
      </c>
      <c r="B146" s="873"/>
      <c r="C146" s="236">
        <f t="shared" si="2"/>
        <v>25</v>
      </c>
      <c r="D146" s="219">
        <v>42149</v>
      </c>
      <c r="E146" s="239" t="s">
        <v>260</v>
      </c>
      <c r="F146" s="220">
        <v>0.1216</v>
      </c>
      <c r="G146" s="239">
        <v>2.92</v>
      </c>
      <c r="H146" s="239">
        <v>341.95</v>
      </c>
      <c r="I146" s="239">
        <v>2303</v>
      </c>
      <c r="J146" s="239">
        <v>773.5</v>
      </c>
      <c r="K146" s="220">
        <v>0.13539999999999999</v>
      </c>
      <c r="L146" s="239">
        <v>410</v>
      </c>
      <c r="M146" s="239">
        <v>0.12491829</v>
      </c>
    </row>
    <row r="147" spans="1:13">
      <c r="A147" s="312">
        <v>146</v>
      </c>
      <c r="B147" s="873"/>
      <c r="C147" s="236">
        <f t="shared" si="2"/>
        <v>26</v>
      </c>
      <c r="D147" s="219">
        <v>42150</v>
      </c>
      <c r="E147" s="239" t="s">
        <v>261</v>
      </c>
      <c r="F147" s="220">
        <v>0.1128</v>
      </c>
      <c r="G147" s="239">
        <v>2.71</v>
      </c>
      <c r="H147" s="239">
        <v>315.83</v>
      </c>
      <c r="I147" s="239">
        <v>2303</v>
      </c>
      <c r="J147" s="239">
        <v>792.5</v>
      </c>
      <c r="K147" s="220">
        <v>0.13539999999999999</v>
      </c>
      <c r="L147" s="239">
        <v>420</v>
      </c>
      <c r="M147" s="239">
        <v>0.11637248</v>
      </c>
    </row>
    <row r="148" spans="1:13">
      <c r="A148" s="312">
        <v>147</v>
      </c>
      <c r="B148" s="873"/>
      <c r="C148" s="236">
        <f t="shared" si="2"/>
        <v>27</v>
      </c>
      <c r="D148" s="219">
        <v>42151</v>
      </c>
      <c r="E148" s="239" t="s">
        <v>261</v>
      </c>
      <c r="F148" s="220">
        <v>0.1128</v>
      </c>
      <c r="G148" s="239">
        <v>2.71</v>
      </c>
      <c r="H148" s="239">
        <v>315.83</v>
      </c>
      <c r="I148" s="239">
        <v>2303</v>
      </c>
      <c r="J148" s="239">
        <v>792.5</v>
      </c>
      <c r="K148" s="220">
        <v>0.13539999999999999</v>
      </c>
      <c r="L148" s="239">
        <v>420</v>
      </c>
      <c r="M148" s="239">
        <v>0.11637248</v>
      </c>
    </row>
    <row r="149" spans="1:13">
      <c r="A149" s="312">
        <v>148</v>
      </c>
      <c r="B149" s="873"/>
      <c r="C149" s="236">
        <f t="shared" si="2"/>
        <v>28</v>
      </c>
      <c r="D149" s="219">
        <v>42152</v>
      </c>
      <c r="E149" s="239" t="s">
        <v>261</v>
      </c>
      <c r="F149" s="220">
        <v>0.1128</v>
      </c>
      <c r="G149" s="239">
        <v>2.71</v>
      </c>
      <c r="H149" s="239">
        <v>315.83</v>
      </c>
      <c r="I149" s="239">
        <v>2303</v>
      </c>
      <c r="J149" s="239">
        <v>792.5</v>
      </c>
      <c r="K149" s="220">
        <v>0.13539999999999999</v>
      </c>
      <c r="L149" s="239">
        <v>420</v>
      </c>
      <c r="M149" s="239">
        <v>0.11637248</v>
      </c>
    </row>
    <row r="150" spans="1:13">
      <c r="A150" s="312">
        <v>149</v>
      </c>
      <c r="B150" s="873"/>
      <c r="C150" s="236">
        <f t="shared" si="2"/>
        <v>29</v>
      </c>
      <c r="D150" s="219">
        <v>42153</v>
      </c>
      <c r="E150" s="239" t="s">
        <v>261</v>
      </c>
      <c r="F150" s="220">
        <v>0.1128</v>
      </c>
      <c r="G150" s="239">
        <v>2.71</v>
      </c>
      <c r="H150" s="239">
        <v>315.83</v>
      </c>
      <c r="I150" s="239">
        <v>2303</v>
      </c>
      <c r="J150" s="239">
        <v>792.5</v>
      </c>
      <c r="K150" s="220">
        <v>0.13539999999999999</v>
      </c>
      <c r="L150" s="239">
        <v>420</v>
      </c>
      <c r="M150" s="239">
        <v>0.11637248</v>
      </c>
    </row>
    <row r="151" spans="1:13">
      <c r="A151" s="312">
        <v>150</v>
      </c>
      <c r="B151" s="873"/>
      <c r="C151" s="236">
        <f t="shared" si="2"/>
        <v>30</v>
      </c>
      <c r="D151" s="219">
        <v>42154</v>
      </c>
      <c r="E151" s="239" t="s">
        <v>261</v>
      </c>
      <c r="F151" s="220">
        <v>0.1128</v>
      </c>
      <c r="G151" s="239">
        <v>2.71</v>
      </c>
      <c r="H151" s="239">
        <v>315.83</v>
      </c>
      <c r="I151" s="239">
        <v>2303</v>
      </c>
      <c r="J151" s="239">
        <v>792.5</v>
      </c>
      <c r="K151" s="220">
        <v>0.13539999999999999</v>
      </c>
      <c r="L151" s="239">
        <v>420</v>
      </c>
      <c r="M151" s="239">
        <v>0.11637248</v>
      </c>
    </row>
    <row r="152" spans="1:13">
      <c r="A152" s="312">
        <v>151</v>
      </c>
      <c r="B152" s="873"/>
      <c r="C152" s="236">
        <f t="shared" si="2"/>
        <v>31</v>
      </c>
      <c r="D152" s="219">
        <v>42155</v>
      </c>
      <c r="E152" s="239" t="s">
        <v>261</v>
      </c>
      <c r="F152" s="220">
        <v>0.1128</v>
      </c>
      <c r="G152" s="239">
        <v>2.71</v>
      </c>
      <c r="H152" s="239">
        <v>315.83</v>
      </c>
      <c r="I152" s="239">
        <v>2303</v>
      </c>
      <c r="J152" s="239">
        <v>792.5</v>
      </c>
      <c r="K152" s="220">
        <v>0.13539999999999999</v>
      </c>
      <c r="L152" s="239">
        <v>420</v>
      </c>
      <c r="M152" s="239">
        <v>0.11637248</v>
      </c>
    </row>
    <row r="153" spans="1:13">
      <c r="A153" s="312">
        <v>152</v>
      </c>
      <c r="B153" s="873"/>
      <c r="C153" s="236">
        <f t="shared" si="2"/>
        <v>1</v>
      </c>
      <c r="D153" s="219">
        <v>42156</v>
      </c>
      <c r="E153" s="239" t="s">
        <v>262</v>
      </c>
      <c r="F153" s="220">
        <v>0.17330000000000001</v>
      </c>
      <c r="G153" s="239">
        <v>4.16</v>
      </c>
      <c r="H153" s="239">
        <v>509.51</v>
      </c>
      <c r="I153" s="239">
        <v>2360</v>
      </c>
      <c r="J153" s="239">
        <v>735.68</v>
      </c>
      <c r="K153" s="220">
        <v>0.13539999999999999</v>
      </c>
      <c r="L153" s="239">
        <v>363</v>
      </c>
      <c r="M153" s="239">
        <v>0.17228260000000001</v>
      </c>
    </row>
    <row r="154" spans="1:13">
      <c r="A154" s="312">
        <v>153</v>
      </c>
      <c r="B154" s="873"/>
      <c r="C154" s="236">
        <f t="shared" si="2"/>
        <v>2</v>
      </c>
      <c r="D154" s="219">
        <v>42157</v>
      </c>
      <c r="E154" s="239" t="s">
        <v>263</v>
      </c>
      <c r="F154" s="220">
        <v>0.17330000000000001</v>
      </c>
      <c r="G154" s="239">
        <v>4.16</v>
      </c>
      <c r="H154" s="239">
        <v>509.42</v>
      </c>
      <c r="I154" s="239">
        <v>2360</v>
      </c>
      <c r="J154" s="239">
        <v>735.7</v>
      </c>
      <c r="K154" s="220">
        <v>0.13539999999999999</v>
      </c>
      <c r="L154" s="239">
        <v>363</v>
      </c>
      <c r="M154" s="239">
        <v>0.17228260000000001</v>
      </c>
    </row>
    <row r="155" spans="1:13">
      <c r="A155" s="312">
        <v>154</v>
      </c>
      <c r="B155" s="873" t="s">
        <v>8</v>
      </c>
      <c r="C155" s="236">
        <f t="shared" si="2"/>
        <v>3</v>
      </c>
      <c r="D155" s="219">
        <v>42158</v>
      </c>
      <c r="E155" s="239" t="s">
        <v>263</v>
      </c>
      <c r="F155" s="220">
        <v>0.17330000000000001</v>
      </c>
      <c r="G155" s="239">
        <v>4.16</v>
      </c>
      <c r="H155" s="239">
        <v>509.42</v>
      </c>
      <c r="I155" s="239">
        <v>2360</v>
      </c>
      <c r="J155" s="239">
        <v>735.7</v>
      </c>
      <c r="K155" s="220">
        <v>0.13539999999999999</v>
      </c>
      <c r="L155" s="239">
        <v>363</v>
      </c>
      <c r="M155" s="239">
        <v>0.17228260000000001</v>
      </c>
    </row>
    <row r="156" spans="1:13">
      <c r="A156" s="312">
        <v>155</v>
      </c>
      <c r="B156" s="873"/>
      <c r="C156" s="236">
        <f t="shared" si="2"/>
        <v>4</v>
      </c>
      <c r="D156" s="219">
        <v>42159</v>
      </c>
      <c r="E156" s="239" t="s">
        <v>263</v>
      </c>
      <c r="F156" s="220">
        <v>0.17330000000000001</v>
      </c>
      <c r="G156" s="239">
        <v>4.16</v>
      </c>
      <c r="H156" s="239">
        <v>509.42</v>
      </c>
      <c r="I156" s="239">
        <v>2360</v>
      </c>
      <c r="J156" s="239">
        <v>735.7</v>
      </c>
      <c r="K156" s="220">
        <v>0.13539999999999999</v>
      </c>
      <c r="L156" s="239">
        <v>363</v>
      </c>
      <c r="M156" s="239">
        <v>0.17228260000000001</v>
      </c>
    </row>
    <row r="157" spans="1:13">
      <c r="A157" s="312">
        <v>156</v>
      </c>
      <c r="B157" s="873"/>
      <c r="C157" s="236">
        <f t="shared" si="2"/>
        <v>5</v>
      </c>
      <c r="D157" s="219">
        <v>42160</v>
      </c>
      <c r="E157" s="239" t="s">
        <v>264</v>
      </c>
      <c r="F157" s="220">
        <v>3.27E-2</v>
      </c>
      <c r="G157" s="239">
        <v>0.78</v>
      </c>
      <c r="H157" s="239">
        <v>77.78</v>
      </c>
      <c r="I157" s="239">
        <v>2360</v>
      </c>
      <c r="J157" s="239">
        <v>979.7</v>
      </c>
      <c r="K157" s="220">
        <v>0.13539999999999999</v>
      </c>
      <c r="L157" s="239">
        <v>594</v>
      </c>
      <c r="M157" s="239">
        <v>3.2674590000000003E-2</v>
      </c>
    </row>
    <row r="158" spans="1:13">
      <c r="A158" s="312">
        <v>157</v>
      </c>
      <c r="B158" s="873"/>
      <c r="C158" s="236">
        <f t="shared" si="2"/>
        <v>6</v>
      </c>
      <c r="D158" s="219">
        <v>42161</v>
      </c>
      <c r="E158" s="239" t="s">
        <v>264</v>
      </c>
      <c r="F158" s="220">
        <v>3.27E-2</v>
      </c>
      <c r="G158" s="239">
        <v>0.78</v>
      </c>
      <c r="H158" s="239">
        <v>77.78</v>
      </c>
      <c r="I158" s="239">
        <v>2360</v>
      </c>
      <c r="J158" s="239">
        <v>979.7</v>
      </c>
      <c r="K158" s="220">
        <v>0.13539999999999999</v>
      </c>
      <c r="L158" s="239">
        <v>594</v>
      </c>
      <c r="M158" s="239">
        <v>3.2674590000000003E-2</v>
      </c>
    </row>
    <row r="159" spans="1:13">
      <c r="A159" s="312">
        <v>158</v>
      </c>
      <c r="B159" s="873"/>
      <c r="C159" s="236">
        <f t="shared" si="2"/>
        <v>7</v>
      </c>
      <c r="D159" s="219">
        <v>42162</v>
      </c>
      <c r="E159" s="239" t="s">
        <v>265</v>
      </c>
      <c r="F159" s="220">
        <v>8.7599999999999997E-2</v>
      </c>
      <c r="G159" s="239">
        <v>2.1</v>
      </c>
      <c r="H159" s="239">
        <v>250.28</v>
      </c>
      <c r="I159" s="239">
        <v>2360</v>
      </c>
      <c r="J159" s="239">
        <v>841.7</v>
      </c>
      <c r="K159" s="220">
        <v>0.13539999999999999</v>
      </c>
      <c r="L159" s="239">
        <v>461</v>
      </c>
      <c r="M159" s="239">
        <v>8.6458450000000006E-2</v>
      </c>
    </row>
    <row r="160" spans="1:13">
      <c r="A160" s="312">
        <v>159</v>
      </c>
      <c r="B160" s="873"/>
      <c r="C160" s="236">
        <f t="shared" si="2"/>
        <v>8</v>
      </c>
      <c r="D160" s="219">
        <v>42163</v>
      </c>
      <c r="E160" s="239" t="s">
        <v>265</v>
      </c>
      <c r="F160" s="220">
        <v>8.7599999999999997E-2</v>
      </c>
      <c r="G160" s="239">
        <v>2.1</v>
      </c>
      <c r="H160" s="239">
        <v>250.28</v>
      </c>
      <c r="I160" s="239">
        <v>2360</v>
      </c>
      <c r="J160" s="239">
        <v>841.7</v>
      </c>
      <c r="K160" s="220">
        <v>0.13539999999999999</v>
      </c>
      <c r="L160" s="239">
        <v>461</v>
      </c>
      <c r="M160" s="239">
        <v>8.6458450000000006E-2</v>
      </c>
    </row>
    <row r="161" spans="1:13">
      <c r="A161" s="312">
        <v>160</v>
      </c>
      <c r="B161" s="873"/>
      <c r="C161" s="236">
        <f t="shared" si="2"/>
        <v>9</v>
      </c>
      <c r="D161" s="219">
        <v>42164</v>
      </c>
      <c r="E161" s="239" t="s">
        <v>265</v>
      </c>
      <c r="F161" s="220">
        <v>8.7599999999999997E-2</v>
      </c>
      <c r="G161" s="239">
        <v>2.1</v>
      </c>
      <c r="H161" s="239">
        <v>250.28</v>
      </c>
      <c r="I161" s="239">
        <v>2360</v>
      </c>
      <c r="J161" s="239">
        <v>841.7</v>
      </c>
      <c r="K161" s="220">
        <v>0.13539999999999999</v>
      </c>
      <c r="L161" s="239">
        <v>461</v>
      </c>
      <c r="M161" s="239">
        <v>8.6458450000000006E-2</v>
      </c>
    </row>
    <row r="162" spans="1:13">
      <c r="A162" s="312">
        <v>161</v>
      </c>
      <c r="B162" s="873"/>
      <c r="C162" s="236">
        <f t="shared" ref="C162:C225" si="3">DAY(D162)</f>
        <v>10</v>
      </c>
      <c r="D162" s="219">
        <v>42165</v>
      </c>
      <c r="E162" s="239" t="s">
        <v>265</v>
      </c>
      <c r="F162" s="220">
        <v>8.7599999999999997E-2</v>
      </c>
      <c r="G162" s="239">
        <v>2.1</v>
      </c>
      <c r="H162" s="239">
        <v>250.28</v>
      </c>
      <c r="I162" s="239">
        <v>2360</v>
      </c>
      <c r="J162" s="239">
        <v>841.7</v>
      </c>
      <c r="K162" s="220">
        <v>0.13539999999999999</v>
      </c>
      <c r="L162" s="239">
        <v>461</v>
      </c>
      <c r="M162" s="239">
        <v>8.6458450000000006E-2</v>
      </c>
    </row>
    <row r="163" spans="1:13">
      <c r="A163" s="312">
        <v>162</v>
      </c>
      <c r="B163" s="873"/>
      <c r="C163" s="236">
        <f t="shared" si="3"/>
        <v>11</v>
      </c>
      <c r="D163" s="219">
        <v>42166</v>
      </c>
      <c r="E163" s="239" t="s">
        <v>265</v>
      </c>
      <c r="F163" s="220">
        <v>8.7599999999999997E-2</v>
      </c>
      <c r="G163" s="239">
        <v>2.1</v>
      </c>
      <c r="H163" s="239">
        <v>250.28</v>
      </c>
      <c r="I163" s="239">
        <v>2360</v>
      </c>
      <c r="J163" s="239">
        <v>841.7</v>
      </c>
      <c r="K163" s="220">
        <v>0.13539999999999999</v>
      </c>
      <c r="L163" s="239">
        <v>461</v>
      </c>
      <c r="M163" s="239">
        <v>8.6458450000000006E-2</v>
      </c>
    </row>
    <row r="164" spans="1:13">
      <c r="A164" s="312">
        <v>163</v>
      </c>
      <c r="B164" s="873"/>
      <c r="C164" s="236">
        <f t="shared" si="3"/>
        <v>12</v>
      </c>
      <c r="D164" s="219">
        <v>42167</v>
      </c>
      <c r="E164" s="239" t="s">
        <v>265</v>
      </c>
      <c r="F164" s="220">
        <v>8.7599999999999997E-2</v>
      </c>
      <c r="G164" s="239">
        <v>2.1</v>
      </c>
      <c r="H164" s="239">
        <v>250.28</v>
      </c>
      <c r="I164" s="239">
        <v>2360</v>
      </c>
      <c r="J164" s="239">
        <v>841.7</v>
      </c>
      <c r="K164" s="220">
        <v>0.13539999999999999</v>
      </c>
      <c r="L164" s="239">
        <v>461</v>
      </c>
      <c r="M164" s="239">
        <v>8.6458450000000006E-2</v>
      </c>
    </row>
    <row r="165" spans="1:13">
      <c r="A165" s="312">
        <v>164</v>
      </c>
      <c r="B165" s="873"/>
      <c r="C165" s="236">
        <f t="shared" si="3"/>
        <v>13</v>
      </c>
      <c r="D165" s="219">
        <v>42168</v>
      </c>
      <c r="E165" s="239" t="s">
        <v>265</v>
      </c>
      <c r="F165" s="220">
        <v>8.7599999999999997E-2</v>
      </c>
      <c r="G165" s="239">
        <v>2.1</v>
      </c>
      <c r="H165" s="239">
        <v>250.28</v>
      </c>
      <c r="I165" s="239">
        <v>2360</v>
      </c>
      <c r="J165" s="239">
        <v>841.7</v>
      </c>
      <c r="K165" s="220">
        <v>0.13539999999999999</v>
      </c>
      <c r="L165" s="239">
        <v>461</v>
      </c>
      <c r="M165" s="239">
        <v>8.6458450000000006E-2</v>
      </c>
    </row>
    <row r="166" spans="1:13">
      <c r="A166" s="312">
        <v>165</v>
      </c>
      <c r="B166" s="873"/>
      <c r="C166" s="236">
        <f t="shared" si="3"/>
        <v>14</v>
      </c>
      <c r="D166" s="219">
        <v>42169</v>
      </c>
      <c r="E166" s="239" t="s">
        <v>265</v>
      </c>
      <c r="F166" s="220">
        <v>8.7599999999999997E-2</v>
      </c>
      <c r="G166" s="239">
        <v>2.1</v>
      </c>
      <c r="H166" s="239">
        <v>250.28</v>
      </c>
      <c r="I166" s="239">
        <v>2360</v>
      </c>
      <c r="J166" s="239">
        <v>841.7</v>
      </c>
      <c r="K166" s="220">
        <v>0.13539999999999999</v>
      </c>
      <c r="L166" s="239">
        <v>461</v>
      </c>
      <c r="M166" s="239">
        <v>8.6458450000000006E-2</v>
      </c>
    </row>
    <row r="167" spans="1:13">
      <c r="A167" s="312">
        <v>166</v>
      </c>
      <c r="B167" s="873"/>
      <c r="C167" s="236">
        <f t="shared" si="3"/>
        <v>15</v>
      </c>
      <c r="D167" s="219">
        <v>42170</v>
      </c>
      <c r="E167" s="239" t="s">
        <v>281</v>
      </c>
      <c r="F167" s="220">
        <v>0.38</v>
      </c>
      <c r="G167" s="239">
        <v>9.1199999999999992</v>
      </c>
      <c r="H167" s="239">
        <v>1285.8699999999999</v>
      </c>
      <c r="I167" s="239">
        <v>2360</v>
      </c>
      <c r="J167" s="239">
        <v>597.70000000000005</v>
      </c>
      <c r="K167" s="220">
        <v>0.13539999999999999</v>
      </c>
      <c r="L167" s="239">
        <v>234</v>
      </c>
      <c r="M167" s="239">
        <v>0.37041417999999998</v>
      </c>
    </row>
    <row r="168" spans="1:13">
      <c r="A168" s="312">
        <v>167</v>
      </c>
      <c r="B168" s="873"/>
      <c r="C168" s="236">
        <f t="shared" si="3"/>
        <v>16</v>
      </c>
      <c r="D168" s="219">
        <v>42171</v>
      </c>
      <c r="E168" s="239" t="s">
        <v>281</v>
      </c>
      <c r="F168" s="220">
        <v>0.38</v>
      </c>
      <c r="G168" s="239">
        <v>9.1199999999999992</v>
      </c>
      <c r="H168" s="239">
        <v>1285.8699999999999</v>
      </c>
      <c r="I168" s="239">
        <v>2360</v>
      </c>
      <c r="J168" s="239">
        <v>597.70000000000005</v>
      </c>
      <c r="K168" s="220">
        <v>0.13539999999999999</v>
      </c>
      <c r="L168" s="239">
        <v>234</v>
      </c>
      <c r="M168" s="239">
        <v>0.37041417999999998</v>
      </c>
    </row>
    <row r="169" spans="1:13">
      <c r="A169" s="312">
        <v>168</v>
      </c>
      <c r="B169" s="873"/>
      <c r="C169" s="236">
        <f t="shared" si="3"/>
        <v>17</v>
      </c>
      <c r="D169" s="219">
        <v>42172</v>
      </c>
      <c r="E169" s="239" t="s">
        <v>281</v>
      </c>
      <c r="F169" s="220">
        <v>0.38</v>
      </c>
      <c r="G169" s="239">
        <v>9.1199999999999992</v>
      </c>
      <c r="H169" s="239">
        <v>1285.8699999999999</v>
      </c>
      <c r="I169" s="239">
        <v>2360</v>
      </c>
      <c r="J169" s="239">
        <v>597.70000000000005</v>
      </c>
      <c r="K169" s="220">
        <v>0.13539999999999999</v>
      </c>
      <c r="L169" s="239">
        <v>234</v>
      </c>
      <c r="M169" s="239">
        <v>0.37041417999999998</v>
      </c>
    </row>
    <row r="170" spans="1:13">
      <c r="A170" s="312">
        <v>169</v>
      </c>
      <c r="B170" s="873"/>
      <c r="C170" s="236">
        <f t="shared" si="3"/>
        <v>18</v>
      </c>
      <c r="D170" s="219">
        <v>42173</v>
      </c>
      <c r="E170" s="239" t="s">
        <v>281</v>
      </c>
      <c r="F170" s="220">
        <v>0.38</v>
      </c>
      <c r="G170" s="239">
        <v>9.1199999999999992</v>
      </c>
      <c r="H170" s="239">
        <v>1285.8699999999999</v>
      </c>
      <c r="I170" s="239">
        <v>2360</v>
      </c>
      <c r="J170" s="239">
        <v>597.70000000000005</v>
      </c>
      <c r="K170" s="220">
        <v>0.13539999999999999</v>
      </c>
      <c r="L170" s="239">
        <v>234</v>
      </c>
      <c r="M170" s="239">
        <v>0.37041417999999998</v>
      </c>
    </row>
    <row r="171" spans="1:13">
      <c r="A171" s="312">
        <v>170</v>
      </c>
      <c r="B171" s="873"/>
      <c r="C171" s="236">
        <f t="shared" si="3"/>
        <v>19</v>
      </c>
      <c r="D171" s="219">
        <v>42174</v>
      </c>
      <c r="E171" s="239" t="s">
        <v>281</v>
      </c>
      <c r="F171" s="220">
        <v>0.38</v>
      </c>
      <c r="G171" s="239">
        <v>9.1199999999999992</v>
      </c>
      <c r="H171" s="239">
        <v>1285.8699999999999</v>
      </c>
      <c r="I171" s="239">
        <v>2360</v>
      </c>
      <c r="J171" s="239">
        <v>597.70000000000005</v>
      </c>
      <c r="K171" s="220">
        <v>0.13539999999999999</v>
      </c>
      <c r="L171" s="239">
        <v>234</v>
      </c>
      <c r="M171" s="239">
        <v>0.37041417999999998</v>
      </c>
    </row>
    <row r="172" spans="1:13">
      <c r="A172" s="312">
        <v>171</v>
      </c>
      <c r="B172" s="873"/>
      <c r="C172" s="236">
        <f t="shared" si="3"/>
        <v>20</v>
      </c>
      <c r="D172" s="219">
        <v>42175</v>
      </c>
      <c r="E172" s="239" t="s">
        <v>281</v>
      </c>
      <c r="F172" s="220">
        <v>0.38</v>
      </c>
      <c r="G172" s="239">
        <v>9.1199999999999992</v>
      </c>
      <c r="H172" s="239">
        <v>1285.8699999999999</v>
      </c>
      <c r="I172" s="239">
        <v>2360</v>
      </c>
      <c r="J172" s="239">
        <v>597.70000000000005</v>
      </c>
      <c r="K172" s="220">
        <v>0.13539999999999999</v>
      </c>
      <c r="L172" s="239">
        <v>234</v>
      </c>
      <c r="M172" s="239">
        <v>0.37041417999999998</v>
      </c>
    </row>
    <row r="173" spans="1:13">
      <c r="A173" s="312">
        <v>172</v>
      </c>
      <c r="B173" s="873"/>
      <c r="C173" s="236">
        <f t="shared" si="3"/>
        <v>21</v>
      </c>
      <c r="D173" s="219">
        <v>42176</v>
      </c>
      <c r="E173" s="239" t="s">
        <v>281</v>
      </c>
      <c r="F173" s="220">
        <v>0.38</v>
      </c>
      <c r="G173" s="239">
        <v>9.1199999999999992</v>
      </c>
      <c r="H173" s="239">
        <v>1285.8699999999999</v>
      </c>
      <c r="I173" s="239">
        <v>2360</v>
      </c>
      <c r="J173" s="239">
        <v>597.70000000000005</v>
      </c>
      <c r="K173" s="220">
        <v>0.13539999999999999</v>
      </c>
      <c r="L173" s="239">
        <v>234</v>
      </c>
      <c r="M173" s="239">
        <v>0.37041417999999998</v>
      </c>
    </row>
    <row r="174" spans="1:13">
      <c r="A174" s="312">
        <v>173</v>
      </c>
      <c r="B174" s="873"/>
      <c r="C174" s="236">
        <f t="shared" si="3"/>
        <v>22</v>
      </c>
      <c r="D174" s="219">
        <v>42177</v>
      </c>
      <c r="E174" s="239" t="s">
        <v>282</v>
      </c>
      <c r="F174" s="220">
        <v>0.33239999999999997</v>
      </c>
      <c r="G174" s="239">
        <v>7.98</v>
      </c>
      <c r="H174" s="239">
        <v>1103.6199999999999</v>
      </c>
      <c r="I174" s="239">
        <v>2360</v>
      </c>
      <c r="J174" s="239">
        <v>625.70000000000005</v>
      </c>
      <c r="K174" s="220">
        <v>0.13539999999999999</v>
      </c>
      <c r="L174" s="239">
        <v>257</v>
      </c>
      <c r="M174" s="239">
        <v>0.32733878999999999</v>
      </c>
    </row>
    <row r="175" spans="1:13">
      <c r="A175" s="312">
        <v>174</v>
      </c>
      <c r="B175" s="873"/>
      <c r="C175" s="236">
        <f t="shared" si="3"/>
        <v>23</v>
      </c>
      <c r="D175" s="219">
        <v>42178</v>
      </c>
      <c r="E175" s="239" t="s">
        <v>282</v>
      </c>
      <c r="F175" s="220">
        <v>0.33239999999999997</v>
      </c>
      <c r="G175" s="239">
        <v>7.98</v>
      </c>
      <c r="H175" s="239">
        <v>1103.6199999999999</v>
      </c>
      <c r="I175" s="239">
        <v>2360</v>
      </c>
      <c r="J175" s="239">
        <v>625.70000000000005</v>
      </c>
      <c r="K175" s="220">
        <v>0.13539999999999999</v>
      </c>
      <c r="L175" s="239">
        <v>257</v>
      </c>
      <c r="M175" s="239">
        <v>0.32733878999999999</v>
      </c>
    </row>
    <row r="176" spans="1:13">
      <c r="A176" s="312">
        <v>175</v>
      </c>
      <c r="B176" s="873"/>
      <c r="C176" s="236">
        <f t="shared" si="3"/>
        <v>24</v>
      </c>
      <c r="D176" s="219">
        <v>42179</v>
      </c>
      <c r="E176" s="239" t="s">
        <v>282</v>
      </c>
      <c r="F176" s="220">
        <v>0.33239999999999997</v>
      </c>
      <c r="G176" s="239">
        <v>7.98</v>
      </c>
      <c r="H176" s="239">
        <v>1103.6199999999999</v>
      </c>
      <c r="I176" s="239">
        <v>2360</v>
      </c>
      <c r="J176" s="239">
        <v>625.70000000000005</v>
      </c>
      <c r="K176" s="220">
        <v>0.13539999999999999</v>
      </c>
      <c r="L176" s="239">
        <v>257</v>
      </c>
      <c r="M176" s="239">
        <v>0.32733878999999999</v>
      </c>
    </row>
    <row r="177" spans="1:13">
      <c r="A177" s="312">
        <v>176</v>
      </c>
      <c r="B177" s="873"/>
      <c r="C177" s="236">
        <f t="shared" si="3"/>
        <v>25</v>
      </c>
      <c r="D177" s="219">
        <v>42180</v>
      </c>
      <c r="E177" s="239" t="s">
        <v>282</v>
      </c>
      <c r="F177" s="220">
        <v>0.33239999999999997</v>
      </c>
      <c r="G177" s="239">
        <v>7.98</v>
      </c>
      <c r="H177" s="239">
        <v>1103.6199999999999</v>
      </c>
      <c r="I177" s="239">
        <v>2360</v>
      </c>
      <c r="J177" s="239">
        <v>625.70000000000005</v>
      </c>
      <c r="K177" s="220">
        <v>0.13539999999999999</v>
      </c>
      <c r="L177" s="239">
        <v>257</v>
      </c>
      <c r="M177" s="239">
        <v>0.32733878999999999</v>
      </c>
    </row>
    <row r="178" spans="1:13">
      <c r="A178" s="312">
        <v>177</v>
      </c>
      <c r="B178" s="873"/>
      <c r="C178" s="236">
        <f t="shared" si="3"/>
        <v>26</v>
      </c>
      <c r="D178" s="219">
        <v>42181</v>
      </c>
      <c r="E178" s="239" t="s">
        <v>282</v>
      </c>
      <c r="F178" s="220">
        <v>0.33239999999999997</v>
      </c>
      <c r="G178" s="239">
        <v>7.98</v>
      </c>
      <c r="H178" s="239">
        <v>1103.6199999999999</v>
      </c>
      <c r="I178" s="239">
        <v>2360</v>
      </c>
      <c r="J178" s="239">
        <v>625.70000000000005</v>
      </c>
      <c r="K178" s="220">
        <v>0.13539999999999999</v>
      </c>
      <c r="L178" s="239">
        <v>257</v>
      </c>
      <c r="M178" s="239">
        <v>0.32733878999999999</v>
      </c>
    </row>
    <row r="179" spans="1:13">
      <c r="A179" s="312">
        <v>178</v>
      </c>
      <c r="B179" s="873"/>
      <c r="C179" s="236">
        <f t="shared" si="3"/>
        <v>27</v>
      </c>
      <c r="D179" s="219">
        <v>42182</v>
      </c>
      <c r="E179" s="239" t="s">
        <v>282</v>
      </c>
      <c r="F179" s="220">
        <v>0.33239999999999997</v>
      </c>
      <c r="G179" s="239">
        <v>7.98</v>
      </c>
      <c r="H179" s="239">
        <v>1103.6199999999999</v>
      </c>
      <c r="I179" s="239">
        <v>2360</v>
      </c>
      <c r="J179" s="239">
        <v>625.70000000000005</v>
      </c>
      <c r="K179" s="220">
        <v>0.13539999999999999</v>
      </c>
      <c r="L179" s="239">
        <v>257</v>
      </c>
      <c r="M179" s="239">
        <v>0.32733878999999999</v>
      </c>
    </row>
    <row r="180" spans="1:13">
      <c r="A180" s="312">
        <v>179</v>
      </c>
      <c r="B180" s="873"/>
      <c r="C180" s="236">
        <f t="shared" si="3"/>
        <v>28</v>
      </c>
      <c r="D180" s="219">
        <v>42183</v>
      </c>
      <c r="E180" s="239" t="s">
        <v>282</v>
      </c>
      <c r="F180" s="220">
        <v>0.33239999999999997</v>
      </c>
      <c r="G180" s="239">
        <v>7.98</v>
      </c>
      <c r="H180" s="239">
        <v>1103.6199999999999</v>
      </c>
      <c r="I180" s="239">
        <v>2360</v>
      </c>
      <c r="J180" s="239">
        <v>625.70000000000005</v>
      </c>
      <c r="K180" s="220">
        <v>0.13539999999999999</v>
      </c>
      <c r="L180" s="239">
        <v>257</v>
      </c>
      <c r="M180" s="239">
        <v>0.32733878999999999</v>
      </c>
    </row>
    <row r="181" spans="1:13">
      <c r="A181" s="312">
        <v>180</v>
      </c>
      <c r="B181" s="873"/>
      <c r="C181" s="236">
        <f t="shared" si="3"/>
        <v>29</v>
      </c>
      <c r="D181" s="219">
        <v>42184</v>
      </c>
      <c r="E181" s="239" t="s">
        <v>282</v>
      </c>
      <c r="F181" s="220">
        <v>0.33239999999999997</v>
      </c>
      <c r="G181" s="239">
        <v>7.98</v>
      </c>
      <c r="H181" s="239">
        <v>1103.6199999999999</v>
      </c>
      <c r="I181" s="239">
        <v>2360</v>
      </c>
      <c r="J181" s="239">
        <v>625.70000000000005</v>
      </c>
      <c r="K181" s="220">
        <v>0.13539999999999999</v>
      </c>
      <c r="L181" s="239">
        <v>257</v>
      </c>
      <c r="M181" s="239">
        <v>0.32733878999999999</v>
      </c>
    </row>
    <row r="182" spans="1:13">
      <c r="A182" s="312">
        <v>181</v>
      </c>
      <c r="B182" s="873"/>
      <c r="C182" s="236">
        <f t="shared" si="3"/>
        <v>30</v>
      </c>
      <c r="D182" s="219">
        <v>42185</v>
      </c>
      <c r="E182" s="239" t="s">
        <v>282</v>
      </c>
      <c r="F182" s="220">
        <v>0.33239999999999997</v>
      </c>
      <c r="G182" s="239">
        <v>7.98</v>
      </c>
      <c r="H182" s="239">
        <v>1103.6199999999999</v>
      </c>
      <c r="I182" s="239">
        <v>2360</v>
      </c>
      <c r="J182" s="239">
        <v>625.70000000000005</v>
      </c>
      <c r="K182" s="220">
        <v>0.13539999999999999</v>
      </c>
      <c r="L182" s="239">
        <v>257</v>
      </c>
      <c r="M182" s="239">
        <v>0.32733878999999999</v>
      </c>
    </row>
    <row r="183" spans="1:13">
      <c r="A183" s="312">
        <v>182</v>
      </c>
      <c r="B183" s="873" t="s">
        <v>9</v>
      </c>
      <c r="C183" s="236">
        <f t="shared" si="3"/>
        <v>1</v>
      </c>
      <c r="D183" s="219">
        <v>42186</v>
      </c>
      <c r="E183" s="239" t="s">
        <v>283</v>
      </c>
      <c r="F183" s="220">
        <v>0.23219999999999999</v>
      </c>
      <c r="G183" s="239">
        <v>5.57</v>
      </c>
      <c r="H183" s="239">
        <v>717.34</v>
      </c>
      <c r="I183" s="239">
        <v>2303</v>
      </c>
      <c r="J183" s="239">
        <v>682.87</v>
      </c>
      <c r="K183" s="220">
        <v>0.13539999999999999</v>
      </c>
      <c r="L183" s="239">
        <v>314</v>
      </c>
      <c r="M183" s="239">
        <v>0.23527218</v>
      </c>
    </row>
    <row r="184" spans="1:13">
      <c r="A184" s="312">
        <v>183</v>
      </c>
      <c r="B184" s="873"/>
      <c r="C184" s="236">
        <f t="shared" si="3"/>
        <v>2</v>
      </c>
      <c r="D184" s="219">
        <v>42187</v>
      </c>
      <c r="E184" s="239" t="s">
        <v>283</v>
      </c>
      <c r="F184" s="220">
        <v>0.23219999999999999</v>
      </c>
      <c r="G184" s="239">
        <v>5.57</v>
      </c>
      <c r="H184" s="239">
        <v>717.34</v>
      </c>
      <c r="I184" s="239">
        <v>2303</v>
      </c>
      <c r="J184" s="239">
        <v>682.87</v>
      </c>
      <c r="K184" s="220">
        <v>0.13539999999999999</v>
      </c>
      <c r="L184" s="239">
        <v>314</v>
      </c>
      <c r="M184" s="239">
        <v>0.23527218</v>
      </c>
    </row>
    <row r="185" spans="1:13">
      <c r="A185" s="312">
        <v>184</v>
      </c>
      <c r="B185" s="873"/>
      <c r="C185" s="236">
        <f t="shared" si="3"/>
        <v>3</v>
      </c>
      <c r="D185" s="219">
        <v>42188</v>
      </c>
      <c r="E185" s="239" t="s">
        <v>283</v>
      </c>
      <c r="F185" s="220">
        <v>0.23219999999999999</v>
      </c>
      <c r="G185" s="239">
        <v>5.57</v>
      </c>
      <c r="H185" s="239">
        <v>717.34</v>
      </c>
      <c r="I185" s="239">
        <v>2303</v>
      </c>
      <c r="J185" s="239">
        <v>682.87</v>
      </c>
      <c r="K185" s="220">
        <v>0.13539999999999999</v>
      </c>
      <c r="L185" s="239">
        <v>314</v>
      </c>
      <c r="M185" s="239">
        <v>0.23527218</v>
      </c>
    </row>
    <row r="186" spans="1:13">
      <c r="A186" s="312">
        <v>185</v>
      </c>
      <c r="B186" s="873"/>
      <c r="C186" s="236">
        <f t="shared" si="3"/>
        <v>4</v>
      </c>
      <c r="D186" s="219">
        <v>42189</v>
      </c>
      <c r="E186" s="239" t="s">
        <v>283</v>
      </c>
      <c r="F186" s="220">
        <v>0.23219999999999999</v>
      </c>
      <c r="G186" s="239">
        <v>5.57</v>
      </c>
      <c r="H186" s="239">
        <v>717.34</v>
      </c>
      <c r="I186" s="239">
        <v>2303</v>
      </c>
      <c r="J186" s="239">
        <v>682.87</v>
      </c>
      <c r="K186" s="220">
        <v>0.13539999999999999</v>
      </c>
      <c r="L186" s="239">
        <v>314</v>
      </c>
      <c r="M186" s="239">
        <v>0.23527218</v>
      </c>
    </row>
    <row r="187" spans="1:13">
      <c r="A187" s="312">
        <v>186</v>
      </c>
      <c r="B187" s="873"/>
      <c r="C187" s="236">
        <f t="shared" si="3"/>
        <v>5</v>
      </c>
      <c r="D187" s="219">
        <v>42190</v>
      </c>
      <c r="E187" s="239" t="s">
        <v>283</v>
      </c>
      <c r="F187" s="220">
        <v>0.23219999999999999</v>
      </c>
      <c r="G187" s="239">
        <v>5.57</v>
      </c>
      <c r="H187" s="239">
        <v>717.34</v>
      </c>
      <c r="I187" s="239">
        <v>2303</v>
      </c>
      <c r="J187" s="239">
        <v>682.87</v>
      </c>
      <c r="K187" s="220">
        <v>0.13539999999999999</v>
      </c>
      <c r="L187" s="239">
        <v>314</v>
      </c>
      <c r="M187" s="239">
        <v>0.23527218</v>
      </c>
    </row>
    <row r="188" spans="1:13">
      <c r="A188" s="312">
        <v>187</v>
      </c>
      <c r="B188" s="873"/>
      <c r="C188" s="236">
        <f t="shared" si="3"/>
        <v>6</v>
      </c>
      <c r="D188" s="219">
        <v>42191</v>
      </c>
      <c r="E188" s="239" t="s">
        <v>283</v>
      </c>
      <c r="F188" s="220">
        <v>0.23219999999999999</v>
      </c>
      <c r="G188" s="239">
        <v>5.57</v>
      </c>
      <c r="H188" s="239">
        <v>717.34</v>
      </c>
      <c r="I188" s="239">
        <v>2303</v>
      </c>
      <c r="J188" s="239">
        <v>682.87</v>
      </c>
      <c r="K188" s="220">
        <v>0.13539999999999999</v>
      </c>
      <c r="L188" s="239">
        <v>314</v>
      </c>
      <c r="M188" s="239">
        <v>0.23527218</v>
      </c>
    </row>
    <row r="189" spans="1:13">
      <c r="A189" s="312">
        <v>188</v>
      </c>
      <c r="B189" s="873"/>
      <c r="C189" s="236">
        <f t="shared" si="3"/>
        <v>7</v>
      </c>
      <c r="D189" s="219">
        <v>42192</v>
      </c>
      <c r="E189" s="239" t="s">
        <v>283</v>
      </c>
      <c r="F189" s="220">
        <v>0.23219999999999999</v>
      </c>
      <c r="G189" s="239">
        <v>5.57</v>
      </c>
      <c r="H189" s="239">
        <v>717.34</v>
      </c>
      <c r="I189" s="239">
        <v>2303</v>
      </c>
      <c r="J189" s="239">
        <v>682.87</v>
      </c>
      <c r="K189" s="220">
        <v>0.13539999999999999</v>
      </c>
      <c r="L189" s="239">
        <v>314</v>
      </c>
      <c r="M189" s="239">
        <v>0.23527218</v>
      </c>
    </row>
    <row r="190" spans="1:13">
      <c r="A190" s="312">
        <v>189</v>
      </c>
      <c r="B190" s="873"/>
      <c r="C190" s="236">
        <f t="shared" si="3"/>
        <v>8</v>
      </c>
      <c r="D190" s="219">
        <v>42193</v>
      </c>
      <c r="E190" s="239" t="s">
        <v>283</v>
      </c>
      <c r="F190" s="220">
        <v>0.23219999999999999</v>
      </c>
      <c r="G190" s="239">
        <v>5.57</v>
      </c>
      <c r="H190" s="239">
        <v>717.34</v>
      </c>
      <c r="I190" s="239">
        <v>2303</v>
      </c>
      <c r="J190" s="239">
        <v>682.87</v>
      </c>
      <c r="K190" s="220">
        <v>0.13539999999999999</v>
      </c>
      <c r="L190" s="239">
        <v>314</v>
      </c>
      <c r="M190" s="239">
        <v>0.23527218</v>
      </c>
    </row>
    <row r="191" spans="1:13">
      <c r="A191" s="312">
        <v>190</v>
      </c>
      <c r="B191" s="873"/>
      <c r="C191" s="236">
        <f t="shared" si="3"/>
        <v>9</v>
      </c>
      <c r="D191" s="219">
        <v>42194</v>
      </c>
      <c r="E191" s="239" t="s">
        <v>283</v>
      </c>
      <c r="F191" s="220">
        <v>0.23219999999999999</v>
      </c>
      <c r="G191" s="239">
        <v>5.57</v>
      </c>
      <c r="H191" s="239">
        <v>717.34</v>
      </c>
      <c r="I191" s="239">
        <v>2303</v>
      </c>
      <c r="J191" s="239">
        <v>682.87</v>
      </c>
      <c r="K191" s="220">
        <v>0.13539999999999999</v>
      </c>
      <c r="L191" s="239">
        <v>314</v>
      </c>
      <c r="M191" s="239">
        <v>0.23527218</v>
      </c>
    </row>
    <row r="192" spans="1:13">
      <c r="A192" s="312">
        <v>191</v>
      </c>
      <c r="B192" s="873"/>
      <c r="C192" s="236">
        <f t="shared" si="3"/>
        <v>10</v>
      </c>
      <c r="D192" s="219">
        <v>42195</v>
      </c>
      <c r="E192" s="239" t="s">
        <v>284</v>
      </c>
      <c r="F192" s="220">
        <v>4.8800000000000003E-2</v>
      </c>
      <c r="G192" s="239">
        <v>1.17</v>
      </c>
      <c r="H192" s="239">
        <v>124</v>
      </c>
      <c r="I192" s="239">
        <v>2303</v>
      </c>
      <c r="J192" s="239">
        <v>926.87</v>
      </c>
      <c r="K192" s="220">
        <v>0.13539999999999999</v>
      </c>
      <c r="L192" s="239">
        <v>541</v>
      </c>
      <c r="M192" s="239">
        <v>4.8019340000000001E-2</v>
      </c>
    </row>
    <row r="193" spans="1:13">
      <c r="A193" s="312">
        <v>192</v>
      </c>
      <c r="B193" s="873"/>
      <c r="C193" s="236">
        <f t="shared" si="3"/>
        <v>11</v>
      </c>
      <c r="D193" s="219">
        <v>42196</v>
      </c>
      <c r="E193" s="239" t="s">
        <v>284</v>
      </c>
      <c r="F193" s="220">
        <v>4.8800000000000003E-2</v>
      </c>
      <c r="G193" s="239">
        <v>1.17</v>
      </c>
      <c r="H193" s="239">
        <v>124</v>
      </c>
      <c r="I193" s="239">
        <v>2303</v>
      </c>
      <c r="J193" s="239">
        <v>926.87</v>
      </c>
      <c r="K193" s="220">
        <v>0.13539999999999999</v>
      </c>
      <c r="L193" s="239">
        <v>541</v>
      </c>
      <c r="M193" s="239">
        <v>4.8019340000000001E-2</v>
      </c>
    </row>
    <row r="194" spans="1:13">
      <c r="A194" s="312">
        <v>193</v>
      </c>
      <c r="B194" s="873"/>
      <c r="C194" s="236">
        <f t="shared" si="3"/>
        <v>12</v>
      </c>
      <c r="D194" s="219">
        <v>42197</v>
      </c>
      <c r="E194" s="239" t="s">
        <v>284</v>
      </c>
      <c r="F194" s="220">
        <v>4.8800000000000003E-2</v>
      </c>
      <c r="G194" s="239">
        <v>1.17</v>
      </c>
      <c r="H194" s="239">
        <v>124</v>
      </c>
      <c r="I194" s="239">
        <v>2303</v>
      </c>
      <c r="J194" s="239">
        <v>926.87</v>
      </c>
      <c r="K194" s="220">
        <v>0.13539999999999999</v>
      </c>
      <c r="L194" s="239">
        <v>541</v>
      </c>
      <c r="M194" s="239">
        <v>4.8019340000000001E-2</v>
      </c>
    </row>
    <row r="195" spans="1:13">
      <c r="A195" s="312">
        <v>194</v>
      </c>
      <c r="B195" s="873"/>
      <c r="C195" s="236">
        <f t="shared" si="3"/>
        <v>13</v>
      </c>
      <c r="D195" s="219">
        <v>42198</v>
      </c>
      <c r="E195" s="239" t="s">
        <v>284</v>
      </c>
      <c r="F195" s="220">
        <v>4.8800000000000003E-2</v>
      </c>
      <c r="G195" s="239">
        <v>1.17</v>
      </c>
      <c r="H195" s="239">
        <v>124</v>
      </c>
      <c r="I195" s="239">
        <v>2303</v>
      </c>
      <c r="J195" s="239">
        <v>926.87</v>
      </c>
      <c r="K195" s="220">
        <v>0.13539999999999999</v>
      </c>
      <c r="L195" s="239">
        <v>541</v>
      </c>
      <c r="M195" s="239">
        <v>4.8019340000000001E-2</v>
      </c>
    </row>
    <row r="196" spans="1:13">
      <c r="A196" s="312">
        <v>195</v>
      </c>
      <c r="B196" s="873"/>
      <c r="C196" s="236">
        <f t="shared" si="3"/>
        <v>14</v>
      </c>
      <c r="D196" s="219">
        <v>42199</v>
      </c>
      <c r="E196" s="239" t="s">
        <v>284</v>
      </c>
      <c r="F196" s="220">
        <v>4.8800000000000003E-2</v>
      </c>
      <c r="G196" s="239">
        <v>1.17</v>
      </c>
      <c r="H196" s="239">
        <v>124</v>
      </c>
      <c r="I196" s="239">
        <v>2303</v>
      </c>
      <c r="J196" s="239">
        <v>926.87</v>
      </c>
      <c r="K196" s="220">
        <v>0.13539999999999999</v>
      </c>
      <c r="L196" s="239">
        <v>541</v>
      </c>
      <c r="M196" s="239">
        <v>4.8019340000000001E-2</v>
      </c>
    </row>
    <row r="197" spans="1:13">
      <c r="A197" s="312">
        <v>196</v>
      </c>
      <c r="B197" s="873"/>
      <c r="C197" s="236">
        <f t="shared" si="3"/>
        <v>15</v>
      </c>
      <c r="D197" s="219">
        <v>42200</v>
      </c>
      <c r="E197" s="239" t="s">
        <v>284</v>
      </c>
      <c r="F197" s="220">
        <v>4.8800000000000003E-2</v>
      </c>
      <c r="G197" s="239">
        <v>1.17</v>
      </c>
      <c r="H197" s="239">
        <v>124</v>
      </c>
      <c r="I197" s="239">
        <v>2303</v>
      </c>
      <c r="J197" s="239">
        <v>926.87</v>
      </c>
      <c r="K197" s="220">
        <v>0.13539999999999999</v>
      </c>
      <c r="L197" s="239">
        <v>541</v>
      </c>
      <c r="M197" s="239">
        <v>4.8019340000000001E-2</v>
      </c>
    </row>
    <row r="198" spans="1:13">
      <c r="A198" s="312">
        <v>197</v>
      </c>
      <c r="B198" s="873"/>
      <c r="C198" s="236">
        <f t="shared" si="3"/>
        <v>16</v>
      </c>
      <c r="D198" s="219">
        <v>42201</v>
      </c>
      <c r="E198" s="239" t="s">
        <v>284</v>
      </c>
      <c r="F198" s="220">
        <v>4.8800000000000003E-2</v>
      </c>
      <c r="G198" s="239">
        <v>1.17</v>
      </c>
      <c r="H198" s="239">
        <v>124</v>
      </c>
      <c r="I198" s="239">
        <v>2303</v>
      </c>
      <c r="J198" s="239">
        <v>926.87</v>
      </c>
      <c r="K198" s="220">
        <v>0.13539999999999999</v>
      </c>
      <c r="L198" s="239">
        <v>541</v>
      </c>
      <c r="M198" s="239">
        <v>4.8019340000000001E-2</v>
      </c>
    </row>
    <row r="199" spans="1:13">
      <c r="A199" s="312">
        <v>198</v>
      </c>
      <c r="B199" s="873"/>
      <c r="C199" s="236">
        <f t="shared" si="3"/>
        <v>17</v>
      </c>
      <c r="D199" s="219">
        <v>42202</v>
      </c>
      <c r="E199" s="239" t="s">
        <v>284</v>
      </c>
      <c r="F199" s="220">
        <v>4.8800000000000003E-2</v>
      </c>
      <c r="G199" s="239">
        <v>1.17</v>
      </c>
      <c r="H199" s="239">
        <v>124</v>
      </c>
      <c r="I199" s="239">
        <v>2303</v>
      </c>
      <c r="J199" s="239">
        <v>926.87</v>
      </c>
      <c r="K199" s="220">
        <v>0.13539999999999999</v>
      </c>
      <c r="L199" s="239">
        <v>541</v>
      </c>
      <c r="M199" s="239">
        <v>4.8019340000000001E-2</v>
      </c>
    </row>
    <row r="200" spans="1:13">
      <c r="A200" s="312">
        <v>199</v>
      </c>
      <c r="B200" s="873"/>
      <c r="C200" s="236">
        <f t="shared" si="3"/>
        <v>18</v>
      </c>
      <c r="D200" s="219">
        <v>42203</v>
      </c>
      <c r="E200" s="239" t="s">
        <v>284</v>
      </c>
      <c r="F200" s="220">
        <v>4.8800000000000003E-2</v>
      </c>
      <c r="G200" s="239">
        <v>1.17</v>
      </c>
      <c r="H200" s="239">
        <v>124</v>
      </c>
      <c r="I200" s="239">
        <v>2303</v>
      </c>
      <c r="J200" s="239">
        <v>926.87</v>
      </c>
      <c r="K200" s="220">
        <v>0.13539999999999999</v>
      </c>
      <c r="L200" s="239">
        <v>541</v>
      </c>
      <c r="M200" s="239">
        <v>4.8019340000000001E-2</v>
      </c>
    </row>
    <row r="201" spans="1:13">
      <c r="A201" s="312">
        <v>200</v>
      </c>
      <c r="B201" s="873"/>
      <c r="C201" s="236">
        <f t="shared" si="3"/>
        <v>19</v>
      </c>
      <c r="D201" s="219">
        <v>42204</v>
      </c>
      <c r="E201" s="239" t="s">
        <v>284</v>
      </c>
      <c r="F201" s="220">
        <v>4.8800000000000003E-2</v>
      </c>
      <c r="G201" s="239">
        <v>1.17</v>
      </c>
      <c r="H201" s="239">
        <v>124</v>
      </c>
      <c r="I201" s="239">
        <v>2303</v>
      </c>
      <c r="J201" s="239">
        <v>926.87</v>
      </c>
      <c r="K201" s="220">
        <v>0.13539999999999999</v>
      </c>
      <c r="L201" s="239">
        <v>541</v>
      </c>
      <c r="M201" s="239">
        <v>4.8019340000000001E-2</v>
      </c>
    </row>
    <row r="202" spans="1:13">
      <c r="A202" s="312">
        <v>201</v>
      </c>
      <c r="B202" s="873"/>
      <c r="C202" s="236">
        <f t="shared" si="3"/>
        <v>20</v>
      </c>
      <c r="D202" s="219">
        <v>42205</v>
      </c>
      <c r="E202" s="239" t="s">
        <v>284</v>
      </c>
      <c r="F202" s="220">
        <v>4.8800000000000003E-2</v>
      </c>
      <c r="G202" s="239">
        <v>1.17</v>
      </c>
      <c r="H202" s="239">
        <v>124</v>
      </c>
      <c r="I202" s="239">
        <v>2303</v>
      </c>
      <c r="J202" s="239">
        <v>926.87</v>
      </c>
      <c r="K202" s="220">
        <v>0.13539999999999999</v>
      </c>
      <c r="L202" s="239">
        <v>541</v>
      </c>
      <c r="M202" s="239">
        <v>4.8019340000000001E-2</v>
      </c>
    </row>
    <row r="203" spans="1:13">
      <c r="A203" s="312">
        <v>202</v>
      </c>
      <c r="B203" s="873"/>
      <c r="C203" s="236">
        <f t="shared" si="3"/>
        <v>21</v>
      </c>
      <c r="D203" s="219">
        <v>42206</v>
      </c>
      <c r="E203" s="239" t="s">
        <v>284</v>
      </c>
      <c r="F203" s="220">
        <v>4.8800000000000003E-2</v>
      </c>
      <c r="G203" s="239">
        <v>1.17</v>
      </c>
      <c r="H203" s="239">
        <v>124</v>
      </c>
      <c r="I203" s="239">
        <v>2303</v>
      </c>
      <c r="J203" s="239">
        <v>926.87</v>
      </c>
      <c r="K203" s="220">
        <v>0.13539999999999999</v>
      </c>
      <c r="L203" s="239">
        <v>541</v>
      </c>
      <c r="M203" s="239">
        <v>4.8019340000000001E-2</v>
      </c>
    </row>
    <row r="204" spans="1:13">
      <c r="A204" s="312">
        <v>203</v>
      </c>
      <c r="B204" s="873"/>
      <c r="C204" s="236">
        <f t="shared" si="3"/>
        <v>22</v>
      </c>
      <c r="D204" s="219">
        <v>42207</v>
      </c>
      <c r="E204" s="239" t="s">
        <v>284</v>
      </c>
      <c r="F204" s="220">
        <v>4.8800000000000003E-2</v>
      </c>
      <c r="G204" s="239">
        <v>1.17</v>
      </c>
      <c r="H204" s="239">
        <v>124</v>
      </c>
      <c r="I204" s="239">
        <v>2303</v>
      </c>
      <c r="J204" s="239">
        <v>926.87</v>
      </c>
      <c r="K204" s="220">
        <v>0.13539999999999999</v>
      </c>
      <c r="L204" s="239">
        <v>541</v>
      </c>
      <c r="M204" s="239">
        <v>4.8019340000000001E-2</v>
      </c>
    </row>
    <row r="205" spans="1:13">
      <c r="A205" s="312">
        <v>204</v>
      </c>
      <c r="B205" s="873"/>
      <c r="C205" s="236">
        <f t="shared" si="3"/>
        <v>23</v>
      </c>
      <c r="D205" s="219">
        <v>42208</v>
      </c>
      <c r="E205" s="239" t="s">
        <v>284</v>
      </c>
      <c r="F205" s="220">
        <v>4.8800000000000003E-2</v>
      </c>
      <c r="G205" s="239">
        <v>1.17</v>
      </c>
      <c r="H205" s="239">
        <v>124</v>
      </c>
      <c r="I205" s="239">
        <v>2303</v>
      </c>
      <c r="J205" s="239">
        <v>926.87</v>
      </c>
      <c r="K205" s="220">
        <v>0.13539999999999999</v>
      </c>
      <c r="L205" s="239">
        <v>541</v>
      </c>
      <c r="M205" s="239">
        <v>4.8019340000000001E-2</v>
      </c>
    </row>
    <row r="206" spans="1:13">
      <c r="A206" s="312">
        <v>205</v>
      </c>
      <c r="B206" s="873"/>
      <c r="C206" s="236">
        <f t="shared" si="3"/>
        <v>24</v>
      </c>
      <c r="D206" s="219">
        <v>42209</v>
      </c>
      <c r="E206" s="239" t="s">
        <v>284</v>
      </c>
      <c r="F206" s="220">
        <v>4.8800000000000003E-2</v>
      </c>
      <c r="G206" s="239">
        <v>1.17</v>
      </c>
      <c r="H206" s="239">
        <v>124</v>
      </c>
      <c r="I206" s="239">
        <v>2303</v>
      </c>
      <c r="J206" s="239">
        <v>926.87</v>
      </c>
      <c r="K206" s="220">
        <v>0.13539999999999999</v>
      </c>
      <c r="L206" s="239">
        <v>541</v>
      </c>
      <c r="M206" s="239">
        <v>4.8019340000000001E-2</v>
      </c>
    </row>
    <row r="207" spans="1:13">
      <c r="A207" s="312">
        <v>206</v>
      </c>
      <c r="B207" s="873"/>
      <c r="C207" s="236">
        <f t="shared" si="3"/>
        <v>25</v>
      </c>
      <c r="D207" s="219">
        <v>42210</v>
      </c>
      <c r="E207" s="239" t="s">
        <v>284</v>
      </c>
      <c r="F207" s="220">
        <v>4.8800000000000003E-2</v>
      </c>
      <c r="G207" s="239">
        <v>1.17</v>
      </c>
      <c r="H207" s="239">
        <v>124</v>
      </c>
      <c r="I207" s="239">
        <v>2303</v>
      </c>
      <c r="J207" s="239">
        <v>926.87</v>
      </c>
      <c r="K207" s="220">
        <v>0.13539999999999999</v>
      </c>
      <c r="L207" s="239">
        <v>541</v>
      </c>
      <c r="M207" s="239">
        <v>4.8019340000000001E-2</v>
      </c>
    </row>
    <row r="208" spans="1:13">
      <c r="A208" s="312">
        <v>207</v>
      </c>
      <c r="B208" s="873"/>
      <c r="C208" s="236">
        <f t="shared" si="3"/>
        <v>26</v>
      </c>
      <c r="D208" s="219">
        <v>42211</v>
      </c>
      <c r="E208" s="239" t="s">
        <v>285</v>
      </c>
      <c r="F208" s="220">
        <v>0.25879999999999997</v>
      </c>
      <c r="G208" s="239">
        <v>6.21</v>
      </c>
      <c r="H208" s="239">
        <v>845.94</v>
      </c>
      <c r="I208" s="239">
        <v>2303</v>
      </c>
      <c r="J208" s="239">
        <v>686.87</v>
      </c>
      <c r="K208" s="220">
        <v>0.13539999999999999</v>
      </c>
      <c r="L208" s="239">
        <v>306</v>
      </c>
      <c r="M208" s="239">
        <v>0.24695028999999999</v>
      </c>
    </row>
    <row r="209" spans="1:13">
      <c r="A209" s="312">
        <v>208</v>
      </c>
      <c r="B209" s="873"/>
      <c r="C209" s="236">
        <f t="shared" si="3"/>
        <v>27</v>
      </c>
      <c r="D209" s="219">
        <v>42212</v>
      </c>
      <c r="E209" s="239" t="s">
        <v>467</v>
      </c>
      <c r="F209" s="220">
        <v>0.14280000000000001</v>
      </c>
      <c r="G209" s="239">
        <v>3.43</v>
      </c>
      <c r="H209" s="239">
        <v>442.75</v>
      </c>
      <c r="I209" s="239">
        <v>2303</v>
      </c>
      <c r="J209" s="239">
        <v>780.87</v>
      </c>
      <c r="K209" s="220">
        <v>0.13539999999999999</v>
      </c>
      <c r="L209" s="239">
        <v>438</v>
      </c>
      <c r="M209" s="239">
        <v>0.10225583000000001</v>
      </c>
    </row>
    <row r="210" spans="1:13">
      <c r="A210" s="312">
        <v>209</v>
      </c>
      <c r="B210" s="873"/>
      <c r="C210" s="236">
        <f t="shared" si="3"/>
        <v>28</v>
      </c>
      <c r="D210" s="219">
        <v>42213</v>
      </c>
      <c r="E210" s="239" t="s">
        <v>467</v>
      </c>
      <c r="F210" s="220">
        <v>0.14280000000000001</v>
      </c>
      <c r="G210" s="239">
        <v>3.43</v>
      </c>
      <c r="H210" s="239">
        <v>442.75</v>
      </c>
      <c r="I210" s="239">
        <v>2303</v>
      </c>
      <c r="J210" s="239">
        <v>780.87</v>
      </c>
      <c r="K210" s="220">
        <v>0.13539999999999999</v>
      </c>
      <c r="L210" s="239">
        <v>438</v>
      </c>
      <c r="M210" s="239">
        <v>0.10225583000000001</v>
      </c>
    </row>
    <row r="211" spans="1:13">
      <c r="A211" s="312">
        <v>210</v>
      </c>
      <c r="B211" s="873"/>
      <c r="C211" s="236">
        <f t="shared" si="3"/>
        <v>29</v>
      </c>
      <c r="D211" s="219">
        <v>42214</v>
      </c>
      <c r="E211" s="239" t="s">
        <v>467</v>
      </c>
      <c r="F211" s="220">
        <v>0.14280000000000001</v>
      </c>
      <c r="G211" s="239">
        <v>3.43</v>
      </c>
      <c r="H211" s="239">
        <v>442.75</v>
      </c>
      <c r="I211" s="239">
        <v>2303</v>
      </c>
      <c r="J211" s="239">
        <v>780.87</v>
      </c>
      <c r="K211" s="220">
        <v>0.13539999999999999</v>
      </c>
      <c r="L211" s="239">
        <v>438</v>
      </c>
      <c r="M211" s="239">
        <v>0.10225583000000001</v>
      </c>
    </row>
    <row r="212" spans="1:13">
      <c r="A212" s="312">
        <v>211</v>
      </c>
      <c r="B212" s="873"/>
      <c r="C212" s="236">
        <f t="shared" si="3"/>
        <v>30</v>
      </c>
      <c r="D212" s="219">
        <v>42215</v>
      </c>
      <c r="E212" s="239" t="s">
        <v>467</v>
      </c>
      <c r="F212" s="220">
        <v>0.14280000000000001</v>
      </c>
      <c r="G212" s="239">
        <v>3.43</v>
      </c>
      <c r="H212" s="239">
        <v>442.75</v>
      </c>
      <c r="I212" s="239">
        <v>2303</v>
      </c>
      <c r="J212" s="239">
        <v>780.87</v>
      </c>
      <c r="K212" s="220">
        <v>0.13539999999999999</v>
      </c>
      <c r="L212" s="239">
        <v>438</v>
      </c>
      <c r="M212" s="239">
        <v>0.10225583000000001</v>
      </c>
    </row>
    <row r="213" spans="1:13">
      <c r="A213" s="312">
        <v>212</v>
      </c>
      <c r="B213" s="873"/>
      <c r="C213" s="236">
        <f t="shared" si="3"/>
        <v>31</v>
      </c>
      <c r="D213" s="219">
        <v>42216</v>
      </c>
      <c r="E213" s="239" t="s">
        <v>467</v>
      </c>
      <c r="F213" s="220">
        <v>0.14280000000000001</v>
      </c>
      <c r="G213" s="239">
        <v>3.43</v>
      </c>
      <c r="H213" s="239">
        <v>442.75</v>
      </c>
      <c r="I213" s="239">
        <v>2303</v>
      </c>
      <c r="J213" s="239">
        <v>780.87</v>
      </c>
      <c r="K213" s="220">
        <v>0.13539999999999999</v>
      </c>
      <c r="L213" s="239">
        <v>438</v>
      </c>
      <c r="M213" s="239">
        <v>0.10225583000000001</v>
      </c>
    </row>
    <row r="214" spans="1:13">
      <c r="A214" s="312">
        <v>213</v>
      </c>
      <c r="B214" s="873" t="s">
        <v>10</v>
      </c>
      <c r="C214" s="236">
        <f t="shared" si="3"/>
        <v>1</v>
      </c>
      <c r="D214" s="219">
        <v>42217</v>
      </c>
      <c r="E214" s="239" t="s">
        <v>467</v>
      </c>
      <c r="F214" s="220">
        <v>0.14280000000000001</v>
      </c>
      <c r="G214" s="239">
        <v>3.43</v>
      </c>
      <c r="H214" s="239">
        <v>442.75</v>
      </c>
      <c r="I214" s="239">
        <v>2347</v>
      </c>
      <c r="J214" s="239">
        <v>780.87</v>
      </c>
      <c r="K214" s="220">
        <v>0.13539999999999999</v>
      </c>
      <c r="L214" s="239">
        <v>394</v>
      </c>
      <c r="M214" s="239">
        <v>0.13968106999999999</v>
      </c>
    </row>
    <row r="215" spans="1:13">
      <c r="A215" s="312">
        <v>214</v>
      </c>
      <c r="B215" s="873"/>
      <c r="C215" s="236">
        <f t="shared" si="3"/>
        <v>2</v>
      </c>
      <c r="D215" s="219">
        <v>42218</v>
      </c>
      <c r="E215" s="239" t="s">
        <v>467</v>
      </c>
      <c r="F215" s="220">
        <v>0.14280000000000001</v>
      </c>
      <c r="G215" s="239">
        <v>3.43</v>
      </c>
      <c r="H215" s="239">
        <v>442.75</v>
      </c>
      <c r="I215" s="239">
        <v>2347</v>
      </c>
      <c r="J215" s="239">
        <v>780.87</v>
      </c>
      <c r="K215" s="220">
        <v>0.13539999999999999</v>
      </c>
      <c r="L215" s="239">
        <v>394</v>
      </c>
      <c r="M215" s="239">
        <v>0.13968106999999999</v>
      </c>
    </row>
    <row r="216" spans="1:13">
      <c r="A216" s="312">
        <v>215</v>
      </c>
      <c r="B216" s="873"/>
      <c r="C216" s="236">
        <f t="shared" si="3"/>
        <v>3</v>
      </c>
      <c r="D216" s="219">
        <v>42219</v>
      </c>
      <c r="E216" s="239" t="s">
        <v>467</v>
      </c>
      <c r="F216" s="220">
        <v>0.14280000000000001</v>
      </c>
      <c r="G216" s="239">
        <v>3.43</v>
      </c>
      <c r="H216" s="239">
        <v>442.75</v>
      </c>
      <c r="I216" s="239">
        <v>2347</v>
      </c>
      <c r="J216" s="239">
        <v>780.87</v>
      </c>
      <c r="K216" s="220">
        <v>0.13539999999999999</v>
      </c>
      <c r="L216" s="239">
        <v>394</v>
      </c>
      <c r="M216" s="239">
        <v>0.13968106999999999</v>
      </c>
    </row>
    <row r="217" spans="1:13">
      <c r="A217" s="312">
        <v>216</v>
      </c>
      <c r="B217" s="873"/>
      <c r="C217" s="236">
        <f t="shared" si="3"/>
        <v>4</v>
      </c>
      <c r="D217" s="219">
        <v>42220</v>
      </c>
      <c r="E217" s="239" t="s">
        <v>467</v>
      </c>
      <c r="F217" s="220">
        <v>0.14280000000000001</v>
      </c>
      <c r="G217" s="239">
        <v>3.43</v>
      </c>
      <c r="H217" s="239">
        <v>442.75</v>
      </c>
      <c r="I217" s="239">
        <v>2347</v>
      </c>
      <c r="J217" s="239">
        <v>780.87</v>
      </c>
      <c r="K217" s="220">
        <v>0.13539999999999999</v>
      </c>
      <c r="L217" s="239">
        <v>394</v>
      </c>
      <c r="M217" s="239">
        <v>0.13968106999999999</v>
      </c>
    </row>
    <row r="218" spans="1:13">
      <c r="A218" s="312">
        <v>217</v>
      </c>
      <c r="B218" s="873"/>
      <c r="C218" s="236">
        <f t="shared" si="3"/>
        <v>5</v>
      </c>
      <c r="D218" s="219">
        <v>42221</v>
      </c>
      <c r="E218" s="239" t="s">
        <v>467</v>
      </c>
      <c r="F218" s="220">
        <v>0.14280000000000001</v>
      </c>
      <c r="G218" s="239">
        <v>3.43</v>
      </c>
      <c r="H218" s="239">
        <v>442.75</v>
      </c>
      <c r="I218" s="239">
        <v>2347</v>
      </c>
      <c r="J218" s="239">
        <v>780.87</v>
      </c>
      <c r="K218" s="220">
        <v>0.13539999999999999</v>
      </c>
      <c r="L218" s="239">
        <v>394</v>
      </c>
      <c r="M218" s="239">
        <v>0.13968106999999999</v>
      </c>
    </row>
    <row r="219" spans="1:13">
      <c r="A219" s="312">
        <v>218</v>
      </c>
      <c r="B219" s="873"/>
      <c r="C219" s="236">
        <f t="shared" si="3"/>
        <v>6</v>
      </c>
      <c r="D219" s="219">
        <v>42222</v>
      </c>
      <c r="E219" s="239" t="s">
        <v>467</v>
      </c>
      <c r="F219" s="220">
        <v>0.14280000000000001</v>
      </c>
      <c r="G219" s="239">
        <v>3.43</v>
      </c>
      <c r="H219" s="239">
        <v>442.75</v>
      </c>
      <c r="I219" s="239">
        <v>2347</v>
      </c>
      <c r="J219" s="239">
        <v>780.87</v>
      </c>
      <c r="K219" s="220">
        <v>0.13539999999999999</v>
      </c>
      <c r="L219" s="239">
        <v>394</v>
      </c>
      <c r="M219" s="239">
        <v>0.13968106999999999</v>
      </c>
    </row>
    <row r="220" spans="1:13">
      <c r="A220" s="312">
        <v>219</v>
      </c>
      <c r="B220" s="873"/>
      <c r="C220" s="236">
        <f t="shared" si="3"/>
        <v>7</v>
      </c>
      <c r="D220" s="219">
        <v>42223</v>
      </c>
      <c r="E220" s="239" t="s">
        <v>467</v>
      </c>
      <c r="F220" s="220">
        <v>0.14280000000000001</v>
      </c>
      <c r="G220" s="239">
        <v>3.43</v>
      </c>
      <c r="H220" s="239">
        <v>442.75</v>
      </c>
      <c r="I220" s="239">
        <v>2347</v>
      </c>
      <c r="J220" s="239">
        <v>780.87</v>
      </c>
      <c r="K220" s="220">
        <v>0.13539999999999999</v>
      </c>
      <c r="L220" s="239">
        <v>394</v>
      </c>
      <c r="M220" s="239">
        <v>0.13968106999999999</v>
      </c>
    </row>
    <row r="221" spans="1:13">
      <c r="A221" s="312">
        <v>220</v>
      </c>
      <c r="B221" s="873"/>
      <c r="C221" s="236">
        <f t="shared" si="3"/>
        <v>8</v>
      </c>
      <c r="D221" s="219">
        <v>42224</v>
      </c>
      <c r="E221" s="239" t="s">
        <v>468</v>
      </c>
      <c r="F221" s="220">
        <v>0.35539999999999999</v>
      </c>
      <c r="G221" s="239">
        <v>8.5299999999999994</v>
      </c>
      <c r="H221" s="239">
        <v>1225.1300000000001</v>
      </c>
      <c r="I221" s="239">
        <v>2347</v>
      </c>
      <c r="J221" s="239">
        <v>562.87</v>
      </c>
      <c r="K221" s="220">
        <v>0.13539999999999999</v>
      </c>
      <c r="L221" s="239">
        <v>235</v>
      </c>
      <c r="M221" s="239">
        <v>0.36846972</v>
      </c>
    </row>
    <row r="222" spans="1:13">
      <c r="A222" s="312">
        <v>221</v>
      </c>
      <c r="B222" s="873"/>
      <c r="C222" s="236">
        <f t="shared" si="3"/>
        <v>9</v>
      </c>
      <c r="D222" s="219">
        <v>42225</v>
      </c>
      <c r="E222" s="239" t="s">
        <v>468</v>
      </c>
      <c r="F222" s="220">
        <v>0.35539999999999999</v>
      </c>
      <c r="G222" s="239">
        <v>8.5299999999999994</v>
      </c>
      <c r="H222" s="239">
        <v>1225.1300000000001</v>
      </c>
      <c r="I222" s="239">
        <v>2347</v>
      </c>
      <c r="J222" s="239">
        <v>562.87</v>
      </c>
      <c r="K222" s="220">
        <v>0.13539999999999999</v>
      </c>
      <c r="L222" s="239">
        <v>235</v>
      </c>
      <c r="M222" s="239">
        <v>0.36846972</v>
      </c>
    </row>
    <row r="223" spans="1:13">
      <c r="A223" s="312">
        <v>222</v>
      </c>
      <c r="B223" s="873"/>
      <c r="C223" s="236">
        <f t="shared" si="3"/>
        <v>10</v>
      </c>
      <c r="D223" s="219">
        <v>42226</v>
      </c>
      <c r="E223" s="239" t="s">
        <v>468</v>
      </c>
      <c r="F223" s="220">
        <v>0.35539999999999999</v>
      </c>
      <c r="G223" s="239">
        <v>8.5299999999999994</v>
      </c>
      <c r="H223" s="239">
        <v>1225.1300000000001</v>
      </c>
      <c r="I223" s="239">
        <v>2347</v>
      </c>
      <c r="J223" s="239">
        <v>562.87</v>
      </c>
      <c r="K223" s="220">
        <v>0.13539999999999999</v>
      </c>
      <c r="L223" s="239">
        <v>235</v>
      </c>
      <c r="M223" s="239">
        <v>0.36846972</v>
      </c>
    </row>
    <row r="224" spans="1:13">
      <c r="A224" s="312">
        <v>223</v>
      </c>
      <c r="B224" s="873"/>
      <c r="C224" s="236">
        <f t="shared" si="3"/>
        <v>11</v>
      </c>
      <c r="D224" s="219">
        <v>42227</v>
      </c>
      <c r="E224" s="239" t="s">
        <v>468</v>
      </c>
      <c r="F224" s="220">
        <v>0.35539999999999999</v>
      </c>
      <c r="G224" s="239">
        <v>8.5299999999999994</v>
      </c>
      <c r="H224" s="239">
        <v>1225.1300000000001</v>
      </c>
      <c r="I224" s="239">
        <v>2347</v>
      </c>
      <c r="J224" s="239">
        <v>562.87</v>
      </c>
      <c r="K224" s="220">
        <v>0.13539999999999999</v>
      </c>
      <c r="L224" s="239">
        <v>235</v>
      </c>
      <c r="M224" s="239">
        <v>0.36846972</v>
      </c>
    </row>
    <row r="225" spans="1:13">
      <c r="A225" s="312">
        <v>224</v>
      </c>
      <c r="B225" s="873"/>
      <c r="C225" s="236">
        <f t="shared" si="3"/>
        <v>12</v>
      </c>
      <c r="D225" s="219">
        <v>42228</v>
      </c>
      <c r="E225" s="239" t="s">
        <v>468</v>
      </c>
      <c r="F225" s="220">
        <v>0.35539999999999999</v>
      </c>
      <c r="G225" s="239">
        <v>8.5299999999999994</v>
      </c>
      <c r="H225" s="239">
        <v>1225.1300000000001</v>
      </c>
      <c r="I225" s="239">
        <v>2347</v>
      </c>
      <c r="J225" s="239">
        <v>562.87</v>
      </c>
      <c r="K225" s="220">
        <v>0.13539999999999999</v>
      </c>
      <c r="L225" s="239">
        <v>235</v>
      </c>
      <c r="M225" s="239">
        <v>0.36846972</v>
      </c>
    </row>
    <row r="226" spans="1:13">
      <c r="A226" s="312">
        <v>225</v>
      </c>
      <c r="B226" s="873"/>
      <c r="C226" s="236">
        <f t="shared" ref="C226:C289" si="4">DAY(D226)</f>
        <v>13</v>
      </c>
      <c r="D226" s="219">
        <v>42229</v>
      </c>
      <c r="E226" s="239" t="s">
        <v>469</v>
      </c>
      <c r="F226" s="220">
        <v>0.1741</v>
      </c>
      <c r="G226" s="239">
        <v>4.18</v>
      </c>
      <c r="H226" s="239">
        <v>547.08000000000004</v>
      </c>
      <c r="I226" s="239">
        <v>2347</v>
      </c>
      <c r="J226" s="239">
        <v>753.87</v>
      </c>
      <c r="K226" s="220">
        <v>0.13539999999999999</v>
      </c>
      <c r="L226" s="239">
        <v>394</v>
      </c>
      <c r="M226" s="239">
        <v>0.13968106999999999</v>
      </c>
    </row>
    <row r="227" spans="1:13">
      <c r="A227" s="312">
        <v>226</v>
      </c>
      <c r="B227" s="873"/>
      <c r="C227" s="236">
        <f t="shared" si="4"/>
        <v>14</v>
      </c>
      <c r="D227" s="219">
        <v>42230</v>
      </c>
      <c r="E227" s="239" t="s">
        <v>469</v>
      </c>
      <c r="F227" s="220">
        <v>0.1741</v>
      </c>
      <c r="G227" s="239">
        <v>4.18</v>
      </c>
      <c r="H227" s="239">
        <v>547.08000000000004</v>
      </c>
      <c r="I227" s="239">
        <v>2347</v>
      </c>
      <c r="J227" s="239">
        <v>753.87</v>
      </c>
      <c r="K227" s="220">
        <v>0.13539999999999999</v>
      </c>
      <c r="L227" s="239">
        <v>394</v>
      </c>
      <c r="M227" s="239">
        <v>0.13968106999999999</v>
      </c>
    </row>
    <row r="228" spans="1:13">
      <c r="A228" s="312">
        <v>227</v>
      </c>
      <c r="B228" s="873"/>
      <c r="C228" s="236">
        <f t="shared" si="4"/>
        <v>15</v>
      </c>
      <c r="D228" s="219">
        <v>42231</v>
      </c>
      <c r="E228" s="239" t="s">
        <v>469</v>
      </c>
      <c r="F228" s="220">
        <v>0.1741</v>
      </c>
      <c r="G228" s="239">
        <v>4.18</v>
      </c>
      <c r="H228" s="239">
        <v>547.08000000000004</v>
      </c>
      <c r="I228" s="239">
        <v>2347</v>
      </c>
      <c r="J228" s="239">
        <v>753.87</v>
      </c>
      <c r="K228" s="220">
        <v>0.13539999999999999</v>
      </c>
      <c r="L228" s="239">
        <v>394</v>
      </c>
      <c r="M228" s="239">
        <v>0.13968106999999999</v>
      </c>
    </row>
    <row r="229" spans="1:13">
      <c r="A229" s="312">
        <v>228</v>
      </c>
      <c r="B229" s="873"/>
      <c r="C229" s="236">
        <f t="shared" si="4"/>
        <v>16</v>
      </c>
      <c r="D229" s="219">
        <v>42232</v>
      </c>
      <c r="E229" s="239" t="s">
        <v>469</v>
      </c>
      <c r="F229" s="220">
        <v>0.1741</v>
      </c>
      <c r="G229" s="239">
        <v>4.18</v>
      </c>
      <c r="H229" s="239">
        <v>547.08000000000004</v>
      </c>
      <c r="I229" s="239">
        <v>2347</v>
      </c>
      <c r="J229" s="239">
        <v>753.87</v>
      </c>
      <c r="K229" s="220">
        <v>0.13539999999999999</v>
      </c>
      <c r="L229" s="239">
        <v>394</v>
      </c>
      <c r="M229" s="239">
        <v>0.13968106999999999</v>
      </c>
    </row>
    <row r="230" spans="1:13">
      <c r="A230" s="312">
        <v>229</v>
      </c>
      <c r="B230" s="873"/>
      <c r="C230" s="236">
        <f t="shared" si="4"/>
        <v>17</v>
      </c>
      <c r="D230" s="219">
        <v>42233</v>
      </c>
      <c r="E230" s="239" t="s">
        <v>469</v>
      </c>
      <c r="F230" s="220">
        <v>0.1741</v>
      </c>
      <c r="G230" s="239">
        <v>4.18</v>
      </c>
      <c r="H230" s="239">
        <v>547.08000000000004</v>
      </c>
      <c r="I230" s="239">
        <v>2347</v>
      </c>
      <c r="J230" s="239">
        <v>753.87</v>
      </c>
      <c r="K230" s="220">
        <v>0.13539999999999999</v>
      </c>
      <c r="L230" s="239">
        <v>394</v>
      </c>
      <c r="M230" s="239">
        <v>0.13968106999999999</v>
      </c>
    </row>
    <row r="231" spans="1:13">
      <c r="A231" s="312">
        <v>230</v>
      </c>
      <c r="B231" s="873"/>
      <c r="C231" s="236">
        <f t="shared" si="4"/>
        <v>18</v>
      </c>
      <c r="D231" s="219">
        <v>42234</v>
      </c>
      <c r="E231" s="239" t="s">
        <v>469</v>
      </c>
      <c r="F231" s="220">
        <v>0.1741</v>
      </c>
      <c r="G231" s="239">
        <v>4.18</v>
      </c>
      <c r="H231" s="239">
        <v>547.08000000000004</v>
      </c>
      <c r="I231" s="239">
        <v>2347</v>
      </c>
      <c r="J231" s="239">
        <v>753.87</v>
      </c>
      <c r="K231" s="220">
        <v>0.13539999999999999</v>
      </c>
      <c r="L231" s="239">
        <v>394</v>
      </c>
      <c r="M231" s="239">
        <v>0.13968106999999999</v>
      </c>
    </row>
    <row r="232" spans="1:13">
      <c r="A232" s="312">
        <v>231</v>
      </c>
      <c r="B232" s="873"/>
      <c r="C232" s="236">
        <f t="shared" si="4"/>
        <v>19</v>
      </c>
      <c r="D232" s="219">
        <v>42235</v>
      </c>
      <c r="E232" s="239" t="s">
        <v>469</v>
      </c>
      <c r="F232" s="220">
        <v>0.1741</v>
      </c>
      <c r="G232" s="239">
        <v>4.18</v>
      </c>
      <c r="H232" s="239">
        <v>547.08000000000004</v>
      </c>
      <c r="I232" s="239">
        <v>2347</v>
      </c>
      <c r="J232" s="239">
        <v>753.87</v>
      </c>
      <c r="K232" s="220">
        <v>0.13539999999999999</v>
      </c>
      <c r="L232" s="239">
        <v>394</v>
      </c>
      <c r="M232" s="239">
        <v>0.13968106999999999</v>
      </c>
    </row>
    <row r="233" spans="1:13">
      <c r="A233" s="312">
        <v>232</v>
      </c>
      <c r="B233" s="873"/>
      <c r="C233" s="236">
        <f t="shared" si="4"/>
        <v>20</v>
      </c>
      <c r="D233" s="219">
        <v>42236</v>
      </c>
      <c r="E233" s="239" t="s">
        <v>469</v>
      </c>
      <c r="F233" s="220">
        <v>0.1741</v>
      </c>
      <c r="G233" s="239">
        <v>4.18</v>
      </c>
      <c r="H233" s="239">
        <v>547.08000000000004</v>
      </c>
      <c r="I233" s="239">
        <v>2347</v>
      </c>
      <c r="J233" s="239">
        <v>753.87</v>
      </c>
      <c r="K233" s="220">
        <v>0.13539999999999999</v>
      </c>
      <c r="L233" s="239">
        <v>394</v>
      </c>
      <c r="M233" s="239">
        <v>0.13968106999999999</v>
      </c>
    </row>
    <row r="234" spans="1:13">
      <c r="A234" s="312">
        <v>233</v>
      </c>
      <c r="B234" s="873"/>
      <c r="C234" s="236">
        <f t="shared" si="4"/>
        <v>21</v>
      </c>
      <c r="D234" s="219">
        <v>42237</v>
      </c>
      <c r="E234" s="239" t="s">
        <v>469</v>
      </c>
      <c r="F234" s="220">
        <v>0.1741</v>
      </c>
      <c r="G234" s="239">
        <v>4.18</v>
      </c>
      <c r="H234" s="239">
        <v>547.08000000000004</v>
      </c>
      <c r="I234" s="239">
        <v>2347</v>
      </c>
      <c r="J234" s="239">
        <v>753.87</v>
      </c>
      <c r="K234" s="220">
        <v>0.13539999999999999</v>
      </c>
      <c r="L234" s="239">
        <v>394</v>
      </c>
      <c r="M234" s="239">
        <v>0.13968106999999999</v>
      </c>
    </row>
    <row r="235" spans="1:13">
      <c r="A235" s="312">
        <v>234</v>
      </c>
      <c r="B235" s="873"/>
      <c r="C235" s="236">
        <f t="shared" si="4"/>
        <v>22</v>
      </c>
      <c r="D235" s="219">
        <v>42238</v>
      </c>
      <c r="E235" s="239" t="s">
        <v>469</v>
      </c>
      <c r="F235" s="220">
        <v>0.1741</v>
      </c>
      <c r="G235" s="239">
        <v>4.18</v>
      </c>
      <c r="H235" s="239">
        <v>547.08000000000004</v>
      </c>
      <c r="I235" s="239">
        <v>2347</v>
      </c>
      <c r="J235" s="239">
        <v>753.87</v>
      </c>
      <c r="K235" s="220">
        <v>0.13539999999999999</v>
      </c>
      <c r="L235" s="239">
        <v>394</v>
      </c>
      <c r="M235" s="239">
        <v>0.13968106999999999</v>
      </c>
    </row>
    <row r="236" spans="1:13">
      <c r="A236" s="312">
        <v>235</v>
      </c>
      <c r="B236" s="873"/>
      <c r="C236" s="236">
        <f t="shared" si="4"/>
        <v>23</v>
      </c>
      <c r="D236" s="219">
        <v>42239</v>
      </c>
      <c r="E236" s="239" t="s">
        <v>469</v>
      </c>
      <c r="F236" s="220">
        <v>0.1741</v>
      </c>
      <c r="G236" s="239">
        <v>4.18</v>
      </c>
      <c r="H236" s="239">
        <v>547.08000000000004</v>
      </c>
      <c r="I236" s="239">
        <v>2347</v>
      </c>
      <c r="J236" s="239">
        <v>753.87</v>
      </c>
      <c r="K236" s="220">
        <v>0.13539999999999999</v>
      </c>
      <c r="L236" s="239">
        <v>394</v>
      </c>
      <c r="M236" s="239">
        <v>0.13968106999999999</v>
      </c>
    </row>
    <row r="237" spans="1:13">
      <c r="A237" s="312">
        <v>236</v>
      </c>
      <c r="B237" s="873"/>
      <c r="C237" s="236">
        <f t="shared" si="4"/>
        <v>24</v>
      </c>
      <c r="D237" s="219">
        <v>42240</v>
      </c>
      <c r="E237" s="239" t="s">
        <v>469</v>
      </c>
      <c r="F237" s="220">
        <v>0.1741</v>
      </c>
      <c r="G237" s="239">
        <v>4.18</v>
      </c>
      <c r="H237" s="239">
        <v>547.08000000000004</v>
      </c>
      <c r="I237" s="239">
        <v>2347</v>
      </c>
      <c r="J237" s="239">
        <v>753.87</v>
      </c>
      <c r="K237" s="220">
        <v>0.13539999999999999</v>
      </c>
      <c r="L237" s="239">
        <v>394</v>
      </c>
      <c r="M237" s="239">
        <v>0.13968106999999999</v>
      </c>
    </row>
    <row r="238" spans="1:13">
      <c r="A238" s="312">
        <v>237</v>
      </c>
      <c r="B238" s="873"/>
      <c r="C238" s="236">
        <f t="shared" si="4"/>
        <v>25</v>
      </c>
      <c r="D238" s="219">
        <v>42241</v>
      </c>
      <c r="E238" s="239" t="s">
        <v>469</v>
      </c>
      <c r="F238" s="220">
        <v>0.1741</v>
      </c>
      <c r="G238" s="239">
        <v>4.18</v>
      </c>
      <c r="H238" s="239">
        <v>547.08000000000004</v>
      </c>
      <c r="I238" s="239">
        <v>2347</v>
      </c>
      <c r="J238" s="239">
        <v>753.87</v>
      </c>
      <c r="K238" s="220">
        <v>0.13539999999999999</v>
      </c>
      <c r="L238" s="239">
        <v>394</v>
      </c>
      <c r="M238" s="239">
        <v>0.13968106999999999</v>
      </c>
    </row>
    <row r="239" spans="1:13">
      <c r="A239" s="312">
        <v>238</v>
      </c>
      <c r="B239" s="873"/>
      <c r="C239" s="236">
        <f t="shared" si="4"/>
        <v>26</v>
      </c>
      <c r="D239" s="219">
        <v>42242</v>
      </c>
      <c r="E239" s="239" t="s">
        <v>469</v>
      </c>
      <c r="F239" s="220">
        <v>0.1741</v>
      </c>
      <c r="G239" s="239">
        <v>4.18</v>
      </c>
      <c r="H239" s="239">
        <v>547.08000000000004</v>
      </c>
      <c r="I239" s="239">
        <v>2347</v>
      </c>
      <c r="J239" s="239">
        <v>753.87</v>
      </c>
      <c r="K239" s="220">
        <v>0.13539999999999999</v>
      </c>
      <c r="L239" s="239">
        <v>394</v>
      </c>
      <c r="M239" s="239">
        <v>0.13968106999999999</v>
      </c>
    </row>
    <row r="240" spans="1:13">
      <c r="A240" s="312">
        <v>239</v>
      </c>
      <c r="B240" s="873"/>
      <c r="C240" s="236">
        <f t="shared" si="4"/>
        <v>27</v>
      </c>
      <c r="D240" s="219">
        <v>42243</v>
      </c>
      <c r="E240" s="239" t="s">
        <v>469</v>
      </c>
      <c r="F240" s="220">
        <v>0.1741</v>
      </c>
      <c r="G240" s="239">
        <v>4.18</v>
      </c>
      <c r="H240" s="239">
        <v>547.08000000000004</v>
      </c>
      <c r="I240" s="239">
        <v>2347</v>
      </c>
      <c r="J240" s="239">
        <v>753.87</v>
      </c>
      <c r="K240" s="220">
        <v>0.13539999999999999</v>
      </c>
      <c r="L240" s="239">
        <v>394</v>
      </c>
      <c r="M240" s="239">
        <v>0.13968106999999999</v>
      </c>
    </row>
    <row r="241" spans="1:13">
      <c r="A241" s="312">
        <v>240</v>
      </c>
      <c r="B241" s="873"/>
      <c r="C241" s="236">
        <f t="shared" si="4"/>
        <v>28</v>
      </c>
      <c r="D241" s="219">
        <v>42244</v>
      </c>
      <c r="E241" s="239" t="s">
        <v>469</v>
      </c>
      <c r="F241" s="220">
        <v>0.1741</v>
      </c>
      <c r="G241" s="239">
        <v>4.18</v>
      </c>
      <c r="H241" s="239">
        <v>547.08000000000004</v>
      </c>
      <c r="I241" s="239">
        <v>2347</v>
      </c>
      <c r="J241" s="239">
        <v>753.87</v>
      </c>
      <c r="K241" s="220">
        <v>0.13539999999999999</v>
      </c>
      <c r="L241" s="239">
        <v>394</v>
      </c>
      <c r="M241" s="239">
        <v>0.13968106999999999</v>
      </c>
    </row>
    <row r="242" spans="1:13">
      <c r="A242" s="312">
        <v>241</v>
      </c>
      <c r="B242" s="873"/>
      <c r="C242" s="236">
        <f t="shared" si="4"/>
        <v>29</v>
      </c>
      <c r="D242" s="219">
        <v>42245</v>
      </c>
      <c r="E242" s="239" t="s">
        <v>469</v>
      </c>
      <c r="F242" s="220">
        <v>0.1741</v>
      </c>
      <c r="G242" s="239">
        <v>4.18</v>
      </c>
      <c r="H242" s="239">
        <v>547.08000000000004</v>
      </c>
      <c r="I242" s="239">
        <v>2347</v>
      </c>
      <c r="J242" s="239">
        <v>753.87</v>
      </c>
      <c r="K242" s="220">
        <v>0.13539999999999999</v>
      </c>
      <c r="L242" s="239">
        <v>394</v>
      </c>
      <c r="M242" s="239">
        <v>0.13968106999999999</v>
      </c>
    </row>
    <row r="243" spans="1:13">
      <c r="A243" s="312">
        <v>242</v>
      </c>
      <c r="B243" s="873"/>
      <c r="C243" s="236">
        <f t="shared" si="4"/>
        <v>30</v>
      </c>
      <c r="D243" s="219">
        <v>42246</v>
      </c>
      <c r="E243" s="239" t="s">
        <v>469</v>
      </c>
      <c r="F243" s="220">
        <v>0.1741</v>
      </c>
      <c r="G243" s="239">
        <v>4.18</v>
      </c>
      <c r="H243" s="239">
        <v>547.08000000000004</v>
      </c>
      <c r="I243" s="239">
        <v>2347</v>
      </c>
      <c r="J243" s="239">
        <v>753.87</v>
      </c>
      <c r="K243" s="220">
        <v>0.13539999999999999</v>
      </c>
      <c r="L243" s="239">
        <v>394</v>
      </c>
      <c r="M243" s="239">
        <v>0.13968106999999999</v>
      </c>
    </row>
    <row r="244" spans="1:13">
      <c r="A244" s="312">
        <v>243</v>
      </c>
      <c r="B244" s="873" t="s">
        <v>11</v>
      </c>
      <c r="C244" s="236">
        <f t="shared" si="4"/>
        <v>31</v>
      </c>
      <c r="D244" s="219">
        <v>42247</v>
      </c>
      <c r="E244" s="239" t="s">
        <v>469</v>
      </c>
      <c r="F244" s="220">
        <v>0.1741</v>
      </c>
      <c r="G244" s="239">
        <v>4.18</v>
      </c>
      <c r="H244" s="239">
        <v>547.08000000000004</v>
      </c>
      <c r="I244" s="239">
        <v>2347</v>
      </c>
      <c r="J244" s="239">
        <v>753.87</v>
      </c>
      <c r="K244" s="220">
        <v>0.13539999999999999</v>
      </c>
      <c r="L244" s="239">
        <v>394</v>
      </c>
      <c r="M244" s="239">
        <v>0.13968106999999999</v>
      </c>
    </row>
    <row r="245" spans="1:13">
      <c r="A245" s="312">
        <v>244</v>
      </c>
      <c r="B245" s="873"/>
      <c r="C245" s="236">
        <f t="shared" si="4"/>
        <v>1</v>
      </c>
      <c r="D245" s="219">
        <v>42248</v>
      </c>
      <c r="E245" s="239" t="s">
        <v>469</v>
      </c>
      <c r="F245" s="220">
        <v>0.1741</v>
      </c>
      <c r="G245" s="239">
        <v>4.18</v>
      </c>
      <c r="H245" s="239">
        <v>547.08000000000004</v>
      </c>
      <c r="I245" s="239">
        <v>2374</v>
      </c>
      <c r="J245" s="239">
        <v>753.87</v>
      </c>
      <c r="K245" s="220">
        <v>0.13539999999999999</v>
      </c>
      <c r="L245" s="239">
        <v>367</v>
      </c>
      <c r="M245" s="239">
        <v>0.16777012999999999</v>
      </c>
    </row>
    <row r="246" spans="1:13">
      <c r="A246" s="312">
        <v>245</v>
      </c>
      <c r="B246" s="873"/>
      <c r="C246" s="236">
        <f t="shared" si="4"/>
        <v>2</v>
      </c>
      <c r="D246" s="219">
        <v>42249</v>
      </c>
      <c r="E246" s="239" t="s">
        <v>469</v>
      </c>
      <c r="F246" s="220">
        <v>0.1741</v>
      </c>
      <c r="G246" s="239">
        <v>4.18</v>
      </c>
      <c r="H246" s="239">
        <v>547.08000000000004</v>
      </c>
      <c r="I246" s="239">
        <v>2374</v>
      </c>
      <c r="J246" s="239">
        <v>753.87</v>
      </c>
      <c r="K246" s="220">
        <v>0.13539999999999999</v>
      </c>
      <c r="L246" s="239">
        <v>367</v>
      </c>
      <c r="M246" s="239">
        <v>0.16777012999999999</v>
      </c>
    </row>
    <row r="247" spans="1:13">
      <c r="A247" s="312">
        <v>246</v>
      </c>
      <c r="B247" s="873"/>
      <c r="C247" s="236">
        <f t="shared" si="4"/>
        <v>3</v>
      </c>
      <c r="D247" s="219">
        <v>42250</v>
      </c>
      <c r="E247" s="239" t="s">
        <v>469</v>
      </c>
      <c r="F247" s="220">
        <v>0.1741</v>
      </c>
      <c r="G247" s="239">
        <v>4.18</v>
      </c>
      <c r="H247" s="239">
        <v>547.08000000000004</v>
      </c>
      <c r="I247" s="239">
        <v>2374</v>
      </c>
      <c r="J247" s="239">
        <v>753.87</v>
      </c>
      <c r="K247" s="220">
        <v>0.13539999999999999</v>
      </c>
      <c r="L247" s="239">
        <v>367</v>
      </c>
      <c r="M247" s="239">
        <v>0.16777012999999999</v>
      </c>
    </row>
    <row r="248" spans="1:13">
      <c r="A248" s="312">
        <v>247</v>
      </c>
      <c r="B248" s="873"/>
      <c r="C248" s="236">
        <f t="shared" si="4"/>
        <v>4</v>
      </c>
      <c r="D248" s="219">
        <v>42251</v>
      </c>
      <c r="E248" s="239" t="s">
        <v>469</v>
      </c>
      <c r="F248" s="220">
        <v>0.1741</v>
      </c>
      <c r="G248" s="239">
        <v>4.18</v>
      </c>
      <c r="H248" s="239">
        <v>547.08000000000004</v>
      </c>
      <c r="I248" s="239">
        <v>2374</v>
      </c>
      <c r="J248" s="239">
        <v>753.87</v>
      </c>
      <c r="K248" s="220">
        <v>0.13539999999999999</v>
      </c>
      <c r="L248" s="239">
        <v>367</v>
      </c>
      <c r="M248" s="239">
        <v>0.16777012999999999</v>
      </c>
    </row>
    <row r="249" spans="1:13">
      <c r="A249" s="312">
        <v>248</v>
      </c>
      <c r="B249" s="873"/>
      <c r="C249" s="236">
        <f t="shared" si="4"/>
        <v>5</v>
      </c>
      <c r="D249" s="219">
        <v>42252</v>
      </c>
      <c r="E249" s="239" t="s">
        <v>469</v>
      </c>
      <c r="F249" s="220">
        <v>0.1741</v>
      </c>
      <c r="G249" s="239">
        <v>4.18</v>
      </c>
      <c r="H249" s="239">
        <v>547.08000000000004</v>
      </c>
      <c r="I249" s="239">
        <v>2374</v>
      </c>
      <c r="J249" s="239">
        <v>753.87</v>
      </c>
      <c r="K249" s="220">
        <v>0.13539999999999999</v>
      </c>
      <c r="L249" s="239">
        <v>367</v>
      </c>
      <c r="M249" s="239">
        <v>0.16777012999999999</v>
      </c>
    </row>
    <row r="250" spans="1:13">
      <c r="A250" s="312">
        <v>249</v>
      </c>
      <c r="B250" s="873"/>
      <c r="C250" s="236">
        <f t="shared" si="4"/>
        <v>6</v>
      </c>
      <c r="D250" s="219">
        <v>42253</v>
      </c>
      <c r="E250" s="239" t="s">
        <v>469</v>
      </c>
      <c r="F250" s="220">
        <v>0.1741</v>
      </c>
      <c r="G250" s="239">
        <v>4.18</v>
      </c>
      <c r="H250" s="239">
        <v>547.08000000000004</v>
      </c>
      <c r="I250" s="239">
        <v>2374</v>
      </c>
      <c r="J250" s="239">
        <v>753.87</v>
      </c>
      <c r="K250" s="220">
        <v>0.13539999999999999</v>
      </c>
      <c r="L250" s="239">
        <v>367</v>
      </c>
      <c r="M250" s="239">
        <v>0.16777012999999999</v>
      </c>
    </row>
    <row r="251" spans="1:13">
      <c r="A251" s="312">
        <v>250</v>
      </c>
      <c r="B251" s="873"/>
      <c r="C251" s="236">
        <f t="shared" si="4"/>
        <v>7</v>
      </c>
      <c r="D251" s="219">
        <v>42254</v>
      </c>
      <c r="E251" s="239" t="s">
        <v>469</v>
      </c>
      <c r="F251" s="220">
        <v>0.1741</v>
      </c>
      <c r="G251" s="239">
        <v>4.18</v>
      </c>
      <c r="H251" s="239">
        <v>547.08000000000004</v>
      </c>
      <c r="I251" s="239">
        <v>2374</v>
      </c>
      <c r="J251" s="239">
        <v>753.87</v>
      </c>
      <c r="K251" s="220">
        <v>0.13539999999999999</v>
      </c>
      <c r="L251" s="239">
        <v>367</v>
      </c>
      <c r="M251" s="239">
        <v>0.16777012999999999</v>
      </c>
    </row>
    <row r="252" spans="1:13">
      <c r="A252" s="312">
        <v>251</v>
      </c>
      <c r="B252" s="873"/>
      <c r="C252" s="236">
        <f t="shared" si="4"/>
        <v>8</v>
      </c>
      <c r="D252" s="219">
        <v>42255</v>
      </c>
      <c r="E252" s="239" t="s">
        <v>469</v>
      </c>
      <c r="F252" s="220">
        <v>0.1741</v>
      </c>
      <c r="G252" s="239">
        <v>4.18</v>
      </c>
      <c r="H252" s="239">
        <v>547.08000000000004</v>
      </c>
      <c r="I252" s="239">
        <v>2374</v>
      </c>
      <c r="J252" s="239">
        <v>753.87</v>
      </c>
      <c r="K252" s="220">
        <v>0.13539999999999999</v>
      </c>
      <c r="L252" s="239">
        <v>367</v>
      </c>
      <c r="M252" s="239">
        <v>0.16777012999999999</v>
      </c>
    </row>
    <row r="253" spans="1:13">
      <c r="A253" s="312">
        <v>252</v>
      </c>
      <c r="B253" s="873"/>
      <c r="C253" s="236">
        <f t="shared" si="4"/>
        <v>9</v>
      </c>
      <c r="D253" s="219">
        <v>42256</v>
      </c>
      <c r="E253" s="239" t="s">
        <v>470</v>
      </c>
      <c r="F253" s="220">
        <v>8.2900000000000001E-2</v>
      </c>
      <c r="G253" s="239">
        <v>1.99</v>
      </c>
      <c r="H253" s="239">
        <v>224.96</v>
      </c>
      <c r="I253" s="239">
        <v>2374</v>
      </c>
      <c r="J253" s="239">
        <v>867.87</v>
      </c>
      <c r="K253" s="220">
        <v>0.13539999999999999</v>
      </c>
      <c r="L253" s="239">
        <v>478</v>
      </c>
      <c r="M253" s="239">
        <v>7.6284350000000001E-2</v>
      </c>
    </row>
    <row r="254" spans="1:13">
      <c r="A254" s="312">
        <v>253</v>
      </c>
      <c r="B254" s="873"/>
      <c r="C254" s="236">
        <f t="shared" si="4"/>
        <v>10</v>
      </c>
      <c r="D254" s="219">
        <v>42257</v>
      </c>
      <c r="E254" s="239" t="s">
        <v>470</v>
      </c>
      <c r="F254" s="220">
        <v>8.2900000000000001E-2</v>
      </c>
      <c r="G254" s="239">
        <v>1.99</v>
      </c>
      <c r="H254" s="239">
        <v>224.96</v>
      </c>
      <c r="I254" s="239">
        <v>2374</v>
      </c>
      <c r="J254" s="239">
        <v>867.87</v>
      </c>
      <c r="K254" s="220">
        <v>0.13539999999999999</v>
      </c>
      <c r="L254" s="239">
        <v>478</v>
      </c>
      <c r="M254" s="239">
        <v>7.6284350000000001E-2</v>
      </c>
    </row>
    <row r="255" spans="1:13">
      <c r="A255" s="312">
        <v>254</v>
      </c>
      <c r="B255" s="873"/>
      <c r="C255" s="236">
        <f t="shared" si="4"/>
        <v>11</v>
      </c>
      <c r="D255" s="219">
        <v>42258</v>
      </c>
      <c r="E255" s="239" t="s">
        <v>470</v>
      </c>
      <c r="F255" s="220">
        <v>8.2900000000000001E-2</v>
      </c>
      <c r="G255" s="239">
        <v>1.99</v>
      </c>
      <c r="H255" s="239">
        <v>224.96</v>
      </c>
      <c r="I255" s="239">
        <v>2374</v>
      </c>
      <c r="J255" s="239">
        <v>867.87</v>
      </c>
      <c r="K255" s="220">
        <v>0.13539999999999999</v>
      </c>
      <c r="L255" s="239">
        <v>478</v>
      </c>
      <c r="M255" s="239">
        <v>7.6284350000000001E-2</v>
      </c>
    </row>
    <row r="256" spans="1:13">
      <c r="A256" s="312">
        <v>255</v>
      </c>
      <c r="B256" s="873"/>
      <c r="C256" s="236">
        <f t="shared" si="4"/>
        <v>12</v>
      </c>
      <c r="D256" s="219">
        <v>42259</v>
      </c>
      <c r="E256" s="239" t="s">
        <v>470</v>
      </c>
      <c r="F256" s="220">
        <v>8.2900000000000001E-2</v>
      </c>
      <c r="G256" s="239">
        <v>1.99</v>
      </c>
      <c r="H256" s="239">
        <v>224.96</v>
      </c>
      <c r="I256" s="239">
        <v>2374</v>
      </c>
      <c r="J256" s="239">
        <v>867.87</v>
      </c>
      <c r="K256" s="220">
        <v>0.13539999999999999</v>
      </c>
      <c r="L256" s="239">
        <v>478</v>
      </c>
      <c r="M256" s="239">
        <v>7.6284350000000001E-2</v>
      </c>
    </row>
    <row r="257" spans="1:13">
      <c r="A257" s="312">
        <v>256</v>
      </c>
      <c r="B257" s="873"/>
      <c r="C257" s="236">
        <f t="shared" si="4"/>
        <v>13</v>
      </c>
      <c r="D257" s="219">
        <v>42260</v>
      </c>
      <c r="E257" s="239" t="s">
        <v>470</v>
      </c>
      <c r="F257" s="220">
        <v>8.2900000000000001E-2</v>
      </c>
      <c r="G257" s="239">
        <v>1.99</v>
      </c>
      <c r="H257" s="239">
        <v>224.96</v>
      </c>
      <c r="I257" s="239">
        <v>2374</v>
      </c>
      <c r="J257" s="239">
        <v>867.87</v>
      </c>
      <c r="K257" s="220">
        <v>0.13539999999999999</v>
      </c>
      <c r="L257" s="239">
        <v>478</v>
      </c>
      <c r="M257" s="239">
        <v>7.6284350000000001E-2</v>
      </c>
    </row>
    <row r="258" spans="1:13">
      <c r="A258" s="312">
        <v>257</v>
      </c>
      <c r="B258" s="873"/>
      <c r="C258" s="236">
        <f t="shared" si="4"/>
        <v>14</v>
      </c>
      <c r="D258" s="219">
        <v>42261</v>
      </c>
      <c r="E258" s="239" t="s">
        <v>471</v>
      </c>
      <c r="F258" s="220">
        <v>2.9000000000000001E-2</v>
      </c>
      <c r="G258" s="239">
        <v>0.7</v>
      </c>
      <c r="H258" s="239">
        <v>72.41</v>
      </c>
      <c r="I258" s="239">
        <v>2374</v>
      </c>
      <c r="J258" s="239">
        <v>993.87</v>
      </c>
      <c r="K258" s="220">
        <v>0.13539999999999999</v>
      </c>
      <c r="L258" s="239">
        <v>602</v>
      </c>
      <c r="M258" s="239">
        <v>3.0772440000000002E-2</v>
      </c>
    </row>
    <row r="259" spans="1:13">
      <c r="A259" s="312">
        <v>258</v>
      </c>
      <c r="B259" s="873"/>
      <c r="C259" s="236">
        <f t="shared" si="4"/>
        <v>15</v>
      </c>
      <c r="D259" s="219">
        <v>42262</v>
      </c>
      <c r="E259" s="239" t="s">
        <v>471</v>
      </c>
      <c r="F259" s="220">
        <v>2.9000000000000001E-2</v>
      </c>
      <c r="G259" s="239">
        <v>0.7</v>
      </c>
      <c r="H259" s="239">
        <v>72.41</v>
      </c>
      <c r="I259" s="239">
        <v>2374</v>
      </c>
      <c r="J259" s="239">
        <v>993.87</v>
      </c>
      <c r="K259" s="220">
        <v>0.13539999999999999</v>
      </c>
      <c r="L259" s="239">
        <v>602</v>
      </c>
      <c r="M259" s="239">
        <v>3.0772440000000002E-2</v>
      </c>
    </row>
    <row r="260" spans="1:13">
      <c r="A260" s="312">
        <v>259</v>
      </c>
      <c r="B260" s="873"/>
      <c r="C260" s="236">
        <f t="shared" si="4"/>
        <v>16</v>
      </c>
      <c r="D260" s="219">
        <v>42263</v>
      </c>
      <c r="E260" s="239" t="s">
        <v>471</v>
      </c>
      <c r="F260" s="220">
        <v>2.9000000000000001E-2</v>
      </c>
      <c r="G260" s="239">
        <v>0.7</v>
      </c>
      <c r="H260" s="239">
        <v>72.41</v>
      </c>
      <c r="I260" s="239">
        <v>2374</v>
      </c>
      <c r="J260" s="239">
        <v>993.87</v>
      </c>
      <c r="K260" s="220">
        <v>0.13539999999999999</v>
      </c>
      <c r="L260" s="239">
        <v>602</v>
      </c>
      <c r="M260" s="239">
        <v>3.0772440000000002E-2</v>
      </c>
    </row>
    <row r="261" spans="1:13">
      <c r="A261" s="312">
        <v>260</v>
      </c>
      <c r="B261" s="873"/>
      <c r="C261" s="236">
        <f t="shared" si="4"/>
        <v>17</v>
      </c>
      <c r="D261" s="219">
        <v>42264</v>
      </c>
      <c r="E261" s="239" t="s">
        <v>471</v>
      </c>
      <c r="F261" s="220">
        <v>2.9000000000000001E-2</v>
      </c>
      <c r="G261" s="239">
        <v>0.7</v>
      </c>
      <c r="H261" s="239">
        <v>72.41</v>
      </c>
      <c r="I261" s="239">
        <v>2374</v>
      </c>
      <c r="J261" s="239">
        <v>993.87</v>
      </c>
      <c r="K261" s="220">
        <v>0.13539999999999999</v>
      </c>
      <c r="L261" s="239">
        <v>602</v>
      </c>
      <c r="M261" s="239">
        <v>3.0772440000000002E-2</v>
      </c>
    </row>
    <row r="262" spans="1:13">
      <c r="A262" s="312">
        <v>261</v>
      </c>
      <c r="B262" s="873"/>
      <c r="C262" s="236">
        <f t="shared" si="4"/>
        <v>18</v>
      </c>
      <c r="D262" s="219">
        <v>42265</v>
      </c>
      <c r="E262" s="239" t="s">
        <v>471</v>
      </c>
      <c r="F262" s="220">
        <v>2.9000000000000001E-2</v>
      </c>
      <c r="G262" s="239">
        <v>0.7</v>
      </c>
      <c r="H262" s="239">
        <v>72.41</v>
      </c>
      <c r="I262" s="239">
        <v>2374</v>
      </c>
      <c r="J262" s="239">
        <v>993.87</v>
      </c>
      <c r="K262" s="220">
        <v>0.13539999999999999</v>
      </c>
      <c r="L262" s="239">
        <v>602</v>
      </c>
      <c r="M262" s="239">
        <v>3.0772440000000002E-2</v>
      </c>
    </row>
    <row r="263" spans="1:13">
      <c r="A263" s="312">
        <v>262</v>
      </c>
      <c r="B263" s="873"/>
      <c r="C263" s="236">
        <f t="shared" si="4"/>
        <v>19</v>
      </c>
      <c r="D263" s="219">
        <v>42266</v>
      </c>
      <c r="E263" s="239" t="s">
        <v>471</v>
      </c>
      <c r="F263" s="220">
        <v>2.9000000000000001E-2</v>
      </c>
      <c r="G263" s="239">
        <v>0.7</v>
      </c>
      <c r="H263" s="239">
        <v>72.41</v>
      </c>
      <c r="I263" s="239">
        <v>2374</v>
      </c>
      <c r="J263" s="239">
        <v>993.87</v>
      </c>
      <c r="K263" s="220">
        <v>0.13539999999999999</v>
      </c>
      <c r="L263" s="239">
        <v>602</v>
      </c>
      <c r="M263" s="239">
        <v>3.0772440000000002E-2</v>
      </c>
    </row>
    <row r="264" spans="1:13">
      <c r="A264" s="312">
        <v>263</v>
      </c>
      <c r="B264" s="873"/>
      <c r="C264" s="236">
        <f t="shared" si="4"/>
        <v>20</v>
      </c>
      <c r="D264" s="219">
        <v>42267</v>
      </c>
      <c r="E264" s="239" t="s">
        <v>471</v>
      </c>
      <c r="F264" s="220">
        <v>2.9000000000000001E-2</v>
      </c>
      <c r="G264" s="239">
        <v>0.7</v>
      </c>
      <c r="H264" s="239">
        <v>72.41</v>
      </c>
      <c r="I264" s="239">
        <v>2374</v>
      </c>
      <c r="J264" s="239">
        <v>993.87</v>
      </c>
      <c r="K264" s="220">
        <v>0.13539999999999999</v>
      </c>
      <c r="L264" s="239">
        <v>602</v>
      </c>
      <c r="M264" s="239">
        <v>3.0772440000000002E-2</v>
      </c>
    </row>
    <row r="265" spans="1:13">
      <c r="A265" s="312">
        <v>264</v>
      </c>
      <c r="B265" s="873"/>
      <c r="C265" s="236">
        <f t="shared" si="4"/>
        <v>21</v>
      </c>
      <c r="D265" s="219">
        <v>42268</v>
      </c>
      <c r="E265" s="239" t="s">
        <v>472</v>
      </c>
      <c r="F265" s="220">
        <v>8.1199999999999994E-2</v>
      </c>
      <c r="G265" s="239">
        <v>1.95</v>
      </c>
      <c r="H265" s="239">
        <v>208.45</v>
      </c>
      <c r="I265" s="239">
        <v>2374</v>
      </c>
      <c r="J265" s="239">
        <v>839.87</v>
      </c>
      <c r="K265" s="220">
        <v>0.13539999999999999</v>
      </c>
      <c r="L265" s="239">
        <v>471</v>
      </c>
      <c r="M265" s="239">
        <v>8.0326069999999999E-2</v>
      </c>
    </row>
    <row r="266" spans="1:13">
      <c r="A266" s="312">
        <v>265</v>
      </c>
      <c r="B266" s="873"/>
      <c r="C266" s="236">
        <f t="shared" si="4"/>
        <v>22</v>
      </c>
      <c r="D266" s="219">
        <v>42269</v>
      </c>
      <c r="E266" s="239" t="s">
        <v>472</v>
      </c>
      <c r="F266" s="220">
        <v>8.1199999999999994E-2</v>
      </c>
      <c r="G266" s="239">
        <v>1.95</v>
      </c>
      <c r="H266" s="239">
        <v>208.45</v>
      </c>
      <c r="I266" s="239">
        <v>2374</v>
      </c>
      <c r="J266" s="239">
        <v>839.87</v>
      </c>
      <c r="K266" s="220">
        <v>0.13539999999999999</v>
      </c>
      <c r="L266" s="239">
        <v>471</v>
      </c>
      <c r="M266" s="239">
        <v>8.0326069999999999E-2</v>
      </c>
    </row>
    <row r="267" spans="1:13">
      <c r="A267" s="312">
        <v>266</v>
      </c>
      <c r="B267" s="873"/>
      <c r="C267" s="236">
        <f t="shared" si="4"/>
        <v>23</v>
      </c>
      <c r="D267" s="219">
        <v>42270</v>
      </c>
      <c r="E267" s="239" t="s">
        <v>472</v>
      </c>
      <c r="F267" s="220">
        <v>8.1199999999999994E-2</v>
      </c>
      <c r="G267" s="239">
        <v>1.95</v>
      </c>
      <c r="H267" s="239">
        <v>208.45</v>
      </c>
      <c r="I267" s="239">
        <v>2374</v>
      </c>
      <c r="J267" s="239">
        <v>839.87</v>
      </c>
      <c r="K267" s="220">
        <v>0.13539999999999999</v>
      </c>
      <c r="L267" s="239">
        <v>471</v>
      </c>
      <c r="M267" s="239">
        <v>8.0326069999999999E-2</v>
      </c>
    </row>
    <row r="268" spans="1:13">
      <c r="A268" s="312">
        <v>267</v>
      </c>
      <c r="B268" s="873"/>
      <c r="C268" s="236">
        <f t="shared" si="4"/>
        <v>24</v>
      </c>
      <c r="D268" s="219">
        <v>42271</v>
      </c>
      <c r="E268" s="239" t="s">
        <v>472</v>
      </c>
      <c r="F268" s="220">
        <v>8.1199999999999994E-2</v>
      </c>
      <c r="G268" s="239">
        <v>1.95</v>
      </c>
      <c r="H268" s="239">
        <v>208.45</v>
      </c>
      <c r="I268" s="239">
        <v>2374</v>
      </c>
      <c r="J268" s="239">
        <v>839.87</v>
      </c>
      <c r="K268" s="220">
        <v>0.13539999999999999</v>
      </c>
      <c r="L268" s="239">
        <v>471</v>
      </c>
      <c r="M268" s="239">
        <v>8.0326069999999999E-2</v>
      </c>
    </row>
    <row r="269" spans="1:13">
      <c r="A269" s="312">
        <v>268</v>
      </c>
      <c r="B269" s="873"/>
      <c r="C269" s="236">
        <f t="shared" si="4"/>
        <v>25</v>
      </c>
      <c r="D269" s="219">
        <v>42272</v>
      </c>
      <c r="E269" s="239" t="s">
        <v>472</v>
      </c>
      <c r="F269" s="220">
        <v>8.1199999999999994E-2</v>
      </c>
      <c r="G269" s="239">
        <v>1.95</v>
      </c>
      <c r="H269" s="239">
        <v>208.45</v>
      </c>
      <c r="I269" s="239">
        <v>2374</v>
      </c>
      <c r="J269" s="239">
        <v>839.87</v>
      </c>
      <c r="K269" s="220">
        <v>0.13539999999999999</v>
      </c>
      <c r="L269" s="239">
        <v>471</v>
      </c>
      <c r="M269" s="239">
        <v>8.0326069999999999E-2</v>
      </c>
    </row>
    <row r="270" spans="1:13">
      <c r="A270" s="312">
        <v>269</v>
      </c>
      <c r="B270" s="873"/>
      <c r="C270" s="236">
        <f t="shared" si="4"/>
        <v>26</v>
      </c>
      <c r="D270" s="219">
        <v>42273</v>
      </c>
      <c r="E270" s="239" t="s">
        <v>472</v>
      </c>
      <c r="F270" s="220">
        <v>8.1199999999999994E-2</v>
      </c>
      <c r="G270" s="239">
        <v>1.95</v>
      </c>
      <c r="H270" s="239">
        <v>208.45</v>
      </c>
      <c r="I270" s="239">
        <v>2374</v>
      </c>
      <c r="J270" s="239">
        <v>839.87</v>
      </c>
      <c r="K270" s="220">
        <v>0.13539999999999999</v>
      </c>
      <c r="L270" s="239">
        <v>471</v>
      </c>
      <c r="M270" s="239">
        <v>8.0326069999999999E-2</v>
      </c>
    </row>
    <row r="271" spans="1:13">
      <c r="A271" s="312">
        <v>270</v>
      </c>
      <c r="B271" s="873"/>
      <c r="C271" s="236">
        <f t="shared" si="4"/>
        <v>27</v>
      </c>
      <c r="D271" s="219">
        <v>42274</v>
      </c>
      <c r="E271" s="239" t="s">
        <v>472</v>
      </c>
      <c r="F271" s="220">
        <v>8.1199999999999994E-2</v>
      </c>
      <c r="G271" s="239">
        <v>1.95</v>
      </c>
      <c r="H271" s="239">
        <v>208.45</v>
      </c>
      <c r="I271" s="239">
        <v>2374</v>
      </c>
      <c r="J271" s="239">
        <v>839.87</v>
      </c>
      <c r="K271" s="220">
        <v>0.13539999999999999</v>
      </c>
      <c r="L271" s="239">
        <v>471</v>
      </c>
      <c r="M271" s="239">
        <v>8.0326069999999999E-2</v>
      </c>
    </row>
    <row r="272" spans="1:13">
      <c r="A272" s="312">
        <v>271</v>
      </c>
      <c r="B272" s="873"/>
      <c r="C272" s="236">
        <f t="shared" si="4"/>
        <v>28</v>
      </c>
      <c r="D272" s="219">
        <v>42275</v>
      </c>
      <c r="E272" s="239" t="s">
        <v>472</v>
      </c>
      <c r="F272" s="220">
        <v>8.1199999999999994E-2</v>
      </c>
      <c r="G272" s="239">
        <v>1.95</v>
      </c>
      <c r="H272" s="239">
        <v>208.45</v>
      </c>
      <c r="I272" s="239">
        <v>2374</v>
      </c>
      <c r="J272" s="239">
        <v>839.87</v>
      </c>
      <c r="K272" s="220">
        <v>0.13539999999999999</v>
      </c>
      <c r="L272" s="239">
        <v>471</v>
      </c>
      <c r="M272" s="239">
        <v>8.0326069999999999E-2</v>
      </c>
    </row>
    <row r="273" spans="1:13">
      <c r="A273" s="312">
        <v>272</v>
      </c>
      <c r="B273" s="873"/>
      <c r="C273" s="236">
        <f t="shared" si="4"/>
        <v>29</v>
      </c>
      <c r="D273" s="219">
        <v>42276</v>
      </c>
      <c r="E273" s="239" t="s">
        <v>472</v>
      </c>
      <c r="F273" s="220">
        <v>8.1199999999999994E-2</v>
      </c>
      <c r="G273" s="239">
        <v>1.95</v>
      </c>
      <c r="H273" s="239">
        <v>208.45</v>
      </c>
      <c r="I273" s="239">
        <v>2374</v>
      </c>
      <c r="J273" s="239">
        <v>839.87</v>
      </c>
      <c r="K273" s="220">
        <v>0.13539999999999999</v>
      </c>
      <c r="L273" s="239">
        <v>471</v>
      </c>
      <c r="M273" s="239">
        <v>8.0326069999999999E-2</v>
      </c>
    </row>
    <row r="274" spans="1:13">
      <c r="A274" s="312">
        <v>273</v>
      </c>
      <c r="B274" s="873"/>
      <c r="C274" s="236">
        <f t="shared" si="4"/>
        <v>30</v>
      </c>
      <c r="D274" s="219">
        <v>42277</v>
      </c>
      <c r="E274" s="239" t="s">
        <v>472</v>
      </c>
      <c r="F274" s="220">
        <v>8.1199999999999994E-2</v>
      </c>
      <c r="G274" s="239">
        <v>1.95</v>
      </c>
      <c r="H274" s="239">
        <v>208.45</v>
      </c>
      <c r="I274" s="239">
        <v>2374</v>
      </c>
      <c r="J274" s="239">
        <v>839.87</v>
      </c>
      <c r="K274" s="220">
        <v>0.13539999999999999</v>
      </c>
      <c r="L274" s="239">
        <v>471</v>
      </c>
      <c r="M274" s="239">
        <v>8.0326069999999999E-2</v>
      </c>
    </row>
    <row r="275" spans="1:13">
      <c r="A275" s="312">
        <v>274</v>
      </c>
      <c r="B275" s="873" t="s">
        <v>12</v>
      </c>
      <c r="C275" s="236">
        <f t="shared" si="4"/>
        <v>1</v>
      </c>
      <c r="D275" s="219">
        <v>42278</v>
      </c>
      <c r="E275" s="239" t="s">
        <v>473</v>
      </c>
      <c r="F275" s="220">
        <v>6.8900000000000003E-2</v>
      </c>
      <c r="G275" s="239">
        <v>1.65</v>
      </c>
      <c r="H275" s="239">
        <v>175.24</v>
      </c>
      <c r="I275" s="239">
        <v>2355</v>
      </c>
      <c r="J275" s="239">
        <v>859.08</v>
      </c>
      <c r="K275" s="220">
        <v>0.13539999999999999</v>
      </c>
      <c r="L275" s="239">
        <v>490</v>
      </c>
      <c r="M275" s="239">
        <v>6.9815299999999997E-2</v>
      </c>
    </row>
    <row r="276" spans="1:13">
      <c r="A276" s="312">
        <v>275</v>
      </c>
      <c r="B276" s="873"/>
      <c r="C276" s="236">
        <f t="shared" si="4"/>
        <v>2</v>
      </c>
      <c r="D276" s="219">
        <v>42279</v>
      </c>
      <c r="E276" s="239" t="s">
        <v>473</v>
      </c>
      <c r="F276" s="220">
        <v>6.8900000000000003E-2</v>
      </c>
      <c r="G276" s="239">
        <v>1.65</v>
      </c>
      <c r="H276" s="239">
        <v>175.24</v>
      </c>
      <c r="I276" s="239">
        <v>2355</v>
      </c>
      <c r="J276" s="239">
        <v>859.08</v>
      </c>
      <c r="K276" s="220">
        <v>0.13539999999999999</v>
      </c>
      <c r="L276" s="239">
        <v>490</v>
      </c>
      <c r="M276" s="239">
        <v>6.9815299999999997E-2</v>
      </c>
    </row>
    <row r="277" spans="1:13">
      <c r="A277" s="312">
        <v>276</v>
      </c>
      <c r="B277" s="873"/>
      <c r="C277" s="236">
        <f t="shared" si="4"/>
        <v>3</v>
      </c>
      <c r="D277" s="219">
        <v>42280</v>
      </c>
      <c r="E277" s="239" t="s">
        <v>473</v>
      </c>
      <c r="F277" s="220">
        <v>6.8900000000000003E-2</v>
      </c>
      <c r="G277" s="239">
        <v>1.65</v>
      </c>
      <c r="H277" s="239">
        <v>175.24</v>
      </c>
      <c r="I277" s="239">
        <v>2355</v>
      </c>
      <c r="J277" s="239">
        <v>859.08</v>
      </c>
      <c r="K277" s="220">
        <v>0.13539999999999999</v>
      </c>
      <c r="L277" s="239">
        <v>490</v>
      </c>
      <c r="M277" s="239">
        <v>6.9815299999999997E-2</v>
      </c>
    </row>
    <row r="278" spans="1:13">
      <c r="A278" s="312">
        <v>277</v>
      </c>
      <c r="B278" s="873"/>
      <c r="C278" s="236">
        <f t="shared" si="4"/>
        <v>4</v>
      </c>
      <c r="D278" s="219">
        <v>42281</v>
      </c>
      <c r="E278" s="239" t="s">
        <v>473</v>
      </c>
      <c r="F278" s="220">
        <v>6.8900000000000003E-2</v>
      </c>
      <c r="G278" s="239">
        <v>1.65</v>
      </c>
      <c r="H278" s="239">
        <v>175.24</v>
      </c>
      <c r="I278" s="239">
        <v>2355</v>
      </c>
      <c r="J278" s="239">
        <v>859.08</v>
      </c>
      <c r="K278" s="220">
        <v>0.13539999999999999</v>
      </c>
      <c r="L278" s="239">
        <v>490</v>
      </c>
      <c r="M278" s="239">
        <v>6.9815299999999997E-2</v>
      </c>
    </row>
    <row r="279" spans="1:13">
      <c r="A279" s="312">
        <v>278</v>
      </c>
      <c r="B279" s="873"/>
      <c r="C279" s="236">
        <f t="shared" si="4"/>
        <v>5</v>
      </c>
      <c r="D279" s="219">
        <v>42282</v>
      </c>
      <c r="E279" s="239" t="s">
        <v>473</v>
      </c>
      <c r="F279" s="220">
        <v>6.8900000000000003E-2</v>
      </c>
      <c r="G279" s="239">
        <v>1.65</v>
      </c>
      <c r="H279" s="239">
        <v>175.24</v>
      </c>
      <c r="I279" s="239">
        <v>2355</v>
      </c>
      <c r="J279" s="239">
        <v>859.08</v>
      </c>
      <c r="K279" s="220">
        <v>0.13539999999999999</v>
      </c>
      <c r="L279" s="239">
        <v>490</v>
      </c>
      <c r="M279" s="239">
        <v>6.9815299999999997E-2</v>
      </c>
    </row>
    <row r="280" spans="1:13">
      <c r="A280" s="312">
        <v>279</v>
      </c>
      <c r="B280" s="873"/>
      <c r="C280" s="236">
        <f t="shared" si="4"/>
        <v>6</v>
      </c>
      <c r="D280" s="219">
        <v>42283</v>
      </c>
      <c r="E280" s="239" t="s">
        <v>473</v>
      </c>
      <c r="F280" s="220">
        <v>6.8900000000000003E-2</v>
      </c>
      <c r="G280" s="239">
        <v>1.65</v>
      </c>
      <c r="H280" s="239">
        <v>175.24</v>
      </c>
      <c r="I280" s="239">
        <v>2355</v>
      </c>
      <c r="J280" s="239">
        <v>859.08</v>
      </c>
      <c r="K280" s="220">
        <v>0.13539999999999999</v>
      </c>
      <c r="L280" s="239">
        <v>490</v>
      </c>
      <c r="M280" s="239">
        <v>6.9815299999999997E-2</v>
      </c>
    </row>
    <row r="281" spans="1:13">
      <c r="A281" s="312">
        <v>280</v>
      </c>
      <c r="B281" s="873"/>
      <c r="C281" s="236">
        <f t="shared" si="4"/>
        <v>7</v>
      </c>
      <c r="D281" s="219">
        <v>42284</v>
      </c>
      <c r="E281" s="239" t="s">
        <v>473</v>
      </c>
      <c r="F281" s="220">
        <v>6.8900000000000003E-2</v>
      </c>
      <c r="G281" s="239">
        <v>1.65</v>
      </c>
      <c r="H281" s="239">
        <v>175.24</v>
      </c>
      <c r="I281" s="239">
        <v>2355</v>
      </c>
      <c r="J281" s="239">
        <v>859.08</v>
      </c>
      <c r="K281" s="220">
        <v>0.13539999999999999</v>
      </c>
      <c r="L281" s="239">
        <v>490</v>
      </c>
      <c r="M281" s="239">
        <v>6.9815299999999997E-2</v>
      </c>
    </row>
    <row r="282" spans="1:13">
      <c r="A282" s="312">
        <v>281</v>
      </c>
      <c r="B282" s="873"/>
      <c r="C282" s="236">
        <f t="shared" si="4"/>
        <v>8</v>
      </c>
      <c r="D282" s="219">
        <v>42285</v>
      </c>
      <c r="E282" s="239" t="s">
        <v>473</v>
      </c>
      <c r="F282" s="220">
        <v>6.8900000000000003E-2</v>
      </c>
      <c r="G282" s="239">
        <v>1.65</v>
      </c>
      <c r="H282" s="239">
        <v>175.24</v>
      </c>
      <c r="I282" s="239">
        <v>2355</v>
      </c>
      <c r="J282" s="239">
        <v>859.08</v>
      </c>
      <c r="K282" s="220">
        <v>0.13539999999999999</v>
      </c>
      <c r="L282" s="239">
        <v>490</v>
      </c>
      <c r="M282" s="239">
        <v>6.9815299999999997E-2</v>
      </c>
    </row>
    <row r="283" spans="1:13">
      <c r="A283" s="312">
        <v>282</v>
      </c>
      <c r="B283" s="873"/>
      <c r="C283" s="236">
        <f t="shared" si="4"/>
        <v>9</v>
      </c>
      <c r="D283" s="219">
        <v>42286</v>
      </c>
      <c r="E283" s="239" t="s">
        <v>473</v>
      </c>
      <c r="F283" s="220">
        <v>6.8900000000000003E-2</v>
      </c>
      <c r="G283" s="239">
        <v>1.65</v>
      </c>
      <c r="H283" s="239">
        <v>175.24</v>
      </c>
      <c r="I283" s="239">
        <v>2355</v>
      </c>
      <c r="J283" s="239">
        <v>859.08</v>
      </c>
      <c r="K283" s="220">
        <v>0.13539999999999999</v>
      </c>
      <c r="L283" s="239">
        <v>490</v>
      </c>
      <c r="M283" s="239">
        <v>6.9815299999999997E-2</v>
      </c>
    </row>
    <row r="284" spans="1:13">
      <c r="A284" s="312">
        <v>283</v>
      </c>
      <c r="B284" s="873"/>
      <c r="C284" s="236">
        <f t="shared" si="4"/>
        <v>10</v>
      </c>
      <c r="D284" s="219">
        <v>42287</v>
      </c>
      <c r="E284" s="239" t="s">
        <v>473</v>
      </c>
      <c r="F284" s="220">
        <v>6.8900000000000003E-2</v>
      </c>
      <c r="G284" s="239">
        <v>1.65</v>
      </c>
      <c r="H284" s="239">
        <v>175.24</v>
      </c>
      <c r="I284" s="239">
        <v>2355</v>
      </c>
      <c r="J284" s="239">
        <v>859.08</v>
      </c>
      <c r="K284" s="220">
        <v>0.13539999999999999</v>
      </c>
      <c r="L284" s="239">
        <v>490</v>
      </c>
      <c r="M284" s="239">
        <v>6.9815299999999997E-2</v>
      </c>
    </row>
    <row r="285" spans="1:13">
      <c r="A285" s="312">
        <v>284</v>
      </c>
      <c r="B285" s="873"/>
      <c r="C285" s="236">
        <f t="shared" si="4"/>
        <v>11</v>
      </c>
      <c r="D285" s="219">
        <v>42288</v>
      </c>
      <c r="E285" s="239" t="s">
        <v>474</v>
      </c>
      <c r="F285" s="220">
        <v>0.14149999999999999</v>
      </c>
      <c r="G285" s="239">
        <v>3.4</v>
      </c>
      <c r="H285" s="239">
        <v>426.6</v>
      </c>
      <c r="I285" s="239">
        <v>2355</v>
      </c>
      <c r="J285" s="239">
        <v>751.08</v>
      </c>
      <c r="K285" s="220">
        <v>0.13539999999999999</v>
      </c>
      <c r="L285" s="239">
        <v>386</v>
      </c>
      <c r="M285" s="239">
        <v>0.14758015999999999</v>
      </c>
    </row>
    <row r="286" spans="1:13">
      <c r="A286" s="312">
        <v>285</v>
      </c>
      <c r="B286" s="873"/>
      <c r="C286" s="236">
        <f t="shared" si="4"/>
        <v>12</v>
      </c>
      <c r="D286" s="219">
        <v>42289</v>
      </c>
      <c r="E286" s="239" t="s">
        <v>474</v>
      </c>
      <c r="F286" s="220">
        <v>0.14149999999999999</v>
      </c>
      <c r="G286" s="239">
        <v>3.4</v>
      </c>
      <c r="H286" s="239">
        <v>426.6</v>
      </c>
      <c r="I286" s="239">
        <v>2355</v>
      </c>
      <c r="J286" s="239">
        <v>751.08</v>
      </c>
      <c r="K286" s="220">
        <v>0.13539999999999999</v>
      </c>
      <c r="L286" s="239">
        <v>386</v>
      </c>
      <c r="M286" s="239">
        <v>0.14758015999999999</v>
      </c>
    </row>
    <row r="287" spans="1:13">
      <c r="A287" s="312">
        <v>286</v>
      </c>
      <c r="B287" s="873"/>
      <c r="C287" s="236">
        <f t="shared" si="4"/>
        <v>13</v>
      </c>
      <c r="D287" s="219">
        <v>42290</v>
      </c>
      <c r="E287" s="239" t="s">
        <v>474</v>
      </c>
      <c r="F287" s="220">
        <v>0.14149999999999999</v>
      </c>
      <c r="G287" s="239">
        <v>3.4</v>
      </c>
      <c r="H287" s="239">
        <v>426.6</v>
      </c>
      <c r="I287" s="239">
        <v>2355</v>
      </c>
      <c r="J287" s="239">
        <v>751.08</v>
      </c>
      <c r="K287" s="220">
        <v>0.13539999999999999</v>
      </c>
      <c r="L287" s="239">
        <v>386</v>
      </c>
      <c r="M287" s="239">
        <v>0.14758015999999999</v>
      </c>
    </row>
    <row r="288" spans="1:13">
      <c r="A288" s="312">
        <v>287</v>
      </c>
      <c r="B288" s="873"/>
      <c r="C288" s="236">
        <f t="shared" si="4"/>
        <v>14</v>
      </c>
      <c r="D288" s="219">
        <v>42291</v>
      </c>
      <c r="E288" s="239" t="s">
        <v>474</v>
      </c>
      <c r="F288" s="220">
        <v>0.14149999999999999</v>
      </c>
      <c r="G288" s="239">
        <v>3.4</v>
      </c>
      <c r="H288" s="239">
        <v>426.6</v>
      </c>
      <c r="I288" s="239">
        <v>2355</v>
      </c>
      <c r="J288" s="239">
        <v>751.08</v>
      </c>
      <c r="K288" s="220">
        <v>0.13539999999999999</v>
      </c>
      <c r="L288" s="239">
        <v>386</v>
      </c>
      <c r="M288" s="239">
        <v>0.14758015999999999</v>
      </c>
    </row>
    <row r="289" spans="1:13">
      <c r="A289" s="312">
        <v>288</v>
      </c>
      <c r="B289" s="873"/>
      <c r="C289" s="236">
        <f t="shared" si="4"/>
        <v>15</v>
      </c>
      <c r="D289" s="219">
        <v>42292</v>
      </c>
      <c r="E289" s="239" t="s">
        <v>474</v>
      </c>
      <c r="F289" s="220">
        <v>0.14149999999999999</v>
      </c>
      <c r="G289" s="239">
        <v>3.4</v>
      </c>
      <c r="H289" s="239">
        <v>426.6</v>
      </c>
      <c r="I289" s="239">
        <v>2355</v>
      </c>
      <c r="J289" s="239">
        <v>751.08</v>
      </c>
      <c r="K289" s="220">
        <v>0.13539999999999999</v>
      </c>
      <c r="L289" s="239">
        <v>386</v>
      </c>
      <c r="M289" s="239">
        <v>0.14758015999999999</v>
      </c>
    </row>
    <row r="290" spans="1:13">
      <c r="A290" s="312">
        <v>289</v>
      </c>
      <c r="B290" s="873"/>
      <c r="C290" s="236">
        <f t="shared" ref="C290:C353" si="5">DAY(D290)</f>
        <v>16</v>
      </c>
      <c r="D290" s="219">
        <v>42293</v>
      </c>
      <c r="E290" s="239" t="s">
        <v>475</v>
      </c>
      <c r="F290" s="220">
        <v>7.4999999999999997E-2</v>
      </c>
      <c r="G290" s="239">
        <v>1.8</v>
      </c>
      <c r="H290" s="239">
        <v>203.87</v>
      </c>
      <c r="I290" s="239">
        <v>2355</v>
      </c>
      <c r="J290" s="239">
        <v>876.08</v>
      </c>
      <c r="K290" s="220">
        <v>0.13539999999999999</v>
      </c>
      <c r="L290" s="239">
        <v>517</v>
      </c>
      <c r="M290" s="239">
        <v>5.7218480000000002E-2</v>
      </c>
    </row>
    <row r="291" spans="1:13">
      <c r="A291" s="312">
        <v>290</v>
      </c>
      <c r="B291" s="873"/>
      <c r="C291" s="236">
        <f t="shared" si="5"/>
        <v>17</v>
      </c>
      <c r="D291" s="219">
        <v>42294</v>
      </c>
      <c r="E291" s="239" t="s">
        <v>475</v>
      </c>
      <c r="F291" s="220">
        <v>7.4999999999999997E-2</v>
      </c>
      <c r="G291" s="239">
        <v>1.8</v>
      </c>
      <c r="H291" s="239">
        <v>203.87</v>
      </c>
      <c r="I291" s="239">
        <v>2355</v>
      </c>
      <c r="J291" s="239">
        <v>876.08</v>
      </c>
      <c r="K291" s="220">
        <v>0.13539999999999999</v>
      </c>
      <c r="L291" s="239">
        <v>517</v>
      </c>
      <c r="M291" s="239">
        <v>5.7218480000000002E-2</v>
      </c>
    </row>
    <row r="292" spans="1:13">
      <c r="A292" s="312">
        <v>291</v>
      </c>
      <c r="B292" s="873"/>
      <c r="C292" s="236">
        <f t="shared" si="5"/>
        <v>18</v>
      </c>
      <c r="D292" s="219">
        <v>42295</v>
      </c>
      <c r="E292" s="239" t="s">
        <v>475</v>
      </c>
      <c r="F292" s="220">
        <v>7.4999999999999997E-2</v>
      </c>
      <c r="G292" s="239">
        <v>1.8</v>
      </c>
      <c r="H292" s="239">
        <v>203.87</v>
      </c>
      <c r="I292" s="239">
        <v>2355</v>
      </c>
      <c r="J292" s="239">
        <v>876.08</v>
      </c>
      <c r="K292" s="220">
        <v>0.13539999999999999</v>
      </c>
      <c r="L292" s="239">
        <v>517</v>
      </c>
      <c r="M292" s="239">
        <v>5.7218480000000002E-2</v>
      </c>
    </row>
    <row r="293" spans="1:13">
      <c r="A293" s="312">
        <v>292</v>
      </c>
      <c r="B293" s="873"/>
      <c r="C293" s="236">
        <f t="shared" si="5"/>
        <v>19</v>
      </c>
      <c r="D293" s="219">
        <v>42296</v>
      </c>
      <c r="E293" s="239" t="s">
        <v>475</v>
      </c>
      <c r="F293" s="220">
        <v>7.4999999999999997E-2</v>
      </c>
      <c r="G293" s="239">
        <v>1.8</v>
      </c>
      <c r="H293" s="239">
        <v>203.87</v>
      </c>
      <c r="I293" s="239">
        <v>2355</v>
      </c>
      <c r="J293" s="239">
        <v>876.08</v>
      </c>
      <c r="K293" s="220">
        <v>0.13539999999999999</v>
      </c>
      <c r="L293" s="239">
        <v>517</v>
      </c>
      <c r="M293" s="239">
        <v>5.7218480000000002E-2</v>
      </c>
    </row>
    <row r="294" spans="1:13">
      <c r="A294" s="312">
        <v>293</v>
      </c>
      <c r="B294" s="873"/>
      <c r="C294" s="236">
        <f t="shared" si="5"/>
        <v>20</v>
      </c>
      <c r="D294" s="219">
        <v>42297</v>
      </c>
      <c r="E294" s="239" t="s">
        <v>475</v>
      </c>
      <c r="F294" s="220">
        <v>7.4999999999999997E-2</v>
      </c>
      <c r="G294" s="239">
        <v>1.8</v>
      </c>
      <c r="H294" s="239">
        <v>203.87</v>
      </c>
      <c r="I294" s="239">
        <v>2355</v>
      </c>
      <c r="J294" s="239">
        <v>876.08</v>
      </c>
      <c r="K294" s="220">
        <v>0.13539999999999999</v>
      </c>
      <c r="L294" s="239">
        <v>517</v>
      </c>
      <c r="M294" s="239">
        <v>5.7218480000000002E-2</v>
      </c>
    </row>
    <row r="295" spans="1:13">
      <c r="A295" s="312">
        <v>294</v>
      </c>
      <c r="B295" s="873"/>
      <c r="C295" s="236">
        <f t="shared" si="5"/>
        <v>21</v>
      </c>
      <c r="D295" s="219">
        <v>42298</v>
      </c>
      <c r="E295" s="239" t="s">
        <v>475</v>
      </c>
      <c r="F295" s="220">
        <v>7.4999999999999997E-2</v>
      </c>
      <c r="G295" s="239">
        <v>1.8</v>
      </c>
      <c r="H295" s="239">
        <v>203.87</v>
      </c>
      <c r="I295" s="239">
        <v>2355</v>
      </c>
      <c r="J295" s="239">
        <v>876.08</v>
      </c>
      <c r="K295" s="220">
        <v>0.13539999999999999</v>
      </c>
      <c r="L295" s="239">
        <v>517</v>
      </c>
      <c r="M295" s="239">
        <v>5.7218480000000002E-2</v>
      </c>
    </row>
    <row r="296" spans="1:13">
      <c r="A296" s="312">
        <v>295</v>
      </c>
      <c r="B296" s="873"/>
      <c r="C296" s="236">
        <f t="shared" si="5"/>
        <v>22</v>
      </c>
      <c r="D296" s="219">
        <v>42299</v>
      </c>
      <c r="E296" s="239" t="s">
        <v>475</v>
      </c>
      <c r="F296" s="220">
        <v>7.4999999999999997E-2</v>
      </c>
      <c r="G296" s="239">
        <v>1.8</v>
      </c>
      <c r="H296" s="239">
        <v>203.87</v>
      </c>
      <c r="I296" s="239">
        <v>2355</v>
      </c>
      <c r="J296" s="239">
        <v>876.08</v>
      </c>
      <c r="K296" s="220">
        <v>0.13539999999999999</v>
      </c>
      <c r="L296" s="239">
        <v>517</v>
      </c>
      <c r="M296" s="239">
        <v>5.7218480000000002E-2</v>
      </c>
    </row>
    <row r="297" spans="1:13">
      <c r="A297" s="312">
        <v>296</v>
      </c>
      <c r="B297" s="873"/>
      <c r="C297" s="236">
        <f t="shared" si="5"/>
        <v>23</v>
      </c>
      <c r="D297" s="219">
        <v>42300</v>
      </c>
      <c r="E297" s="239" t="s">
        <v>475</v>
      </c>
      <c r="F297" s="220">
        <v>7.4999999999999997E-2</v>
      </c>
      <c r="G297" s="239">
        <v>1.8</v>
      </c>
      <c r="H297" s="239">
        <v>203.87</v>
      </c>
      <c r="I297" s="239">
        <v>2355</v>
      </c>
      <c r="J297" s="239">
        <v>876.08</v>
      </c>
      <c r="K297" s="220">
        <v>0.13539999999999999</v>
      </c>
      <c r="L297" s="239">
        <v>517</v>
      </c>
      <c r="M297" s="239">
        <v>5.7218480000000002E-2</v>
      </c>
    </row>
    <row r="298" spans="1:13">
      <c r="A298" s="312">
        <v>297</v>
      </c>
      <c r="B298" s="873"/>
      <c r="C298" s="236">
        <f t="shared" si="5"/>
        <v>24</v>
      </c>
      <c r="D298" s="219">
        <v>42301</v>
      </c>
      <c r="E298" s="239" t="s">
        <v>475</v>
      </c>
      <c r="F298" s="220">
        <v>7.4999999999999997E-2</v>
      </c>
      <c r="G298" s="239">
        <v>1.8</v>
      </c>
      <c r="H298" s="239">
        <v>203.87</v>
      </c>
      <c r="I298" s="239">
        <v>2355</v>
      </c>
      <c r="J298" s="239">
        <v>876.08</v>
      </c>
      <c r="K298" s="220">
        <v>0.13539999999999999</v>
      </c>
      <c r="L298" s="239">
        <v>517</v>
      </c>
      <c r="M298" s="239">
        <v>5.7218480000000002E-2</v>
      </c>
    </row>
    <row r="299" spans="1:13">
      <c r="A299" s="312">
        <v>298</v>
      </c>
      <c r="B299" s="873"/>
      <c r="C299" s="236">
        <f t="shared" si="5"/>
        <v>25</v>
      </c>
      <c r="D299" s="219">
        <v>42302</v>
      </c>
      <c r="E299" s="239" t="s">
        <v>475</v>
      </c>
      <c r="F299" s="220">
        <v>7.4999999999999997E-2</v>
      </c>
      <c r="G299" s="239">
        <v>1.8</v>
      </c>
      <c r="H299" s="239">
        <v>203.87</v>
      </c>
      <c r="I299" s="239">
        <v>2355</v>
      </c>
      <c r="J299" s="239">
        <v>876.08</v>
      </c>
      <c r="K299" s="220">
        <v>0.13539999999999999</v>
      </c>
      <c r="L299" s="239">
        <v>517</v>
      </c>
      <c r="M299" s="239">
        <v>5.7218480000000002E-2</v>
      </c>
    </row>
    <row r="300" spans="1:13">
      <c r="A300" s="312">
        <v>299</v>
      </c>
      <c r="B300" s="873"/>
      <c r="C300" s="236">
        <f t="shared" si="5"/>
        <v>26</v>
      </c>
      <c r="D300" s="219">
        <v>42303</v>
      </c>
      <c r="E300" s="239" t="s">
        <v>475</v>
      </c>
      <c r="F300" s="220">
        <v>7.4999999999999997E-2</v>
      </c>
      <c r="G300" s="239">
        <v>1.8</v>
      </c>
      <c r="H300" s="239">
        <v>203.87</v>
      </c>
      <c r="I300" s="239">
        <v>2355</v>
      </c>
      <c r="J300" s="239">
        <v>876.08</v>
      </c>
      <c r="K300" s="220">
        <v>0.13539999999999999</v>
      </c>
      <c r="L300" s="239">
        <v>517</v>
      </c>
      <c r="M300" s="239">
        <v>5.7218480000000002E-2</v>
      </c>
    </row>
    <row r="301" spans="1:13">
      <c r="A301" s="312">
        <v>300</v>
      </c>
      <c r="B301" s="873"/>
      <c r="C301" s="236">
        <f t="shared" si="5"/>
        <v>27</v>
      </c>
      <c r="D301" s="219">
        <v>42304</v>
      </c>
      <c r="E301" s="239" t="s">
        <v>475</v>
      </c>
      <c r="F301" s="220">
        <v>7.4999999999999997E-2</v>
      </c>
      <c r="G301" s="239">
        <v>1.8</v>
      </c>
      <c r="H301" s="239">
        <v>203.87</v>
      </c>
      <c r="I301" s="239">
        <v>2355</v>
      </c>
      <c r="J301" s="239">
        <v>876.08</v>
      </c>
      <c r="K301" s="220">
        <v>0.13539999999999999</v>
      </c>
      <c r="L301" s="239">
        <v>517</v>
      </c>
      <c r="M301" s="239">
        <v>5.7218480000000002E-2</v>
      </c>
    </row>
    <row r="302" spans="1:13">
      <c r="A302" s="312">
        <v>301</v>
      </c>
      <c r="B302" s="873"/>
      <c r="C302" s="236">
        <f t="shared" si="5"/>
        <v>28</v>
      </c>
      <c r="D302" s="219">
        <v>42305</v>
      </c>
      <c r="E302" s="239" t="s">
        <v>475</v>
      </c>
      <c r="F302" s="220">
        <v>7.4999999999999997E-2</v>
      </c>
      <c r="G302" s="239">
        <v>1.8</v>
      </c>
      <c r="H302" s="239">
        <v>203.87</v>
      </c>
      <c r="I302" s="239">
        <v>2355</v>
      </c>
      <c r="J302" s="239">
        <v>876.08</v>
      </c>
      <c r="K302" s="220">
        <v>0.13539999999999999</v>
      </c>
      <c r="L302" s="239">
        <v>517</v>
      </c>
      <c r="M302" s="239">
        <v>5.7218480000000002E-2</v>
      </c>
    </row>
    <row r="303" spans="1:13">
      <c r="A303" s="312">
        <v>302</v>
      </c>
      <c r="B303" s="873"/>
      <c r="C303" s="236">
        <f t="shared" si="5"/>
        <v>29</v>
      </c>
      <c r="D303" s="219">
        <v>42306</v>
      </c>
      <c r="E303" s="239" t="s">
        <v>475</v>
      </c>
      <c r="F303" s="220">
        <v>7.4999999999999997E-2</v>
      </c>
      <c r="G303" s="239">
        <v>1.8</v>
      </c>
      <c r="H303" s="239">
        <v>203.87</v>
      </c>
      <c r="I303" s="239">
        <v>2355</v>
      </c>
      <c r="J303" s="239">
        <v>876.08</v>
      </c>
      <c r="K303" s="220">
        <v>0.13539999999999999</v>
      </c>
      <c r="L303" s="239">
        <v>517</v>
      </c>
      <c r="M303" s="239">
        <v>5.7218480000000002E-2</v>
      </c>
    </row>
    <row r="304" spans="1:13">
      <c r="A304" s="312">
        <v>303</v>
      </c>
      <c r="B304" s="873"/>
      <c r="C304" s="236">
        <f t="shared" si="5"/>
        <v>30</v>
      </c>
      <c r="D304" s="219">
        <v>42307</v>
      </c>
      <c r="E304" s="239" t="s">
        <v>475</v>
      </c>
      <c r="F304" s="220">
        <v>7.4999999999999997E-2</v>
      </c>
      <c r="G304" s="239">
        <v>1.8</v>
      </c>
      <c r="H304" s="239">
        <v>203.87</v>
      </c>
      <c r="I304" s="239">
        <v>2355</v>
      </c>
      <c r="J304" s="239">
        <v>876.08</v>
      </c>
      <c r="K304" s="220">
        <v>0.13539999999999999</v>
      </c>
      <c r="L304" s="239">
        <v>517</v>
      </c>
      <c r="M304" s="239">
        <v>5.7218480000000002E-2</v>
      </c>
    </row>
    <row r="305" spans="1:13">
      <c r="A305" s="312">
        <v>304</v>
      </c>
      <c r="B305" s="873" t="s">
        <v>178</v>
      </c>
      <c r="C305" s="236">
        <f t="shared" si="5"/>
        <v>31</v>
      </c>
      <c r="D305" s="219">
        <v>42308</v>
      </c>
      <c r="E305" s="239" t="s">
        <v>475</v>
      </c>
      <c r="F305" s="220">
        <v>7.4999999999999997E-2</v>
      </c>
      <c r="G305" s="239">
        <v>1.8</v>
      </c>
      <c r="H305" s="239">
        <v>203.87</v>
      </c>
      <c r="I305" s="239">
        <v>2355</v>
      </c>
      <c r="J305" s="239">
        <v>876.08</v>
      </c>
      <c r="K305" s="220">
        <v>0.13539999999999999</v>
      </c>
      <c r="L305" s="239">
        <v>517</v>
      </c>
      <c r="M305" s="239">
        <v>5.7218480000000002E-2</v>
      </c>
    </row>
    <row r="306" spans="1:13">
      <c r="A306" s="312">
        <v>305</v>
      </c>
      <c r="B306" s="873"/>
      <c r="C306" s="236">
        <f t="shared" si="5"/>
        <v>1</v>
      </c>
      <c r="D306" s="219">
        <v>42309</v>
      </c>
      <c r="E306" s="239" t="s">
        <v>475</v>
      </c>
      <c r="F306" s="220">
        <v>7.4999999999999997E-2</v>
      </c>
      <c r="G306" s="239">
        <v>1.8</v>
      </c>
      <c r="H306" s="239">
        <v>203.87</v>
      </c>
      <c r="I306" s="239">
        <v>2384</v>
      </c>
      <c r="J306" s="239">
        <v>876.08</v>
      </c>
      <c r="K306" s="220">
        <v>0.13539999999999999</v>
      </c>
      <c r="L306" s="239">
        <v>488</v>
      </c>
      <c r="M306" s="239">
        <v>7.0854280000000006E-2</v>
      </c>
    </row>
    <row r="307" spans="1:13">
      <c r="A307" s="312">
        <v>306</v>
      </c>
      <c r="B307" s="873"/>
      <c r="C307" s="236">
        <f t="shared" si="5"/>
        <v>2</v>
      </c>
      <c r="D307" s="219">
        <v>42310</v>
      </c>
      <c r="E307" s="239" t="s">
        <v>475</v>
      </c>
      <c r="F307" s="220">
        <v>7.4999999999999997E-2</v>
      </c>
      <c r="G307" s="239">
        <v>1.8</v>
      </c>
      <c r="H307" s="239">
        <v>203.87</v>
      </c>
      <c r="I307" s="239">
        <v>2384</v>
      </c>
      <c r="J307" s="239">
        <v>876.08</v>
      </c>
      <c r="K307" s="220">
        <v>0.13539999999999999</v>
      </c>
      <c r="L307" s="239">
        <v>488</v>
      </c>
      <c r="M307" s="239">
        <v>7.0854280000000006E-2</v>
      </c>
    </row>
    <row r="308" spans="1:13">
      <c r="A308" s="312">
        <v>307</v>
      </c>
      <c r="B308" s="873"/>
      <c r="C308" s="236">
        <f t="shared" si="5"/>
        <v>3</v>
      </c>
      <c r="D308" s="219">
        <v>42311</v>
      </c>
      <c r="E308" s="239" t="s">
        <v>475</v>
      </c>
      <c r="F308" s="220">
        <v>7.4999999999999997E-2</v>
      </c>
      <c r="G308" s="239">
        <v>1.8</v>
      </c>
      <c r="H308" s="239">
        <v>203.87</v>
      </c>
      <c r="I308" s="239">
        <v>2384</v>
      </c>
      <c r="J308" s="239">
        <v>876.08</v>
      </c>
      <c r="K308" s="220">
        <v>0.13539999999999999</v>
      </c>
      <c r="L308" s="239">
        <v>488</v>
      </c>
      <c r="M308" s="239">
        <v>7.0854280000000006E-2</v>
      </c>
    </row>
    <row r="309" spans="1:13">
      <c r="A309" s="312">
        <v>308</v>
      </c>
      <c r="B309" s="873"/>
      <c r="C309" s="236">
        <f t="shared" si="5"/>
        <v>4</v>
      </c>
      <c r="D309" s="219">
        <v>42312</v>
      </c>
      <c r="E309" s="239" t="s">
        <v>475</v>
      </c>
      <c r="F309" s="220">
        <v>7.4999999999999997E-2</v>
      </c>
      <c r="G309" s="239">
        <v>1.8</v>
      </c>
      <c r="H309" s="239">
        <v>203.87</v>
      </c>
      <c r="I309" s="239">
        <v>2384</v>
      </c>
      <c r="J309" s="239">
        <v>876.08</v>
      </c>
      <c r="K309" s="220">
        <v>0.13539999999999999</v>
      </c>
      <c r="L309" s="239">
        <v>488</v>
      </c>
      <c r="M309" s="239">
        <v>7.0854280000000006E-2</v>
      </c>
    </row>
    <row r="310" spans="1:13">
      <c r="A310" s="312">
        <v>309</v>
      </c>
      <c r="B310" s="873"/>
      <c r="C310" s="236">
        <f t="shared" si="5"/>
        <v>5</v>
      </c>
      <c r="D310" s="219">
        <v>42313</v>
      </c>
      <c r="E310" s="239" t="s">
        <v>475</v>
      </c>
      <c r="F310" s="220">
        <v>7.4999999999999997E-2</v>
      </c>
      <c r="G310" s="239">
        <v>1.8</v>
      </c>
      <c r="H310" s="239">
        <v>203.87</v>
      </c>
      <c r="I310" s="239">
        <v>2384</v>
      </c>
      <c r="J310" s="239">
        <v>876.08</v>
      </c>
      <c r="K310" s="220">
        <v>0.13539999999999999</v>
      </c>
      <c r="L310" s="239">
        <v>488</v>
      </c>
      <c r="M310" s="239">
        <v>7.0854280000000006E-2</v>
      </c>
    </row>
    <row r="311" spans="1:13">
      <c r="A311" s="312">
        <v>310</v>
      </c>
      <c r="B311" s="873"/>
      <c r="C311" s="236">
        <f t="shared" si="5"/>
        <v>6</v>
      </c>
      <c r="D311" s="219">
        <v>42314</v>
      </c>
      <c r="E311" s="239" t="s">
        <v>475</v>
      </c>
      <c r="F311" s="220">
        <v>7.4999999999999997E-2</v>
      </c>
      <c r="G311" s="239">
        <v>1.8</v>
      </c>
      <c r="H311" s="239">
        <v>203.87</v>
      </c>
      <c r="I311" s="239">
        <v>2384</v>
      </c>
      <c r="J311" s="239">
        <v>876.08</v>
      </c>
      <c r="K311" s="220">
        <v>0.13539999999999999</v>
      </c>
      <c r="L311" s="239">
        <v>488</v>
      </c>
      <c r="M311" s="239">
        <v>7.0854280000000006E-2</v>
      </c>
    </row>
    <row r="312" spans="1:13">
      <c r="A312" s="312">
        <v>311</v>
      </c>
      <c r="B312" s="873"/>
      <c r="C312" s="236">
        <f t="shared" si="5"/>
        <v>7</v>
      </c>
      <c r="D312" s="219">
        <v>42315</v>
      </c>
      <c r="E312" s="239" t="s">
        <v>475</v>
      </c>
      <c r="F312" s="220">
        <v>7.4999999999999997E-2</v>
      </c>
      <c r="G312" s="239">
        <v>1.8</v>
      </c>
      <c r="H312" s="239">
        <v>203.87</v>
      </c>
      <c r="I312" s="239">
        <v>2384</v>
      </c>
      <c r="J312" s="239">
        <v>876.08</v>
      </c>
      <c r="K312" s="220">
        <v>0.13539999999999999</v>
      </c>
      <c r="L312" s="239">
        <v>488</v>
      </c>
      <c r="M312" s="239">
        <v>7.0854280000000006E-2</v>
      </c>
    </row>
    <row r="313" spans="1:13">
      <c r="A313" s="312">
        <v>312</v>
      </c>
      <c r="B313" s="873"/>
      <c r="C313" s="236">
        <f t="shared" si="5"/>
        <v>8</v>
      </c>
      <c r="D313" s="219">
        <v>42316</v>
      </c>
      <c r="E313" s="239" t="s">
        <v>475</v>
      </c>
      <c r="F313" s="220">
        <v>7.4999999999999997E-2</v>
      </c>
      <c r="G313" s="239">
        <v>1.8</v>
      </c>
      <c r="H313" s="239">
        <v>203.87</v>
      </c>
      <c r="I313" s="239">
        <v>2384</v>
      </c>
      <c r="J313" s="239">
        <v>876.08</v>
      </c>
      <c r="K313" s="220">
        <v>0.13539999999999999</v>
      </c>
      <c r="L313" s="239">
        <v>488</v>
      </c>
      <c r="M313" s="239">
        <v>7.0854280000000006E-2</v>
      </c>
    </row>
    <row r="314" spans="1:13">
      <c r="A314" s="312">
        <v>313</v>
      </c>
      <c r="B314" s="873"/>
      <c r="C314" s="236">
        <f t="shared" si="5"/>
        <v>9</v>
      </c>
      <c r="D314" s="219">
        <v>42317</v>
      </c>
      <c r="E314" s="239" t="s">
        <v>475</v>
      </c>
      <c r="F314" s="220">
        <v>7.4999999999999997E-2</v>
      </c>
      <c r="G314" s="239">
        <v>1.8</v>
      </c>
      <c r="H314" s="239">
        <v>203.87</v>
      </c>
      <c r="I314" s="239">
        <v>2384</v>
      </c>
      <c r="J314" s="239">
        <v>876.08</v>
      </c>
      <c r="K314" s="220">
        <v>0.13539999999999999</v>
      </c>
      <c r="L314" s="239">
        <v>488</v>
      </c>
      <c r="M314" s="239">
        <v>7.0854280000000006E-2</v>
      </c>
    </row>
    <row r="315" spans="1:13">
      <c r="A315" s="312">
        <v>314</v>
      </c>
      <c r="B315" s="873"/>
      <c r="C315" s="236">
        <f t="shared" si="5"/>
        <v>10</v>
      </c>
      <c r="D315" s="219">
        <v>42318</v>
      </c>
      <c r="E315" s="239" t="s">
        <v>476</v>
      </c>
      <c r="F315" s="220">
        <v>3.1699999999999999E-2</v>
      </c>
      <c r="G315" s="239">
        <v>0.76</v>
      </c>
      <c r="H315" s="239">
        <v>79.599999999999994</v>
      </c>
      <c r="I315" s="239">
        <v>2384</v>
      </c>
      <c r="J315" s="239">
        <v>984.08</v>
      </c>
      <c r="K315" s="220">
        <v>0.13539999999999999</v>
      </c>
      <c r="L315" s="239">
        <v>592</v>
      </c>
      <c r="M315" s="239">
        <v>3.3162419999999998E-2</v>
      </c>
    </row>
    <row r="316" spans="1:13">
      <c r="A316" s="312">
        <v>315</v>
      </c>
      <c r="B316" s="873"/>
      <c r="C316" s="236">
        <f t="shared" si="5"/>
        <v>11</v>
      </c>
      <c r="D316" s="219">
        <v>42319</v>
      </c>
      <c r="E316" s="239" t="s">
        <v>476</v>
      </c>
      <c r="F316" s="220">
        <v>3.1699999999999999E-2</v>
      </c>
      <c r="G316" s="239">
        <v>0.76</v>
      </c>
      <c r="H316" s="239">
        <v>79.599999999999994</v>
      </c>
      <c r="I316" s="239">
        <v>2384</v>
      </c>
      <c r="J316" s="239">
        <v>984.08</v>
      </c>
      <c r="K316" s="220">
        <v>0.13539999999999999</v>
      </c>
      <c r="L316" s="239">
        <v>592</v>
      </c>
      <c r="M316" s="239">
        <v>3.3162419999999998E-2</v>
      </c>
    </row>
    <row r="317" spans="1:13">
      <c r="A317" s="312">
        <v>316</v>
      </c>
      <c r="B317" s="873"/>
      <c r="C317" s="236">
        <f t="shared" si="5"/>
        <v>12</v>
      </c>
      <c r="D317" s="219">
        <v>42320</v>
      </c>
      <c r="E317" s="239" t="s">
        <v>476</v>
      </c>
      <c r="F317" s="220">
        <v>3.1699999999999999E-2</v>
      </c>
      <c r="G317" s="239">
        <v>0.76</v>
      </c>
      <c r="H317" s="239">
        <v>79.599999999999994</v>
      </c>
      <c r="I317" s="239">
        <v>2384</v>
      </c>
      <c r="J317" s="239">
        <v>984.08</v>
      </c>
      <c r="K317" s="220">
        <v>0.13539999999999999</v>
      </c>
      <c r="L317" s="239">
        <v>592</v>
      </c>
      <c r="M317" s="239">
        <v>3.3162419999999998E-2</v>
      </c>
    </row>
    <row r="318" spans="1:13">
      <c r="A318" s="312">
        <v>317</v>
      </c>
      <c r="B318" s="873"/>
      <c r="C318" s="236">
        <f t="shared" si="5"/>
        <v>13</v>
      </c>
      <c r="D318" s="219">
        <v>42321</v>
      </c>
      <c r="E318" s="239" t="s">
        <v>476</v>
      </c>
      <c r="F318" s="220">
        <v>3.1699999999999999E-2</v>
      </c>
      <c r="G318" s="239">
        <v>0.76</v>
      </c>
      <c r="H318" s="239">
        <v>79.599999999999994</v>
      </c>
      <c r="I318" s="239">
        <v>2384</v>
      </c>
      <c r="J318" s="239">
        <v>984.08</v>
      </c>
      <c r="K318" s="220">
        <v>0.13539999999999999</v>
      </c>
      <c r="L318" s="239">
        <v>592</v>
      </c>
      <c r="M318" s="239">
        <v>3.3162419999999998E-2</v>
      </c>
    </row>
    <row r="319" spans="1:13">
      <c r="A319" s="312">
        <v>318</v>
      </c>
      <c r="B319" s="873"/>
      <c r="C319" s="236">
        <f t="shared" si="5"/>
        <v>14</v>
      </c>
      <c r="D319" s="219">
        <v>42322</v>
      </c>
      <c r="E319" s="239" t="s">
        <v>476</v>
      </c>
      <c r="F319" s="220">
        <v>3.1699999999999999E-2</v>
      </c>
      <c r="G319" s="239">
        <v>0.76</v>
      </c>
      <c r="H319" s="239">
        <v>79.599999999999994</v>
      </c>
      <c r="I319" s="239">
        <v>2384</v>
      </c>
      <c r="J319" s="239">
        <v>984.08</v>
      </c>
      <c r="K319" s="220">
        <v>0.13539999999999999</v>
      </c>
      <c r="L319" s="239">
        <v>592</v>
      </c>
      <c r="M319" s="239">
        <v>3.3162419999999998E-2</v>
      </c>
    </row>
    <row r="320" spans="1:13">
      <c r="A320" s="312">
        <v>319</v>
      </c>
      <c r="B320" s="873"/>
      <c r="C320" s="236">
        <f t="shared" si="5"/>
        <v>15</v>
      </c>
      <c r="D320" s="219">
        <v>42323</v>
      </c>
      <c r="E320" s="239" t="s">
        <v>477</v>
      </c>
      <c r="F320" s="220">
        <v>5.3999999999999999E-2</v>
      </c>
      <c r="G320" s="239">
        <v>1.3</v>
      </c>
      <c r="H320" s="239">
        <v>148.78</v>
      </c>
      <c r="I320" s="239">
        <v>2384</v>
      </c>
      <c r="J320" s="239">
        <v>910.08</v>
      </c>
      <c r="K320" s="220">
        <v>0.13539999999999999</v>
      </c>
      <c r="L320" s="239">
        <v>523</v>
      </c>
      <c r="M320" s="239">
        <v>5.4755789999999999E-2</v>
      </c>
    </row>
    <row r="321" spans="1:13">
      <c r="A321" s="312">
        <v>320</v>
      </c>
      <c r="B321" s="873"/>
      <c r="C321" s="236">
        <f t="shared" si="5"/>
        <v>16</v>
      </c>
      <c r="D321" s="219">
        <v>42324</v>
      </c>
      <c r="E321" s="239" t="s">
        <v>677</v>
      </c>
      <c r="F321" s="220">
        <v>0.12889999999999999</v>
      </c>
      <c r="G321" s="239">
        <v>3.09</v>
      </c>
      <c r="H321" s="239">
        <v>361.73</v>
      </c>
      <c r="I321" s="239">
        <v>2384</v>
      </c>
      <c r="J321" s="239">
        <v>779.08</v>
      </c>
      <c r="K321" s="220">
        <v>0.13539999999999999</v>
      </c>
      <c r="L321" s="239">
        <v>409</v>
      </c>
      <c r="M321" s="239">
        <v>0.12580129000000001</v>
      </c>
    </row>
    <row r="322" spans="1:13">
      <c r="A322" s="312">
        <v>321</v>
      </c>
      <c r="B322" s="873"/>
      <c r="C322" s="236">
        <f t="shared" si="5"/>
        <v>17</v>
      </c>
      <c r="D322" s="219">
        <v>42325</v>
      </c>
      <c r="E322" s="239" t="s">
        <v>677</v>
      </c>
      <c r="F322" s="220">
        <v>0.12889999999999999</v>
      </c>
      <c r="G322" s="239">
        <v>3.09</v>
      </c>
      <c r="H322" s="239">
        <v>361.73</v>
      </c>
      <c r="I322" s="239">
        <v>2384</v>
      </c>
      <c r="J322" s="239">
        <v>779.08</v>
      </c>
      <c r="K322" s="220">
        <v>0.13539999999999999</v>
      </c>
      <c r="L322" s="239">
        <v>409</v>
      </c>
      <c r="M322" s="239">
        <v>0.12580129000000001</v>
      </c>
    </row>
    <row r="323" spans="1:13">
      <c r="A323" s="312">
        <v>322</v>
      </c>
      <c r="B323" s="873"/>
      <c r="C323" s="236">
        <f t="shared" si="5"/>
        <v>18</v>
      </c>
      <c r="D323" s="219">
        <v>42326</v>
      </c>
      <c r="E323" s="239" t="s">
        <v>677</v>
      </c>
      <c r="F323" s="220">
        <v>0.12889999999999999</v>
      </c>
      <c r="G323" s="239">
        <v>3.09</v>
      </c>
      <c r="H323" s="239">
        <v>361.73</v>
      </c>
      <c r="I323" s="239">
        <v>2384</v>
      </c>
      <c r="J323" s="239">
        <v>779.08</v>
      </c>
      <c r="K323" s="220">
        <v>0.13539999999999999</v>
      </c>
      <c r="L323" s="239">
        <v>409</v>
      </c>
      <c r="M323" s="239">
        <v>0.12580129000000001</v>
      </c>
    </row>
    <row r="324" spans="1:13">
      <c r="A324" s="312">
        <v>323</v>
      </c>
      <c r="B324" s="873"/>
      <c r="C324" s="236">
        <f t="shared" si="5"/>
        <v>19</v>
      </c>
      <c r="D324" s="219">
        <v>42327</v>
      </c>
      <c r="E324" s="239" t="s">
        <v>677</v>
      </c>
      <c r="F324" s="220">
        <v>0.12889999999999999</v>
      </c>
      <c r="G324" s="239">
        <v>3.09</v>
      </c>
      <c r="H324" s="239">
        <v>361.73</v>
      </c>
      <c r="I324" s="239">
        <v>2384</v>
      </c>
      <c r="J324" s="239">
        <v>779.08</v>
      </c>
      <c r="K324" s="220">
        <v>0.13539999999999999</v>
      </c>
      <c r="L324" s="239">
        <v>409</v>
      </c>
      <c r="M324" s="239">
        <v>0.12580129000000001</v>
      </c>
    </row>
    <row r="325" spans="1:13">
      <c r="A325" s="312">
        <v>324</v>
      </c>
      <c r="B325" s="873"/>
      <c r="C325" s="236">
        <f t="shared" si="5"/>
        <v>20</v>
      </c>
      <c r="D325" s="219">
        <v>42328</v>
      </c>
      <c r="E325" s="239" t="s">
        <v>677</v>
      </c>
      <c r="F325" s="220">
        <v>0.12889999999999999</v>
      </c>
      <c r="G325" s="239">
        <v>3.09</v>
      </c>
      <c r="H325" s="239">
        <v>361.73</v>
      </c>
      <c r="I325" s="239">
        <v>2384</v>
      </c>
      <c r="J325" s="239">
        <v>779.08</v>
      </c>
      <c r="K325" s="220">
        <v>0.13539999999999999</v>
      </c>
      <c r="L325" s="239">
        <v>409</v>
      </c>
      <c r="M325" s="239">
        <v>0.12580129000000001</v>
      </c>
    </row>
    <row r="326" spans="1:13">
      <c r="A326" s="312">
        <v>325</v>
      </c>
      <c r="B326" s="873"/>
      <c r="C326" s="236">
        <f t="shared" si="5"/>
        <v>21</v>
      </c>
      <c r="D326" s="219">
        <v>42329</v>
      </c>
      <c r="E326" s="239" t="s">
        <v>677</v>
      </c>
      <c r="F326" s="220">
        <v>0.12889999999999999</v>
      </c>
      <c r="G326" s="239">
        <v>3.09</v>
      </c>
      <c r="H326" s="239">
        <v>361.73</v>
      </c>
      <c r="I326" s="239">
        <v>2384</v>
      </c>
      <c r="J326" s="239">
        <v>779.08</v>
      </c>
      <c r="K326" s="220">
        <v>0.13539999999999999</v>
      </c>
      <c r="L326" s="239">
        <v>409</v>
      </c>
      <c r="M326" s="239">
        <v>0.12580129000000001</v>
      </c>
    </row>
    <row r="327" spans="1:13">
      <c r="A327" s="312">
        <v>326</v>
      </c>
      <c r="B327" s="873"/>
      <c r="C327" s="236">
        <f t="shared" si="5"/>
        <v>22</v>
      </c>
      <c r="D327" s="219">
        <v>42330</v>
      </c>
      <c r="E327" s="239" t="s">
        <v>678</v>
      </c>
      <c r="F327" s="220">
        <v>7.4099999999999999E-2</v>
      </c>
      <c r="G327" s="239">
        <v>1.78</v>
      </c>
      <c r="H327" s="239">
        <v>206.88</v>
      </c>
      <c r="I327" s="239">
        <v>2384</v>
      </c>
      <c r="J327" s="239">
        <v>873.08</v>
      </c>
      <c r="K327" s="220">
        <v>0.13539999999999999</v>
      </c>
      <c r="L327" s="239">
        <v>523</v>
      </c>
      <c r="M327" s="239">
        <v>5.4755789999999999E-2</v>
      </c>
    </row>
    <row r="328" spans="1:13">
      <c r="A328" s="312">
        <v>327</v>
      </c>
      <c r="B328" s="873"/>
      <c r="C328" s="236">
        <f t="shared" si="5"/>
        <v>23</v>
      </c>
      <c r="D328" s="219">
        <v>42331</v>
      </c>
      <c r="E328" s="239" t="s">
        <v>678</v>
      </c>
      <c r="F328" s="220">
        <v>7.4099999999999999E-2</v>
      </c>
      <c r="G328" s="239">
        <v>1.78</v>
      </c>
      <c r="H328" s="239">
        <v>206.88</v>
      </c>
      <c r="I328" s="239">
        <v>2384</v>
      </c>
      <c r="J328" s="239">
        <v>873.08</v>
      </c>
      <c r="K328" s="220">
        <v>0.13539999999999999</v>
      </c>
      <c r="L328" s="239">
        <v>523</v>
      </c>
      <c r="M328" s="239">
        <v>5.4755789999999999E-2</v>
      </c>
    </row>
    <row r="329" spans="1:13">
      <c r="A329" s="312">
        <v>328</v>
      </c>
      <c r="B329" s="873"/>
      <c r="C329" s="236">
        <f t="shared" si="5"/>
        <v>24</v>
      </c>
      <c r="D329" s="219">
        <v>42332</v>
      </c>
      <c r="E329" s="239" t="s">
        <v>678</v>
      </c>
      <c r="F329" s="220">
        <v>7.4099999999999999E-2</v>
      </c>
      <c r="G329" s="239">
        <v>1.78</v>
      </c>
      <c r="H329" s="239">
        <v>206.88</v>
      </c>
      <c r="I329" s="239">
        <v>2384</v>
      </c>
      <c r="J329" s="239">
        <v>873.08</v>
      </c>
      <c r="K329" s="220">
        <v>0.13539999999999999</v>
      </c>
      <c r="L329" s="239">
        <v>523</v>
      </c>
      <c r="M329" s="239">
        <v>5.4755789999999999E-2</v>
      </c>
    </row>
    <row r="330" spans="1:13">
      <c r="A330" s="312">
        <v>329</v>
      </c>
      <c r="B330" s="873"/>
      <c r="C330" s="236">
        <f t="shared" si="5"/>
        <v>25</v>
      </c>
      <c r="D330" s="219">
        <v>42333</v>
      </c>
      <c r="E330" s="239" t="s">
        <v>678</v>
      </c>
      <c r="F330" s="220">
        <v>7.4099999999999999E-2</v>
      </c>
      <c r="G330" s="239">
        <v>1.78</v>
      </c>
      <c r="H330" s="239">
        <v>206.88</v>
      </c>
      <c r="I330" s="239">
        <v>2384</v>
      </c>
      <c r="J330" s="239">
        <v>873.08</v>
      </c>
      <c r="K330" s="220">
        <v>0.13539999999999999</v>
      </c>
      <c r="L330" s="239">
        <v>523</v>
      </c>
      <c r="M330" s="239">
        <v>5.4755789999999999E-2</v>
      </c>
    </row>
    <row r="331" spans="1:13">
      <c r="A331" s="312">
        <v>330</v>
      </c>
      <c r="B331" s="873"/>
      <c r="C331" s="236">
        <f t="shared" si="5"/>
        <v>26</v>
      </c>
      <c r="D331" s="219">
        <v>42334</v>
      </c>
      <c r="E331" s="239" t="s">
        <v>678</v>
      </c>
      <c r="F331" s="220">
        <v>7.4099999999999999E-2</v>
      </c>
      <c r="G331" s="239">
        <v>1.78</v>
      </c>
      <c r="H331" s="239">
        <v>206.88</v>
      </c>
      <c r="I331" s="239">
        <v>2384</v>
      </c>
      <c r="J331" s="239">
        <v>873.08</v>
      </c>
      <c r="K331" s="220">
        <v>0.13539999999999999</v>
      </c>
      <c r="L331" s="239">
        <v>523</v>
      </c>
      <c r="M331" s="239">
        <v>5.4755789999999999E-2</v>
      </c>
    </row>
    <row r="332" spans="1:13">
      <c r="A332" s="312">
        <v>331</v>
      </c>
      <c r="B332" s="873"/>
      <c r="C332" s="236">
        <f t="shared" si="5"/>
        <v>27</v>
      </c>
      <c r="D332" s="219">
        <v>42335</v>
      </c>
      <c r="E332" s="239" t="s">
        <v>678</v>
      </c>
      <c r="F332" s="220">
        <v>7.4099999999999999E-2</v>
      </c>
      <c r="G332" s="239">
        <v>1.78</v>
      </c>
      <c r="H332" s="239">
        <v>206.88</v>
      </c>
      <c r="I332" s="239">
        <v>2384</v>
      </c>
      <c r="J332" s="239">
        <v>873.08</v>
      </c>
      <c r="K332" s="220">
        <v>0.13539999999999999</v>
      </c>
      <c r="L332" s="239">
        <v>523</v>
      </c>
      <c r="M332" s="239">
        <v>5.4755789999999999E-2</v>
      </c>
    </row>
    <row r="333" spans="1:13">
      <c r="A333" s="312">
        <v>332</v>
      </c>
      <c r="B333" s="873"/>
      <c r="C333" s="236">
        <f t="shared" si="5"/>
        <v>28</v>
      </c>
      <c r="D333" s="219">
        <v>42336</v>
      </c>
      <c r="E333" s="239" t="s">
        <v>678</v>
      </c>
      <c r="F333" s="220">
        <v>7.4099999999999999E-2</v>
      </c>
      <c r="G333" s="239">
        <v>1.78</v>
      </c>
      <c r="H333" s="239">
        <v>206.88</v>
      </c>
      <c r="I333" s="239">
        <v>2384</v>
      </c>
      <c r="J333" s="239">
        <v>873.08</v>
      </c>
      <c r="K333" s="220">
        <v>0.13539999999999999</v>
      </c>
      <c r="L333" s="239">
        <v>523</v>
      </c>
      <c r="M333" s="239">
        <v>5.4755789999999999E-2</v>
      </c>
    </row>
    <row r="334" spans="1:13">
      <c r="A334" s="312">
        <v>333</v>
      </c>
      <c r="B334" s="873"/>
      <c r="C334" s="236">
        <f t="shared" si="5"/>
        <v>29</v>
      </c>
      <c r="D334" s="219">
        <v>42337</v>
      </c>
      <c r="E334" s="239" t="s">
        <v>678</v>
      </c>
      <c r="F334" s="220">
        <v>7.4099999999999999E-2</v>
      </c>
      <c r="G334" s="239">
        <v>1.78</v>
      </c>
      <c r="H334" s="239">
        <v>206.88</v>
      </c>
      <c r="I334" s="239">
        <v>2384</v>
      </c>
      <c r="J334" s="239">
        <v>873.08</v>
      </c>
      <c r="K334" s="220">
        <v>0.13539999999999999</v>
      </c>
      <c r="L334" s="239">
        <v>523</v>
      </c>
      <c r="M334" s="239">
        <v>5.4755789999999999E-2</v>
      </c>
    </row>
    <row r="335" spans="1:13">
      <c r="A335" s="312">
        <v>334</v>
      </c>
      <c r="B335" s="873"/>
      <c r="C335" s="236">
        <f t="shared" si="5"/>
        <v>30</v>
      </c>
      <c r="D335" s="219">
        <v>42338</v>
      </c>
      <c r="E335" s="239" t="s">
        <v>678</v>
      </c>
      <c r="F335" s="220">
        <v>7.4099999999999999E-2</v>
      </c>
      <c r="G335" s="239">
        <v>1.78</v>
      </c>
      <c r="H335" s="239">
        <v>206.88</v>
      </c>
      <c r="I335" s="239">
        <v>2384</v>
      </c>
      <c r="J335" s="239">
        <v>873.08</v>
      </c>
      <c r="K335" s="220">
        <v>0.13539999999999999</v>
      </c>
      <c r="L335" s="239">
        <v>523</v>
      </c>
      <c r="M335" s="239">
        <v>5.4755789999999999E-2</v>
      </c>
    </row>
    <row r="336" spans="1:13">
      <c r="A336" s="312">
        <v>335</v>
      </c>
      <c r="B336" s="871" t="s">
        <v>179</v>
      </c>
      <c r="C336" s="236">
        <f t="shared" si="5"/>
        <v>1</v>
      </c>
      <c r="D336" s="219">
        <v>42339</v>
      </c>
      <c r="E336" s="239" t="s">
        <v>678</v>
      </c>
      <c r="F336" s="220">
        <v>7.4099999999999999E-2</v>
      </c>
      <c r="G336" s="239">
        <v>1.78</v>
      </c>
      <c r="H336" s="239">
        <v>206.88</v>
      </c>
      <c r="I336" s="239">
        <v>2421</v>
      </c>
      <c r="J336" s="239">
        <v>873.08</v>
      </c>
      <c r="K336" s="220">
        <v>0.13539999999999999</v>
      </c>
      <c r="L336" s="239">
        <v>486</v>
      </c>
      <c r="M336" s="239">
        <v>7.1908719999999995E-2</v>
      </c>
    </row>
    <row r="337" spans="1:13">
      <c r="A337" s="312">
        <v>336</v>
      </c>
      <c r="B337" s="871"/>
      <c r="C337" s="236">
        <f t="shared" si="5"/>
        <v>2</v>
      </c>
      <c r="D337" s="219">
        <v>42340</v>
      </c>
      <c r="E337" s="239" t="s">
        <v>678</v>
      </c>
      <c r="F337" s="220">
        <v>7.4099999999999999E-2</v>
      </c>
      <c r="G337" s="239">
        <v>1.78</v>
      </c>
      <c r="H337" s="239">
        <v>206.88</v>
      </c>
      <c r="I337" s="239">
        <v>2421</v>
      </c>
      <c r="J337" s="239">
        <v>873.08</v>
      </c>
      <c r="K337" s="220">
        <v>0.13539999999999999</v>
      </c>
      <c r="L337" s="239">
        <v>486</v>
      </c>
      <c r="M337" s="239">
        <v>7.1908719999999995E-2</v>
      </c>
    </row>
    <row r="338" spans="1:13">
      <c r="A338" s="312">
        <v>337</v>
      </c>
      <c r="B338" s="871"/>
      <c r="C338" s="236">
        <f t="shared" si="5"/>
        <v>3</v>
      </c>
      <c r="D338" s="219">
        <v>42341</v>
      </c>
      <c r="E338" s="239" t="s">
        <v>678</v>
      </c>
      <c r="F338" s="220">
        <v>7.4099999999999999E-2</v>
      </c>
      <c r="G338" s="239">
        <v>1.78</v>
      </c>
      <c r="H338" s="239">
        <v>206.88</v>
      </c>
      <c r="I338" s="239">
        <v>2421</v>
      </c>
      <c r="J338" s="239">
        <v>873.08</v>
      </c>
      <c r="K338" s="220">
        <v>0.13539999999999999</v>
      </c>
      <c r="L338" s="239">
        <v>486</v>
      </c>
      <c r="M338" s="239">
        <v>7.1908719999999995E-2</v>
      </c>
    </row>
    <row r="339" spans="1:13">
      <c r="A339" s="312">
        <v>338</v>
      </c>
      <c r="B339" s="871"/>
      <c r="C339" s="236">
        <f t="shared" si="5"/>
        <v>4</v>
      </c>
      <c r="D339" s="219">
        <v>42342</v>
      </c>
      <c r="E339" s="239" t="s">
        <v>678</v>
      </c>
      <c r="F339" s="220">
        <v>7.4099999999999999E-2</v>
      </c>
      <c r="G339" s="239">
        <v>1.78</v>
      </c>
      <c r="H339" s="239">
        <v>206.88</v>
      </c>
      <c r="I339" s="239">
        <v>2421</v>
      </c>
      <c r="J339" s="239">
        <v>873.08</v>
      </c>
      <c r="K339" s="220">
        <v>0.13539999999999999</v>
      </c>
      <c r="L339" s="239">
        <v>486</v>
      </c>
      <c r="M339" s="239">
        <v>7.1908719999999995E-2</v>
      </c>
    </row>
    <row r="340" spans="1:13">
      <c r="A340" s="312">
        <v>339</v>
      </c>
      <c r="B340" s="871"/>
      <c r="C340" s="236">
        <f t="shared" si="5"/>
        <v>5</v>
      </c>
      <c r="D340" s="219">
        <v>42343</v>
      </c>
      <c r="E340" s="239" t="s">
        <v>678</v>
      </c>
      <c r="F340" s="220">
        <v>7.4099999999999999E-2</v>
      </c>
      <c r="G340" s="239">
        <v>1.78</v>
      </c>
      <c r="H340" s="239">
        <v>206.88</v>
      </c>
      <c r="I340" s="239">
        <v>2421</v>
      </c>
      <c r="J340" s="239">
        <v>873.08</v>
      </c>
      <c r="K340" s="220">
        <v>0.13539999999999999</v>
      </c>
      <c r="L340" s="239">
        <v>486</v>
      </c>
      <c r="M340" s="239">
        <v>7.1908719999999995E-2</v>
      </c>
    </row>
    <row r="341" spans="1:13">
      <c r="A341" s="312">
        <v>340</v>
      </c>
      <c r="B341" s="871"/>
      <c r="C341" s="236">
        <f t="shared" si="5"/>
        <v>6</v>
      </c>
      <c r="D341" s="219">
        <v>42344</v>
      </c>
      <c r="E341" s="239" t="s">
        <v>678</v>
      </c>
      <c r="F341" s="220">
        <v>7.4099999999999999E-2</v>
      </c>
      <c r="G341" s="239">
        <v>1.78</v>
      </c>
      <c r="H341" s="239">
        <v>206.88</v>
      </c>
      <c r="I341" s="239">
        <v>2421</v>
      </c>
      <c r="J341" s="239">
        <v>873.08</v>
      </c>
      <c r="K341" s="220">
        <v>0.13539999999999999</v>
      </c>
      <c r="L341" s="239">
        <v>486</v>
      </c>
      <c r="M341" s="239">
        <v>7.1908719999999995E-2</v>
      </c>
    </row>
    <row r="342" spans="1:13">
      <c r="A342" s="312">
        <v>341</v>
      </c>
      <c r="B342" s="871"/>
      <c r="C342" s="236">
        <f t="shared" si="5"/>
        <v>7</v>
      </c>
      <c r="D342" s="219">
        <v>42345</v>
      </c>
      <c r="E342" s="239" t="s">
        <v>678</v>
      </c>
      <c r="F342" s="220">
        <v>7.4099999999999999E-2</v>
      </c>
      <c r="G342" s="239">
        <v>1.78</v>
      </c>
      <c r="H342" s="239">
        <v>206.88</v>
      </c>
      <c r="I342" s="239">
        <v>2421</v>
      </c>
      <c r="J342" s="239">
        <v>873.08</v>
      </c>
      <c r="K342" s="220">
        <v>0.13539999999999999</v>
      </c>
      <c r="L342" s="239">
        <v>486</v>
      </c>
      <c r="M342" s="239">
        <v>7.1908719999999995E-2</v>
      </c>
    </row>
    <row r="343" spans="1:13">
      <c r="A343" s="312">
        <v>342</v>
      </c>
      <c r="B343" s="871"/>
      <c r="C343" s="236">
        <f t="shared" si="5"/>
        <v>8</v>
      </c>
      <c r="D343" s="219">
        <v>42346</v>
      </c>
      <c r="E343" s="239" t="s">
        <v>678</v>
      </c>
      <c r="F343" s="220">
        <v>7.4099999999999999E-2</v>
      </c>
      <c r="G343" s="239">
        <v>1.78</v>
      </c>
      <c r="H343" s="239">
        <v>206.88</v>
      </c>
      <c r="I343" s="239">
        <v>2421</v>
      </c>
      <c r="J343" s="239">
        <v>873.08</v>
      </c>
      <c r="K343" s="220">
        <v>0.13539999999999999</v>
      </c>
      <c r="L343" s="239">
        <v>486</v>
      </c>
      <c r="M343" s="239">
        <v>7.1908719999999995E-2</v>
      </c>
    </row>
    <row r="344" spans="1:13">
      <c r="A344" s="312">
        <v>343</v>
      </c>
      <c r="B344" s="871"/>
      <c r="C344" s="236">
        <f t="shared" si="5"/>
        <v>9</v>
      </c>
      <c r="D344" s="219">
        <v>42347</v>
      </c>
      <c r="E344" s="239" t="s">
        <v>678</v>
      </c>
      <c r="F344" s="220">
        <v>7.4099999999999999E-2</v>
      </c>
      <c r="G344" s="239">
        <v>1.78</v>
      </c>
      <c r="H344" s="239">
        <v>206.88</v>
      </c>
      <c r="I344" s="239">
        <v>2421</v>
      </c>
      <c r="J344" s="239">
        <v>873.08</v>
      </c>
      <c r="K344" s="220">
        <v>0.13539999999999999</v>
      </c>
      <c r="L344" s="239">
        <v>486</v>
      </c>
      <c r="M344" s="239">
        <v>7.1908719999999995E-2</v>
      </c>
    </row>
    <row r="345" spans="1:13">
      <c r="A345" s="312">
        <v>344</v>
      </c>
      <c r="B345" s="871"/>
      <c r="C345" s="236">
        <f t="shared" si="5"/>
        <v>10</v>
      </c>
      <c r="D345" s="219">
        <v>42348</v>
      </c>
      <c r="E345" s="239" t="s">
        <v>678</v>
      </c>
      <c r="F345" s="220">
        <v>7.4099999999999999E-2</v>
      </c>
      <c r="G345" s="239">
        <v>1.78</v>
      </c>
      <c r="H345" s="239">
        <v>206.88</v>
      </c>
      <c r="I345" s="239">
        <v>2421</v>
      </c>
      <c r="J345" s="239">
        <v>873.08</v>
      </c>
      <c r="K345" s="220">
        <v>0.13539999999999999</v>
      </c>
      <c r="L345" s="239">
        <v>486</v>
      </c>
      <c r="M345" s="239">
        <v>7.1908719999999995E-2</v>
      </c>
    </row>
    <row r="346" spans="1:13">
      <c r="A346" s="312">
        <v>345</v>
      </c>
      <c r="B346" s="871"/>
      <c r="C346" s="236">
        <f t="shared" si="5"/>
        <v>11</v>
      </c>
      <c r="D346" s="219">
        <v>42349</v>
      </c>
      <c r="E346" s="239" t="s">
        <v>678</v>
      </c>
      <c r="F346" s="220">
        <v>7.4099999999999999E-2</v>
      </c>
      <c r="G346" s="239">
        <v>1.78</v>
      </c>
      <c r="H346" s="239">
        <v>206.88</v>
      </c>
      <c r="I346" s="239">
        <v>2421</v>
      </c>
      <c r="J346" s="239">
        <v>873.08</v>
      </c>
      <c r="K346" s="220">
        <v>0.13539999999999999</v>
      </c>
      <c r="L346" s="239">
        <v>486</v>
      </c>
      <c r="M346" s="239">
        <v>7.1908719999999995E-2</v>
      </c>
    </row>
    <row r="347" spans="1:13">
      <c r="A347" s="312">
        <v>346</v>
      </c>
      <c r="B347" s="871"/>
      <c r="C347" s="236">
        <f t="shared" si="5"/>
        <v>12</v>
      </c>
      <c r="D347" s="219">
        <v>42350</v>
      </c>
      <c r="E347" s="239" t="s">
        <v>678</v>
      </c>
      <c r="F347" s="220">
        <v>7.4099999999999999E-2</v>
      </c>
      <c r="G347" s="239">
        <v>1.78</v>
      </c>
      <c r="H347" s="239">
        <v>206.88</v>
      </c>
      <c r="I347" s="239">
        <v>2421</v>
      </c>
      <c r="J347" s="239">
        <v>873.08</v>
      </c>
      <c r="K347" s="220">
        <v>0.13539999999999999</v>
      </c>
      <c r="L347" s="239">
        <v>486</v>
      </c>
      <c r="M347" s="239">
        <v>7.1908719999999995E-2</v>
      </c>
    </row>
    <row r="348" spans="1:13">
      <c r="A348" s="312">
        <v>347</v>
      </c>
      <c r="B348" s="871"/>
      <c r="C348" s="236">
        <f t="shared" si="5"/>
        <v>13</v>
      </c>
      <c r="D348" s="219">
        <v>42351</v>
      </c>
      <c r="E348" s="239" t="s">
        <v>678</v>
      </c>
      <c r="F348" s="220">
        <v>7.4099999999999999E-2</v>
      </c>
      <c r="G348" s="239">
        <v>1.78</v>
      </c>
      <c r="H348" s="239">
        <v>206.88</v>
      </c>
      <c r="I348" s="239">
        <v>2421</v>
      </c>
      <c r="J348" s="239">
        <v>873.08</v>
      </c>
      <c r="K348" s="220">
        <v>0.13539999999999999</v>
      </c>
      <c r="L348" s="239">
        <v>486</v>
      </c>
      <c r="M348" s="239">
        <v>7.1908719999999995E-2</v>
      </c>
    </row>
    <row r="349" spans="1:13">
      <c r="A349" s="312">
        <v>348</v>
      </c>
      <c r="B349" s="871"/>
      <c r="C349" s="236">
        <f t="shared" si="5"/>
        <v>14</v>
      </c>
      <c r="D349" s="219">
        <v>42352</v>
      </c>
      <c r="E349" s="239" t="s">
        <v>678</v>
      </c>
      <c r="F349" s="220">
        <v>7.4099999999999999E-2</v>
      </c>
      <c r="G349" s="239">
        <v>1.78</v>
      </c>
      <c r="H349" s="239">
        <v>206.88</v>
      </c>
      <c r="I349" s="239">
        <v>2421</v>
      </c>
      <c r="J349" s="239">
        <v>873.08</v>
      </c>
      <c r="K349" s="220">
        <v>0.13539999999999999</v>
      </c>
      <c r="L349" s="239">
        <v>486</v>
      </c>
      <c r="M349" s="239">
        <v>7.1908719999999995E-2</v>
      </c>
    </row>
    <row r="350" spans="1:13">
      <c r="A350" s="312">
        <v>349</v>
      </c>
      <c r="B350" s="871"/>
      <c r="C350" s="236">
        <f t="shared" si="5"/>
        <v>15</v>
      </c>
      <c r="D350" s="219">
        <v>42353</v>
      </c>
      <c r="E350" s="239" t="s">
        <v>679</v>
      </c>
      <c r="F350" s="220">
        <v>4.48E-2</v>
      </c>
      <c r="G350" s="239">
        <v>1.07</v>
      </c>
      <c r="H350" s="239">
        <v>113.09</v>
      </c>
      <c r="I350" s="239">
        <v>2421</v>
      </c>
      <c r="J350" s="239">
        <v>947.08</v>
      </c>
      <c r="K350" s="220">
        <v>0.13539999999999999</v>
      </c>
      <c r="L350" s="239">
        <v>555</v>
      </c>
      <c r="M350" s="239">
        <v>4.3388099999999999E-2</v>
      </c>
    </row>
    <row r="351" spans="1:13">
      <c r="A351" s="312">
        <v>350</v>
      </c>
      <c r="B351" s="871"/>
      <c r="C351" s="236">
        <f t="shared" si="5"/>
        <v>16</v>
      </c>
      <c r="D351" s="219">
        <v>42354</v>
      </c>
      <c r="E351" s="239" t="s">
        <v>679</v>
      </c>
      <c r="F351" s="220">
        <v>4.48E-2</v>
      </c>
      <c r="G351" s="239">
        <v>1.07</v>
      </c>
      <c r="H351" s="239">
        <v>113.09</v>
      </c>
      <c r="I351" s="239">
        <v>2421</v>
      </c>
      <c r="J351" s="239">
        <v>947.08</v>
      </c>
      <c r="K351" s="220">
        <v>0.13539999999999999</v>
      </c>
      <c r="L351" s="239">
        <v>555</v>
      </c>
      <c r="M351" s="239">
        <v>4.3388099999999999E-2</v>
      </c>
    </row>
    <row r="352" spans="1:13">
      <c r="A352" s="312">
        <v>351</v>
      </c>
      <c r="B352" s="871"/>
      <c r="C352" s="236">
        <f t="shared" si="5"/>
        <v>17</v>
      </c>
      <c r="D352" s="219">
        <v>42355</v>
      </c>
      <c r="E352" s="239" t="s">
        <v>679</v>
      </c>
      <c r="F352" s="220">
        <v>4.48E-2</v>
      </c>
      <c r="G352" s="239">
        <v>1.07</v>
      </c>
      <c r="H352" s="239">
        <v>113.09</v>
      </c>
      <c r="I352" s="239">
        <v>2421</v>
      </c>
      <c r="J352" s="239">
        <v>947.08</v>
      </c>
      <c r="K352" s="220">
        <v>0.13539999999999999</v>
      </c>
      <c r="L352" s="239">
        <v>555</v>
      </c>
      <c r="M352" s="239">
        <v>4.3388099999999999E-2</v>
      </c>
    </row>
    <row r="353" spans="1:13">
      <c r="A353" s="312">
        <v>352</v>
      </c>
      <c r="B353" s="871"/>
      <c r="C353" s="236">
        <f t="shared" si="5"/>
        <v>18</v>
      </c>
      <c r="D353" s="219">
        <v>42356</v>
      </c>
      <c r="E353" s="239" t="s">
        <v>679</v>
      </c>
      <c r="F353" s="220">
        <v>4.48E-2</v>
      </c>
      <c r="G353" s="239">
        <v>1.07</v>
      </c>
      <c r="H353" s="239">
        <v>113.09</v>
      </c>
      <c r="I353" s="239">
        <v>2421</v>
      </c>
      <c r="J353" s="239">
        <v>947.08</v>
      </c>
      <c r="K353" s="220">
        <v>0.13539999999999999</v>
      </c>
      <c r="L353" s="239">
        <v>555</v>
      </c>
      <c r="M353" s="239">
        <v>4.3388099999999999E-2</v>
      </c>
    </row>
    <row r="354" spans="1:13">
      <c r="A354" s="312">
        <v>353</v>
      </c>
      <c r="B354" s="871"/>
      <c r="C354" s="236">
        <f t="shared" ref="C354:C366" si="6">DAY(D354)</f>
        <v>19</v>
      </c>
      <c r="D354" s="219">
        <v>42357</v>
      </c>
      <c r="E354" s="239" t="s">
        <v>679</v>
      </c>
      <c r="F354" s="220">
        <v>4.48E-2</v>
      </c>
      <c r="G354" s="239">
        <v>1.07</v>
      </c>
      <c r="H354" s="239">
        <v>113.09</v>
      </c>
      <c r="I354" s="239">
        <v>2421</v>
      </c>
      <c r="J354" s="239">
        <v>947.08</v>
      </c>
      <c r="K354" s="220">
        <v>0.13539999999999999</v>
      </c>
      <c r="L354" s="239">
        <v>555</v>
      </c>
      <c r="M354" s="239">
        <v>4.3388099999999999E-2</v>
      </c>
    </row>
    <row r="355" spans="1:13">
      <c r="A355" s="312">
        <v>354</v>
      </c>
      <c r="B355" s="871"/>
      <c r="C355" s="236">
        <f t="shared" si="6"/>
        <v>20</v>
      </c>
      <c r="D355" s="219">
        <v>42358</v>
      </c>
      <c r="E355" s="239" t="s">
        <v>679</v>
      </c>
      <c r="F355" s="220">
        <v>4.48E-2</v>
      </c>
      <c r="G355" s="239">
        <v>1.07</v>
      </c>
      <c r="H355" s="239">
        <v>113.09</v>
      </c>
      <c r="I355" s="239">
        <v>2421</v>
      </c>
      <c r="J355" s="239">
        <v>947.08</v>
      </c>
      <c r="K355" s="220">
        <v>0.13539999999999999</v>
      </c>
      <c r="L355" s="239">
        <v>555</v>
      </c>
      <c r="M355" s="239">
        <v>4.3388099999999999E-2</v>
      </c>
    </row>
    <row r="356" spans="1:13">
      <c r="A356" s="312">
        <v>355</v>
      </c>
      <c r="B356" s="871"/>
      <c r="C356" s="236">
        <f t="shared" si="6"/>
        <v>21</v>
      </c>
      <c r="D356" s="219">
        <v>42359</v>
      </c>
      <c r="E356" s="239" t="s">
        <v>679</v>
      </c>
      <c r="F356" s="220">
        <v>4.48E-2</v>
      </c>
      <c r="G356" s="239">
        <v>1.07</v>
      </c>
      <c r="H356" s="239">
        <v>113.09</v>
      </c>
      <c r="I356" s="239">
        <v>2421</v>
      </c>
      <c r="J356" s="239">
        <v>947.08</v>
      </c>
      <c r="K356" s="220">
        <v>0.13539999999999999</v>
      </c>
      <c r="L356" s="239">
        <v>555</v>
      </c>
      <c r="M356" s="239">
        <v>4.3388099999999999E-2</v>
      </c>
    </row>
    <row r="357" spans="1:13">
      <c r="A357" s="312">
        <v>356</v>
      </c>
      <c r="B357" s="871"/>
      <c r="C357" s="236">
        <f t="shared" si="6"/>
        <v>22</v>
      </c>
      <c r="D357" s="219">
        <v>42360</v>
      </c>
      <c r="E357" s="239" t="s">
        <v>679</v>
      </c>
      <c r="F357" s="220">
        <v>4.48E-2</v>
      </c>
      <c r="G357" s="239">
        <v>1.07</v>
      </c>
      <c r="H357" s="239">
        <v>113.09</v>
      </c>
      <c r="I357" s="239">
        <v>2421</v>
      </c>
      <c r="J357" s="239">
        <v>947.08</v>
      </c>
      <c r="K357" s="220">
        <v>0.13539999999999999</v>
      </c>
      <c r="L357" s="239">
        <v>555</v>
      </c>
      <c r="M357" s="239">
        <v>4.3388099999999999E-2</v>
      </c>
    </row>
    <row r="358" spans="1:13">
      <c r="A358" s="312">
        <v>357</v>
      </c>
      <c r="B358" s="871"/>
      <c r="C358" s="236">
        <f t="shared" si="6"/>
        <v>23</v>
      </c>
      <c r="D358" s="219">
        <v>42361</v>
      </c>
      <c r="E358" s="239" t="s">
        <v>679</v>
      </c>
      <c r="F358" s="220">
        <v>4.48E-2</v>
      </c>
      <c r="G358" s="239">
        <v>1.07</v>
      </c>
      <c r="H358" s="239">
        <v>113.09</v>
      </c>
      <c r="I358" s="239">
        <v>2421</v>
      </c>
      <c r="J358" s="239">
        <v>947.08</v>
      </c>
      <c r="K358" s="220">
        <v>0.13539999999999999</v>
      </c>
      <c r="L358" s="239">
        <v>555</v>
      </c>
      <c r="M358" s="239">
        <v>4.3388099999999999E-2</v>
      </c>
    </row>
    <row r="359" spans="1:13">
      <c r="A359" s="312">
        <v>358</v>
      </c>
      <c r="B359" s="871"/>
      <c r="C359" s="236">
        <f t="shared" si="6"/>
        <v>24</v>
      </c>
      <c r="D359" s="219">
        <v>42362</v>
      </c>
      <c r="E359" s="239" t="s">
        <v>679</v>
      </c>
      <c r="F359" s="220">
        <v>4.48E-2</v>
      </c>
      <c r="G359" s="239">
        <v>1.07</v>
      </c>
      <c r="H359" s="239">
        <v>113.09</v>
      </c>
      <c r="I359" s="239">
        <v>2421</v>
      </c>
      <c r="J359" s="239">
        <v>947.08</v>
      </c>
      <c r="K359" s="220">
        <v>0.13539999999999999</v>
      </c>
      <c r="L359" s="239">
        <v>555</v>
      </c>
      <c r="M359" s="239">
        <v>4.3388099999999999E-2</v>
      </c>
    </row>
    <row r="360" spans="1:13">
      <c r="A360" s="312">
        <v>359</v>
      </c>
      <c r="B360" s="871"/>
      <c r="C360" s="236">
        <f t="shared" si="6"/>
        <v>25</v>
      </c>
      <c r="D360" s="219">
        <v>42363</v>
      </c>
      <c r="E360" s="239" t="s">
        <v>679</v>
      </c>
      <c r="F360" s="220">
        <v>4.48E-2</v>
      </c>
      <c r="G360" s="239">
        <v>1.07</v>
      </c>
      <c r="H360" s="239">
        <v>113.09</v>
      </c>
      <c r="I360" s="239">
        <v>2421</v>
      </c>
      <c r="J360" s="239">
        <v>947.08</v>
      </c>
      <c r="K360" s="220">
        <v>0.13539999999999999</v>
      </c>
      <c r="L360" s="239">
        <v>555</v>
      </c>
      <c r="M360" s="239">
        <v>4.3388099999999999E-2</v>
      </c>
    </row>
    <row r="361" spans="1:13">
      <c r="A361" s="312">
        <v>360</v>
      </c>
      <c r="B361" s="871"/>
      <c r="C361" s="236">
        <f t="shared" si="6"/>
        <v>26</v>
      </c>
      <c r="D361" s="219">
        <v>42364</v>
      </c>
      <c r="E361" s="239" t="s">
        <v>679</v>
      </c>
      <c r="F361" s="220">
        <v>4.48E-2</v>
      </c>
      <c r="G361" s="239">
        <v>1.07</v>
      </c>
      <c r="H361" s="239">
        <v>113.09</v>
      </c>
      <c r="I361" s="239">
        <v>2421</v>
      </c>
      <c r="J361" s="239">
        <v>947.08</v>
      </c>
      <c r="K361" s="220">
        <v>0.13539999999999999</v>
      </c>
      <c r="L361" s="239">
        <v>555</v>
      </c>
      <c r="M361" s="239">
        <v>4.3388099999999999E-2</v>
      </c>
    </row>
    <row r="362" spans="1:13">
      <c r="A362" s="312">
        <v>361</v>
      </c>
      <c r="B362" s="871"/>
      <c r="C362" s="236">
        <f t="shared" si="6"/>
        <v>27</v>
      </c>
      <c r="D362" s="219">
        <v>42365</v>
      </c>
      <c r="E362" s="239" t="s">
        <v>679</v>
      </c>
      <c r="F362" s="220">
        <v>4.48E-2</v>
      </c>
      <c r="G362" s="239">
        <v>1.07</v>
      </c>
      <c r="H362" s="239">
        <v>113.09</v>
      </c>
      <c r="I362" s="239">
        <v>2421</v>
      </c>
      <c r="J362" s="239">
        <v>947.08</v>
      </c>
      <c r="K362" s="220">
        <v>0.13539999999999999</v>
      </c>
      <c r="L362" s="239">
        <v>555</v>
      </c>
      <c r="M362" s="239">
        <v>4.3388099999999999E-2</v>
      </c>
    </row>
    <row r="363" spans="1:13">
      <c r="A363" s="312">
        <v>362</v>
      </c>
      <c r="B363" s="871"/>
      <c r="C363" s="236">
        <f t="shared" si="6"/>
        <v>28</v>
      </c>
      <c r="D363" s="219">
        <v>42366</v>
      </c>
      <c r="E363" s="239" t="s">
        <v>679</v>
      </c>
      <c r="F363" s="220">
        <v>4.48E-2</v>
      </c>
      <c r="G363" s="239">
        <v>1.07</v>
      </c>
      <c r="H363" s="239">
        <v>113.09</v>
      </c>
      <c r="I363" s="239">
        <v>2421</v>
      </c>
      <c r="J363" s="239">
        <v>947.08</v>
      </c>
      <c r="K363" s="220">
        <v>0.13539999999999999</v>
      </c>
      <c r="L363" s="239">
        <v>555</v>
      </c>
      <c r="M363" s="239">
        <v>4.3388099999999999E-2</v>
      </c>
    </row>
    <row r="364" spans="1:13">
      <c r="A364" s="312">
        <v>363</v>
      </c>
      <c r="B364" s="871"/>
      <c r="C364" s="236">
        <f t="shared" si="6"/>
        <v>29</v>
      </c>
      <c r="D364" s="219">
        <v>42367</v>
      </c>
      <c r="E364" s="239" t="s">
        <v>679</v>
      </c>
      <c r="F364" s="220">
        <v>4.48E-2</v>
      </c>
      <c r="G364" s="239">
        <v>1.07</v>
      </c>
      <c r="H364" s="239">
        <v>113.09</v>
      </c>
      <c r="I364" s="239">
        <v>2421</v>
      </c>
      <c r="J364" s="239">
        <v>947.08</v>
      </c>
      <c r="K364" s="220">
        <v>0.13539999999999999</v>
      </c>
      <c r="L364" s="239">
        <v>555</v>
      </c>
      <c r="M364" s="239">
        <v>4.3388099999999999E-2</v>
      </c>
    </row>
    <row r="365" spans="1:13">
      <c r="A365" s="312">
        <v>364</v>
      </c>
      <c r="B365" s="871"/>
      <c r="C365" s="236">
        <f t="shared" si="6"/>
        <v>30</v>
      </c>
      <c r="D365" s="219">
        <v>42368</v>
      </c>
      <c r="E365" s="239" t="s">
        <v>679</v>
      </c>
      <c r="F365" s="220">
        <v>4.48E-2</v>
      </c>
      <c r="G365" s="239">
        <v>1.07</v>
      </c>
      <c r="H365" s="239">
        <v>113.09</v>
      </c>
      <c r="I365" s="239">
        <v>2421</v>
      </c>
      <c r="J365" s="239">
        <v>947.08</v>
      </c>
      <c r="K365" s="220">
        <v>0.13539999999999999</v>
      </c>
      <c r="L365" s="239">
        <v>555</v>
      </c>
      <c r="M365" s="239">
        <v>4.3388099999999999E-2</v>
      </c>
    </row>
    <row r="366" spans="1:13">
      <c r="A366" s="312">
        <v>365</v>
      </c>
      <c r="B366" s="872"/>
      <c r="C366" s="236">
        <f t="shared" si="6"/>
        <v>31</v>
      </c>
      <c r="D366" s="219">
        <v>42369</v>
      </c>
      <c r="E366" s="239" t="s">
        <v>679</v>
      </c>
      <c r="F366" s="220">
        <v>4.48E-2</v>
      </c>
      <c r="G366" s="239">
        <v>1.07</v>
      </c>
      <c r="H366" s="239">
        <v>113.09</v>
      </c>
      <c r="I366" s="239">
        <v>2421</v>
      </c>
      <c r="J366" s="239">
        <v>947.08</v>
      </c>
      <c r="K366" s="220">
        <v>0.13539999999999999</v>
      </c>
      <c r="L366" s="239">
        <v>555</v>
      </c>
      <c r="M366" s="239">
        <v>4.3388099999999999E-2</v>
      </c>
    </row>
    <row r="368" spans="1:13">
      <c r="F368" s="186"/>
      <c r="G368" s="186"/>
      <c r="H368" s="186"/>
      <c r="I368" s="186"/>
      <c r="J368" s="186"/>
      <c r="K368" s="186"/>
      <c r="L368" s="311"/>
    </row>
    <row r="369" spans="6:12">
      <c r="F369" s="186"/>
      <c r="G369" s="186"/>
      <c r="H369" s="186"/>
      <c r="I369" s="186"/>
      <c r="J369" s="186"/>
      <c r="K369" s="186"/>
      <c r="L369" s="311"/>
    </row>
  </sheetData>
  <mergeCells count="12">
    <mergeCell ref="B183:B213"/>
    <mergeCell ref="B2:B31"/>
    <mergeCell ref="B155:B182"/>
    <mergeCell ref="B124:B154"/>
    <mergeCell ref="B93:B123"/>
    <mergeCell ref="B63:B92"/>
    <mergeCell ref="B32:B62"/>
    <mergeCell ref="B336:B366"/>
    <mergeCell ref="B305:B335"/>
    <mergeCell ref="B275:B304"/>
    <mergeCell ref="B244:B274"/>
    <mergeCell ref="B214:B243"/>
  </mergeCells>
  <printOptions horizontalCentered="1" verticalCentered="1"/>
  <pageMargins left="0.19685039370078741" right="0.19685039370078741" top="0.35433070866141736" bottom="0.23622047244094491" header="0.31496062992125984" footer="0"/>
  <pageSetup paperSize="9" scale="10" orientation="landscape" horizontalDpi="300" verticalDpi="300"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AI180"/>
  <sheetViews>
    <sheetView showGridLines="0" showZeros="0" zoomScale="40" zoomScaleNormal="40" zoomScaleSheetLayoutView="40" workbookViewId="0">
      <selection activeCell="Q24" sqref="Q24"/>
    </sheetView>
  </sheetViews>
  <sheetFormatPr baseColWidth="10" defaultColWidth="0" defaultRowHeight="12.75" customHeight="1" zeroHeight="1"/>
  <cols>
    <col min="1" max="1" width="64.85546875" style="610" customWidth="1"/>
    <col min="2" max="8" width="17.28515625" style="678" customWidth="1"/>
    <col min="9" max="9" width="17.28515625" style="614" customWidth="1"/>
    <col min="10" max="13" width="17.28515625" style="678" customWidth="1"/>
    <col min="14" max="14" width="5.140625" style="678" customWidth="1"/>
    <col min="15" max="15" width="18.5703125" style="783" customWidth="1"/>
    <col min="16" max="16" width="15.7109375" style="678" customWidth="1"/>
    <col min="17" max="19" width="11.42578125" style="612" customWidth="1"/>
    <col min="20" max="20" width="62.85546875" style="612" customWidth="1"/>
    <col min="21" max="32" width="17.28515625" style="612" customWidth="1"/>
    <col min="33" max="33" width="5.140625" style="612" customWidth="1"/>
    <col min="34" max="34" width="18.5703125" style="612" customWidth="1"/>
    <col min="35" max="35" width="11.42578125" style="612" customWidth="1"/>
    <col min="36" max="16384" width="11.42578125" style="612" hidden="1"/>
  </cols>
  <sheetData>
    <row r="1" spans="1:34" ht="25.5" customHeight="1">
      <c r="A1" s="606" t="s">
        <v>128</v>
      </c>
      <c r="B1" s="607"/>
      <c r="C1" s="607"/>
      <c r="D1" s="607"/>
      <c r="E1" s="607"/>
      <c r="F1" s="607"/>
      <c r="G1" s="607"/>
      <c r="H1" s="607"/>
      <c r="I1" s="608"/>
      <c r="J1" s="607"/>
      <c r="K1" s="607"/>
      <c r="L1" s="607"/>
      <c r="M1" s="607"/>
      <c r="N1" s="607"/>
      <c r="O1" s="609"/>
      <c r="P1" s="610"/>
      <c r="Q1" s="611"/>
      <c r="R1" s="611"/>
      <c r="S1" s="611"/>
      <c r="T1" s="606" t="s">
        <v>128</v>
      </c>
      <c r="U1" s="607"/>
      <c r="V1" s="607"/>
      <c r="W1" s="607"/>
      <c r="X1" s="607"/>
      <c r="Y1" s="611"/>
      <c r="Z1" s="611"/>
      <c r="AA1" s="611"/>
      <c r="AB1" s="611"/>
      <c r="AC1" s="611"/>
      <c r="AD1" s="611"/>
      <c r="AE1" s="611"/>
      <c r="AF1" s="611"/>
      <c r="AG1" s="611"/>
      <c r="AH1" s="611"/>
    </row>
    <row r="2" spans="1:34" ht="25.5" customHeight="1">
      <c r="A2" s="606" t="s">
        <v>129</v>
      </c>
      <c r="B2" s="607"/>
      <c r="C2" s="607"/>
      <c r="D2" s="607"/>
      <c r="E2" s="607"/>
      <c r="F2" s="607"/>
      <c r="G2" s="607"/>
      <c r="H2" s="613">
        <v>2014</v>
      </c>
      <c r="J2" s="607"/>
      <c r="K2" s="607"/>
      <c r="L2" s="607"/>
      <c r="M2" s="607"/>
      <c r="N2" s="607"/>
      <c r="O2" s="609"/>
      <c r="P2" s="610"/>
      <c r="Q2" s="611"/>
      <c r="R2" s="611"/>
      <c r="S2" s="611"/>
      <c r="T2" s="606" t="s">
        <v>129</v>
      </c>
      <c r="U2" s="607"/>
      <c r="V2" s="607"/>
      <c r="W2" s="607"/>
      <c r="X2" s="607"/>
      <c r="Y2" s="611"/>
      <c r="Z2" s="613">
        <v>2015</v>
      </c>
      <c r="AA2" s="611"/>
      <c r="AB2" s="611"/>
      <c r="AC2" s="611"/>
      <c r="AD2" s="611"/>
      <c r="AE2" s="611"/>
      <c r="AF2" s="611"/>
      <c r="AG2" s="611"/>
      <c r="AH2" s="611"/>
    </row>
    <row r="3" spans="1:34" ht="30" customHeight="1">
      <c r="A3" s="615" t="s">
        <v>130</v>
      </c>
      <c r="B3" s="615"/>
      <c r="C3" s="607"/>
      <c r="D3" s="607"/>
      <c r="E3" s="616"/>
      <c r="F3" s="607"/>
      <c r="G3" s="607"/>
      <c r="H3" s="607"/>
      <c r="I3" s="608"/>
      <c r="J3" s="607"/>
      <c r="K3" s="607"/>
      <c r="L3" s="607"/>
      <c r="M3" s="607"/>
      <c r="N3" s="607"/>
      <c r="O3" s="609"/>
      <c r="P3" s="610"/>
      <c r="Q3" s="611"/>
      <c r="R3" s="611"/>
      <c r="S3" s="611"/>
      <c r="T3" s="615" t="s">
        <v>130</v>
      </c>
      <c r="U3" s="615"/>
      <c r="V3" s="607"/>
      <c r="W3" s="607"/>
      <c r="X3" s="616"/>
      <c r="Y3" s="611"/>
      <c r="Z3" s="611"/>
      <c r="AA3" s="611"/>
      <c r="AB3" s="611"/>
      <c r="AC3" s="611"/>
      <c r="AD3" s="611"/>
      <c r="AE3" s="611"/>
      <c r="AF3" s="611"/>
      <c r="AG3" s="611"/>
      <c r="AH3" s="611"/>
    </row>
    <row r="4" spans="1:34" ht="30" customHeight="1">
      <c r="A4" s="617"/>
      <c r="B4" s="618" t="s">
        <v>201</v>
      </c>
      <c r="C4" s="618"/>
      <c r="D4" s="618"/>
      <c r="E4" s="618"/>
      <c r="F4" s="618"/>
      <c r="G4" s="619"/>
      <c r="H4" s="618"/>
      <c r="I4" s="620"/>
      <c r="J4" s="618"/>
      <c r="K4" s="618"/>
      <c r="L4" s="618"/>
      <c r="M4" s="618"/>
      <c r="N4" s="609"/>
      <c r="O4" s="609"/>
      <c r="P4" s="610"/>
      <c r="Q4" s="611"/>
      <c r="R4" s="611"/>
      <c r="S4" s="611"/>
      <c r="T4" s="617"/>
      <c r="U4" s="618" t="s">
        <v>201</v>
      </c>
      <c r="V4" s="618"/>
      <c r="W4" s="618"/>
      <c r="X4" s="618"/>
      <c r="Y4" s="618"/>
      <c r="Z4" s="619"/>
      <c r="AA4" s="618"/>
      <c r="AB4" s="618"/>
      <c r="AC4" s="618"/>
      <c r="AD4" s="618"/>
      <c r="AE4" s="618"/>
      <c r="AF4" s="618"/>
      <c r="AG4" s="609"/>
      <c r="AH4" s="621"/>
    </row>
    <row r="5" spans="1:34" ht="30" customHeight="1">
      <c r="A5" s="622"/>
      <c r="B5" s="623">
        <v>41275</v>
      </c>
      <c r="C5" s="623">
        <v>41671</v>
      </c>
      <c r="D5" s="623">
        <v>42064</v>
      </c>
      <c r="E5" s="623">
        <v>42461</v>
      </c>
      <c r="F5" s="623">
        <v>42856</v>
      </c>
      <c r="G5" s="623">
        <v>43252</v>
      </c>
      <c r="H5" s="623">
        <v>43647</v>
      </c>
      <c r="I5" s="624">
        <v>41487</v>
      </c>
      <c r="J5" s="624">
        <v>41518</v>
      </c>
      <c r="K5" s="623">
        <v>41548</v>
      </c>
      <c r="L5" s="623">
        <v>41579</v>
      </c>
      <c r="M5" s="623">
        <v>41609</v>
      </c>
      <c r="N5" s="625"/>
      <c r="O5" s="626"/>
      <c r="P5" s="610"/>
      <c r="Q5" s="611"/>
      <c r="R5" s="611"/>
      <c r="S5" s="611"/>
      <c r="T5" s="622"/>
      <c r="U5" s="623">
        <v>41640</v>
      </c>
      <c r="V5" s="623">
        <v>41671</v>
      </c>
      <c r="W5" s="623">
        <v>41699</v>
      </c>
      <c r="X5" s="623">
        <v>41730</v>
      </c>
      <c r="Y5" s="623">
        <v>41760</v>
      </c>
      <c r="Z5" s="623">
        <v>41791</v>
      </c>
      <c r="AA5" s="623">
        <v>41821</v>
      </c>
      <c r="AB5" s="623">
        <v>41852</v>
      </c>
      <c r="AC5" s="623">
        <v>41883</v>
      </c>
      <c r="AD5" s="623">
        <v>41913</v>
      </c>
      <c r="AE5" s="623">
        <v>41944</v>
      </c>
      <c r="AF5" s="623">
        <v>41974</v>
      </c>
      <c r="AG5" s="625"/>
      <c r="AH5" s="627"/>
    </row>
    <row r="6" spans="1:34" ht="30" customHeight="1" thickBot="1">
      <c r="A6" s="628" t="s">
        <v>141</v>
      </c>
      <c r="B6" s="629"/>
      <c r="C6" s="629"/>
      <c r="D6" s="629"/>
      <c r="E6" s="629"/>
      <c r="F6" s="629"/>
      <c r="G6" s="629"/>
      <c r="H6" s="629"/>
      <c r="I6" s="630"/>
      <c r="J6" s="630"/>
      <c r="K6" s="629"/>
      <c r="L6" s="629"/>
      <c r="M6" s="629"/>
      <c r="N6" s="611"/>
      <c r="O6" s="631"/>
      <c r="P6" s="610"/>
      <c r="Q6" s="632"/>
      <c r="R6" s="632"/>
      <c r="S6" s="611"/>
      <c r="T6" s="628" t="s">
        <v>141</v>
      </c>
      <c r="U6" s="629"/>
      <c r="V6" s="629"/>
      <c r="W6" s="629"/>
      <c r="X6" s="629"/>
      <c r="Y6" s="629"/>
      <c r="Z6" s="629"/>
      <c r="AA6" s="629"/>
      <c r="AB6" s="629"/>
      <c r="AC6" s="629"/>
      <c r="AD6" s="629"/>
      <c r="AE6" s="629"/>
      <c r="AF6" s="629"/>
      <c r="AG6" s="611"/>
      <c r="AH6" s="633"/>
    </row>
    <row r="7" spans="1:34" ht="33.6" customHeight="1" thickTop="1" thickBot="1">
      <c r="A7" s="634" t="s">
        <v>142</v>
      </c>
      <c r="B7" s="635">
        <v>338.06547999999998</v>
      </c>
      <c r="C7" s="635">
        <v>336.02472999999998</v>
      </c>
      <c r="D7" s="635">
        <v>291.01213000000001</v>
      </c>
      <c r="E7" s="635">
        <v>284.73840000000001</v>
      </c>
      <c r="F7" s="636">
        <v>384.81673999999998</v>
      </c>
      <c r="G7" s="636">
        <v>374.74508000000003</v>
      </c>
      <c r="H7" s="636">
        <v>281.77850999999998</v>
      </c>
      <c r="I7" s="636">
        <v>267.00934999999998</v>
      </c>
      <c r="J7" s="636">
        <v>349.33344999999997</v>
      </c>
      <c r="K7" s="636">
        <v>369.18028000000004</v>
      </c>
      <c r="L7" s="636">
        <v>318.40949000000001</v>
      </c>
      <c r="M7" s="636">
        <v>360.08287999999999</v>
      </c>
      <c r="N7" s="637"/>
      <c r="O7" s="638">
        <f>SUM(B7:M7)</f>
        <v>3955.19652</v>
      </c>
      <c r="P7" s="610"/>
      <c r="Q7" s="346"/>
      <c r="R7" s="347"/>
      <c r="S7" s="639"/>
      <c r="T7" s="634" t="s">
        <v>142</v>
      </c>
      <c r="U7" s="640">
        <v>391</v>
      </c>
      <c r="V7" s="640">
        <v>353.4</v>
      </c>
      <c r="W7" s="640">
        <v>390.9</v>
      </c>
      <c r="X7" s="640">
        <v>378.7</v>
      </c>
      <c r="Y7" s="640">
        <v>258.8</v>
      </c>
      <c r="Z7" s="640">
        <v>252.1</v>
      </c>
      <c r="AA7" s="640">
        <v>334.1</v>
      </c>
      <c r="AB7" s="640">
        <v>390.5</v>
      </c>
      <c r="AC7" s="640">
        <v>378.3</v>
      </c>
      <c r="AD7" s="640">
        <v>391.3</v>
      </c>
      <c r="AE7" s="640">
        <v>378.7</v>
      </c>
      <c r="AF7" s="640">
        <v>378.3</v>
      </c>
      <c r="AG7" s="611"/>
      <c r="AH7" s="638">
        <f>SUM(U7:AF7)</f>
        <v>4276.1000000000004</v>
      </c>
    </row>
    <row r="8" spans="1:34" ht="33.6" customHeight="1" thickTop="1">
      <c r="A8" s="641" t="s">
        <v>138</v>
      </c>
      <c r="B8" s="642">
        <f t="shared" ref="B8:M8" si="0">B7</f>
        <v>338.06547999999998</v>
      </c>
      <c r="C8" s="642">
        <f t="shared" si="0"/>
        <v>336.02472999999998</v>
      </c>
      <c r="D8" s="642">
        <f t="shared" si="0"/>
        <v>291.01213000000001</v>
      </c>
      <c r="E8" s="642">
        <f t="shared" si="0"/>
        <v>284.73840000000001</v>
      </c>
      <c r="F8" s="642">
        <f t="shared" si="0"/>
        <v>384.81673999999998</v>
      </c>
      <c r="G8" s="642">
        <f t="shared" si="0"/>
        <v>374.74508000000003</v>
      </c>
      <c r="H8" s="642">
        <f t="shared" si="0"/>
        <v>281.77850999999998</v>
      </c>
      <c r="I8" s="642">
        <f t="shared" si="0"/>
        <v>267.00934999999998</v>
      </c>
      <c r="J8" s="642">
        <f t="shared" si="0"/>
        <v>349.33344999999997</v>
      </c>
      <c r="K8" s="642">
        <f t="shared" si="0"/>
        <v>369.18028000000004</v>
      </c>
      <c r="L8" s="642">
        <f t="shared" si="0"/>
        <v>318.40949000000001</v>
      </c>
      <c r="M8" s="642">
        <f t="shared" si="0"/>
        <v>360.08287999999999</v>
      </c>
      <c r="N8" s="637"/>
      <c r="O8" s="638">
        <f t="shared" ref="O8:O50" si="1">SUM(B8:M8)</f>
        <v>3955.19652</v>
      </c>
      <c r="P8" s="610"/>
      <c r="Q8" s="632"/>
      <c r="R8" s="632"/>
      <c r="S8" s="639"/>
      <c r="T8" s="641" t="s">
        <v>138</v>
      </c>
      <c r="U8" s="643">
        <v>391</v>
      </c>
      <c r="V8" s="643">
        <v>353.4</v>
      </c>
      <c r="W8" s="643">
        <v>390.9</v>
      </c>
      <c r="X8" s="643">
        <v>378.7</v>
      </c>
      <c r="Y8" s="643">
        <v>258.8</v>
      </c>
      <c r="Z8" s="643">
        <v>252.1</v>
      </c>
      <c r="AA8" s="643">
        <v>334.1</v>
      </c>
      <c r="AB8" s="643">
        <v>390.5</v>
      </c>
      <c r="AC8" s="643">
        <v>378.3</v>
      </c>
      <c r="AD8" s="643">
        <v>391.3</v>
      </c>
      <c r="AE8" s="643">
        <v>378.7</v>
      </c>
      <c r="AF8" s="643">
        <v>378.3</v>
      </c>
      <c r="AG8" s="611"/>
      <c r="AH8" s="638">
        <f t="shared" ref="AH8:AH10" si="2">SUM(U8:AF8)</f>
        <v>4276.1000000000004</v>
      </c>
    </row>
    <row r="9" spans="1:34" ht="33.6" customHeight="1">
      <c r="A9" s="644" t="s">
        <v>139</v>
      </c>
      <c r="B9" s="642">
        <v>36.389631436030868</v>
      </c>
      <c r="C9" s="642">
        <v>34.721144351465909</v>
      </c>
      <c r="D9" s="642">
        <v>29.978775846097506</v>
      </c>
      <c r="E9" s="642">
        <v>28.165006463837074</v>
      </c>
      <c r="F9" s="642">
        <v>38.15908006622567</v>
      </c>
      <c r="G9" s="642">
        <v>37.641581565125193</v>
      </c>
      <c r="H9" s="642">
        <v>28.899426493556803</v>
      </c>
      <c r="I9" s="642">
        <v>28.087504433602305</v>
      </c>
      <c r="J9" s="642">
        <v>34.161934430751955</v>
      </c>
      <c r="K9" s="642">
        <v>36.944342943316087</v>
      </c>
      <c r="L9" s="642">
        <v>34.360048156391599</v>
      </c>
      <c r="M9" s="642">
        <v>36.843239715359687</v>
      </c>
      <c r="N9" s="637"/>
      <c r="O9" s="645">
        <f t="shared" si="1"/>
        <v>404.35171590176066</v>
      </c>
      <c r="P9" s="610"/>
      <c r="Q9" s="632"/>
      <c r="R9" s="632"/>
      <c r="S9" s="611"/>
      <c r="T9" s="644" t="s">
        <v>139</v>
      </c>
      <c r="U9" s="643">
        <v>21.1</v>
      </c>
      <c r="V9" s="643">
        <v>19</v>
      </c>
      <c r="W9" s="643">
        <v>21.1</v>
      </c>
      <c r="X9" s="643">
        <v>20.399999999999999</v>
      </c>
      <c r="Y9" s="643">
        <v>6.8</v>
      </c>
      <c r="Z9" s="643">
        <v>17.600000000000001</v>
      </c>
      <c r="AA9" s="643">
        <v>21.1</v>
      </c>
      <c r="AB9" s="643">
        <v>21.1</v>
      </c>
      <c r="AC9" s="643">
        <v>20.399999999999999</v>
      </c>
      <c r="AD9" s="643">
        <v>21.1</v>
      </c>
      <c r="AE9" s="643">
        <v>20.399999999999999</v>
      </c>
      <c r="AF9" s="643">
        <v>20.3</v>
      </c>
      <c r="AG9" s="611"/>
      <c r="AH9" s="645">
        <f t="shared" si="2"/>
        <v>230.4</v>
      </c>
    </row>
    <row r="10" spans="1:34" ht="33.6" customHeight="1" thickBot="1">
      <c r="A10" s="646" t="s">
        <v>140</v>
      </c>
      <c r="B10" s="647">
        <f t="shared" ref="B10:M10" si="3">B8-B9</f>
        <v>301.67584856396911</v>
      </c>
      <c r="C10" s="647">
        <f t="shared" si="3"/>
        <v>301.30358564853407</v>
      </c>
      <c r="D10" s="647">
        <f t="shared" si="3"/>
        <v>261.03335415390251</v>
      </c>
      <c r="E10" s="647">
        <f t="shared" si="3"/>
        <v>256.57339353616294</v>
      </c>
      <c r="F10" s="647">
        <f t="shared" si="3"/>
        <v>346.65765993377431</v>
      </c>
      <c r="G10" s="647">
        <f t="shared" si="3"/>
        <v>337.10349843487484</v>
      </c>
      <c r="H10" s="647">
        <f t="shared" si="3"/>
        <v>252.87908350644318</v>
      </c>
      <c r="I10" s="647">
        <f t="shared" si="3"/>
        <v>238.92184556639768</v>
      </c>
      <c r="J10" s="647">
        <f t="shared" si="3"/>
        <v>315.17151556924802</v>
      </c>
      <c r="K10" s="647">
        <f t="shared" si="3"/>
        <v>332.23593705668395</v>
      </c>
      <c r="L10" s="647">
        <f t="shared" si="3"/>
        <v>284.04944184360841</v>
      </c>
      <c r="M10" s="647">
        <f t="shared" si="3"/>
        <v>323.2396402846403</v>
      </c>
      <c r="N10" s="637"/>
      <c r="O10" s="648">
        <f t="shared" si="1"/>
        <v>3550.8448040982389</v>
      </c>
      <c r="P10" s="610"/>
      <c r="Q10" s="632"/>
      <c r="R10" s="632"/>
      <c r="S10" s="611"/>
      <c r="T10" s="646" t="s">
        <v>140</v>
      </c>
      <c r="U10" s="649">
        <v>370</v>
      </c>
      <c r="V10" s="649">
        <v>334.4</v>
      </c>
      <c r="W10" s="649">
        <v>369.9</v>
      </c>
      <c r="X10" s="649">
        <v>358.3</v>
      </c>
      <c r="Y10" s="649">
        <v>252</v>
      </c>
      <c r="Z10" s="649">
        <v>234.4</v>
      </c>
      <c r="AA10" s="649">
        <v>313.10000000000002</v>
      </c>
      <c r="AB10" s="649">
        <v>369.4</v>
      </c>
      <c r="AC10" s="649">
        <v>357.9</v>
      </c>
      <c r="AD10" s="649">
        <v>370.3</v>
      </c>
      <c r="AE10" s="649">
        <v>358.3</v>
      </c>
      <c r="AF10" s="649">
        <v>358</v>
      </c>
      <c r="AG10" s="611"/>
      <c r="AH10" s="648">
        <f t="shared" si="2"/>
        <v>4046.0000000000005</v>
      </c>
    </row>
    <row r="11" spans="1:34" ht="33.6" customHeight="1" thickTop="1">
      <c r="A11" s="622"/>
      <c r="B11" s="650"/>
      <c r="C11" s="650"/>
      <c r="D11" s="650"/>
      <c r="E11" s="650"/>
      <c r="F11" s="651"/>
      <c r="G11" s="651"/>
      <c r="H11" s="651"/>
      <c r="I11" s="650"/>
      <c r="J11" s="650"/>
      <c r="K11" s="650"/>
      <c r="L11" s="650"/>
      <c r="M11" s="652"/>
      <c r="N11" s="653"/>
      <c r="O11" s="654">
        <f t="shared" si="1"/>
        <v>0</v>
      </c>
      <c r="P11" s="610"/>
      <c r="Q11" s="632"/>
      <c r="R11" s="632"/>
      <c r="S11" s="611"/>
      <c r="T11" s="622"/>
      <c r="U11" s="629"/>
      <c r="V11" s="629"/>
      <c r="W11" s="629"/>
      <c r="X11" s="629"/>
      <c r="Y11" s="629"/>
      <c r="Z11" s="629"/>
      <c r="AA11" s="629"/>
      <c r="AB11" s="629"/>
      <c r="AC11" s="629"/>
      <c r="AD11" s="629"/>
      <c r="AE11" s="629"/>
      <c r="AF11" s="629"/>
      <c r="AG11" s="611"/>
      <c r="AH11" s="654"/>
    </row>
    <row r="12" spans="1:34" ht="33.6" customHeight="1" thickBot="1">
      <c r="A12" s="628" t="s">
        <v>143</v>
      </c>
      <c r="B12" s="650"/>
      <c r="C12" s="650"/>
      <c r="D12" s="650"/>
      <c r="E12" s="650"/>
      <c r="F12" s="651"/>
      <c r="G12" s="651"/>
      <c r="H12" s="651"/>
      <c r="I12" s="650"/>
      <c r="J12" s="650"/>
      <c r="K12" s="650"/>
      <c r="L12" s="650"/>
      <c r="M12" s="652"/>
      <c r="N12" s="653"/>
      <c r="O12" s="631">
        <f t="shared" si="1"/>
        <v>0</v>
      </c>
      <c r="P12" s="610"/>
      <c r="Q12" s="632"/>
      <c r="R12" s="632"/>
      <c r="S12" s="611"/>
      <c r="T12" s="628" t="s">
        <v>143</v>
      </c>
      <c r="U12" s="629"/>
      <c r="V12" s="629"/>
      <c r="W12" s="629"/>
      <c r="X12" s="629"/>
      <c r="Y12" s="629"/>
      <c r="Z12" s="629"/>
      <c r="AA12" s="629"/>
      <c r="AB12" s="629"/>
      <c r="AC12" s="629"/>
      <c r="AD12" s="629"/>
      <c r="AE12" s="629"/>
      <c r="AF12" s="629"/>
      <c r="AG12" s="611"/>
      <c r="AH12" s="633"/>
    </row>
    <row r="13" spans="1:34" ht="33.6" customHeight="1" thickTop="1" thickBot="1">
      <c r="A13" s="634" t="s">
        <v>144</v>
      </c>
      <c r="B13" s="635">
        <v>105.10599999999999</v>
      </c>
      <c r="C13" s="635">
        <v>80.69</v>
      </c>
      <c r="D13" s="635">
        <v>101.136</v>
      </c>
      <c r="E13" s="635">
        <v>28.928999999999998</v>
      </c>
      <c r="F13" s="636">
        <v>79.498999999999995</v>
      </c>
      <c r="G13" s="636">
        <v>93.828000000000003</v>
      </c>
      <c r="H13" s="636">
        <v>93.268000000000001</v>
      </c>
      <c r="I13" s="636">
        <v>107.541</v>
      </c>
      <c r="J13" s="636">
        <v>97.055000000000007</v>
      </c>
      <c r="K13" s="636">
        <v>76.072000000000003</v>
      </c>
      <c r="L13" s="636">
        <v>80.697000000000003</v>
      </c>
      <c r="M13" s="636">
        <v>100.319</v>
      </c>
      <c r="N13" s="637"/>
      <c r="O13" s="638">
        <f t="shared" si="1"/>
        <v>1044.1400000000001</v>
      </c>
      <c r="P13" s="610"/>
      <c r="Q13" s="346"/>
      <c r="R13" s="347"/>
      <c r="S13" s="639"/>
      <c r="T13" s="634" t="s">
        <v>144</v>
      </c>
      <c r="U13" s="640">
        <v>116.8</v>
      </c>
      <c r="V13" s="640">
        <v>105.5</v>
      </c>
      <c r="W13" s="640">
        <v>86.7</v>
      </c>
      <c r="X13" s="640">
        <v>49</v>
      </c>
      <c r="Y13" s="640">
        <v>116.8</v>
      </c>
      <c r="Z13" s="640">
        <v>113</v>
      </c>
      <c r="AA13" s="640">
        <v>116.8</v>
      </c>
      <c r="AB13" s="640">
        <v>116.8</v>
      </c>
      <c r="AC13" s="640">
        <v>113</v>
      </c>
      <c r="AD13" s="640">
        <v>116.8</v>
      </c>
      <c r="AE13" s="640">
        <v>113</v>
      </c>
      <c r="AF13" s="640">
        <v>113</v>
      </c>
      <c r="AG13" s="611"/>
      <c r="AH13" s="638">
        <f>SUM(U13:AF13)</f>
        <v>1277.1999999999998</v>
      </c>
    </row>
    <row r="14" spans="1:34" ht="33.6" customHeight="1" thickTop="1">
      <c r="A14" s="641" t="s">
        <v>138</v>
      </c>
      <c r="B14" s="642">
        <f t="shared" ref="B14:M14" si="4">B13</f>
        <v>105.10599999999999</v>
      </c>
      <c r="C14" s="642">
        <f t="shared" si="4"/>
        <v>80.69</v>
      </c>
      <c r="D14" s="642">
        <f t="shared" si="4"/>
        <v>101.136</v>
      </c>
      <c r="E14" s="642">
        <f t="shared" si="4"/>
        <v>28.928999999999998</v>
      </c>
      <c r="F14" s="642">
        <f t="shared" si="4"/>
        <v>79.498999999999995</v>
      </c>
      <c r="G14" s="642">
        <f t="shared" si="4"/>
        <v>93.828000000000003</v>
      </c>
      <c r="H14" s="642">
        <f t="shared" si="4"/>
        <v>93.268000000000001</v>
      </c>
      <c r="I14" s="642">
        <f t="shared" si="4"/>
        <v>107.541</v>
      </c>
      <c r="J14" s="642">
        <f t="shared" si="4"/>
        <v>97.055000000000007</v>
      </c>
      <c r="K14" s="642">
        <f t="shared" si="4"/>
        <v>76.072000000000003</v>
      </c>
      <c r="L14" s="642">
        <f t="shared" si="4"/>
        <v>80.697000000000003</v>
      </c>
      <c r="M14" s="642">
        <f t="shared" si="4"/>
        <v>100.319</v>
      </c>
      <c r="N14" s="637"/>
      <c r="O14" s="638">
        <f t="shared" si="1"/>
        <v>1044.1400000000001</v>
      </c>
      <c r="P14" s="610"/>
      <c r="Q14" s="632"/>
      <c r="R14" s="632"/>
      <c r="S14" s="639"/>
      <c r="T14" s="641" t="s">
        <v>138</v>
      </c>
      <c r="U14" s="643">
        <v>116.8</v>
      </c>
      <c r="V14" s="643">
        <v>105.5</v>
      </c>
      <c r="W14" s="643">
        <v>86.7</v>
      </c>
      <c r="X14" s="643">
        <v>49</v>
      </c>
      <c r="Y14" s="643">
        <v>116.8</v>
      </c>
      <c r="Z14" s="643">
        <v>113</v>
      </c>
      <c r="AA14" s="643">
        <v>116.8</v>
      </c>
      <c r="AB14" s="643">
        <v>116.8</v>
      </c>
      <c r="AC14" s="643">
        <v>113</v>
      </c>
      <c r="AD14" s="643">
        <v>116.8</v>
      </c>
      <c r="AE14" s="643">
        <v>113</v>
      </c>
      <c r="AF14" s="643">
        <v>113</v>
      </c>
      <c r="AG14" s="611"/>
      <c r="AH14" s="638">
        <f t="shared" ref="AH14:AH16" si="5">SUM(U14:AF14)</f>
        <v>1277.1999999999998</v>
      </c>
    </row>
    <row r="15" spans="1:34" ht="33.6" customHeight="1">
      <c r="A15" s="644" t="s">
        <v>139</v>
      </c>
      <c r="B15" s="642">
        <v>10.8168225820313</v>
      </c>
      <c r="C15" s="642">
        <v>4.9843819094238278</v>
      </c>
      <c r="D15" s="642">
        <v>10.642210034188917</v>
      </c>
      <c r="E15" s="642">
        <v>3.024425643849372</v>
      </c>
      <c r="F15" s="642">
        <v>9.3204413182296708</v>
      </c>
      <c r="G15" s="642">
        <v>10.572875595703124</v>
      </c>
      <c r="H15" s="642">
        <v>10.871989507279723</v>
      </c>
      <c r="I15" s="642">
        <v>11.935497273437504</v>
      </c>
      <c r="J15" s="642">
        <v>11.241993583984382</v>
      </c>
      <c r="K15" s="642">
        <v>9.895703967193608</v>
      </c>
      <c r="L15" s="642">
        <v>9.6672407493476928</v>
      </c>
      <c r="M15" s="642">
        <v>10.498902581085204</v>
      </c>
      <c r="N15" s="637"/>
      <c r="O15" s="645">
        <f t="shared" si="1"/>
        <v>113.47248474575433</v>
      </c>
      <c r="P15" s="610"/>
      <c r="Q15" s="632"/>
      <c r="R15" s="632"/>
      <c r="S15" s="611"/>
      <c r="T15" s="644" t="s">
        <v>139</v>
      </c>
      <c r="U15" s="643">
        <v>12.1</v>
      </c>
      <c r="V15" s="643">
        <v>10.9</v>
      </c>
      <c r="W15" s="643">
        <v>8.9</v>
      </c>
      <c r="X15" s="643">
        <v>5.0999999999999996</v>
      </c>
      <c r="Y15" s="643">
        <v>12.1</v>
      </c>
      <c r="Z15" s="643">
        <v>11.7</v>
      </c>
      <c r="AA15" s="643">
        <v>12.1</v>
      </c>
      <c r="AB15" s="643">
        <v>12.1</v>
      </c>
      <c r="AC15" s="643">
        <v>11.7</v>
      </c>
      <c r="AD15" s="643">
        <v>12.1</v>
      </c>
      <c r="AE15" s="643">
        <v>11.7</v>
      </c>
      <c r="AF15" s="643">
        <v>11.7</v>
      </c>
      <c r="AG15" s="611"/>
      <c r="AH15" s="645">
        <f t="shared" si="5"/>
        <v>132.19999999999999</v>
      </c>
    </row>
    <row r="16" spans="1:34" ht="33.6" customHeight="1" thickBot="1">
      <c r="A16" s="646" t="s">
        <v>140</v>
      </c>
      <c r="B16" s="647">
        <f t="shared" ref="B16:M16" si="6">B14-B15</f>
        <v>94.289177417968688</v>
      </c>
      <c r="C16" s="647">
        <f t="shared" si="6"/>
        <v>75.705618090576166</v>
      </c>
      <c r="D16" s="647">
        <f t="shared" si="6"/>
        <v>90.493789965811075</v>
      </c>
      <c r="E16" s="647">
        <f t="shared" si="6"/>
        <v>25.904574356150626</v>
      </c>
      <c r="F16" s="647">
        <f t="shared" si="6"/>
        <v>70.178558681770326</v>
      </c>
      <c r="G16" s="647">
        <f t="shared" si="6"/>
        <v>83.255124404296879</v>
      </c>
      <c r="H16" s="647">
        <f t="shared" si="6"/>
        <v>82.396010492720279</v>
      </c>
      <c r="I16" s="647">
        <f t="shared" si="6"/>
        <v>95.605502726562491</v>
      </c>
      <c r="J16" s="647">
        <f t="shared" si="6"/>
        <v>85.813006416015625</v>
      </c>
      <c r="K16" s="647">
        <f t="shared" si="6"/>
        <v>66.176296032806391</v>
      </c>
      <c r="L16" s="647">
        <f t="shared" si="6"/>
        <v>71.029759250652305</v>
      </c>
      <c r="M16" s="647">
        <f t="shared" si="6"/>
        <v>89.820097418914798</v>
      </c>
      <c r="N16" s="637"/>
      <c r="O16" s="648">
        <f t="shared" si="1"/>
        <v>930.66751525424559</v>
      </c>
      <c r="P16" s="610"/>
      <c r="Q16" s="632"/>
      <c r="R16" s="632"/>
      <c r="S16" s="611"/>
      <c r="T16" s="646" t="s">
        <v>140</v>
      </c>
      <c r="U16" s="649">
        <v>104.8</v>
      </c>
      <c r="V16" s="649">
        <v>94.6</v>
      </c>
      <c r="W16" s="649">
        <v>77.7</v>
      </c>
      <c r="X16" s="649">
        <v>43.9</v>
      </c>
      <c r="Y16" s="649">
        <v>104.8</v>
      </c>
      <c r="Z16" s="649">
        <v>101.4</v>
      </c>
      <c r="AA16" s="649">
        <v>104.8</v>
      </c>
      <c r="AB16" s="649">
        <v>104.8</v>
      </c>
      <c r="AC16" s="649">
        <v>101.4</v>
      </c>
      <c r="AD16" s="649">
        <v>104.8</v>
      </c>
      <c r="AE16" s="649">
        <v>101.4</v>
      </c>
      <c r="AF16" s="649">
        <v>101.4</v>
      </c>
      <c r="AG16" s="611"/>
      <c r="AH16" s="648">
        <f t="shared" si="5"/>
        <v>1145.8</v>
      </c>
    </row>
    <row r="17" spans="1:34" ht="33.6" customHeight="1" thickTop="1">
      <c r="A17" s="655"/>
      <c r="B17" s="656"/>
      <c r="C17" s="656"/>
      <c r="D17" s="656"/>
      <c r="E17" s="656"/>
      <c r="F17" s="657"/>
      <c r="G17" s="657"/>
      <c r="H17" s="657"/>
      <c r="I17" s="656"/>
      <c r="J17" s="656"/>
      <c r="K17" s="656"/>
      <c r="L17" s="656"/>
      <c r="M17" s="658"/>
      <c r="N17" s="653"/>
      <c r="O17" s="659">
        <f t="shared" si="1"/>
        <v>0</v>
      </c>
      <c r="P17" s="610"/>
      <c r="Q17" s="632"/>
      <c r="R17" s="632"/>
      <c r="S17" s="611"/>
      <c r="T17" s="655"/>
      <c r="U17" s="658"/>
      <c r="V17" s="658"/>
      <c r="W17" s="658"/>
      <c r="X17" s="658"/>
      <c r="Y17" s="658"/>
      <c r="Z17" s="658"/>
      <c r="AA17" s="658"/>
      <c r="AB17" s="658"/>
      <c r="AC17" s="658"/>
      <c r="AD17" s="658"/>
      <c r="AE17" s="658"/>
      <c r="AF17" s="658"/>
      <c r="AG17" s="611"/>
      <c r="AH17" s="659"/>
    </row>
    <row r="18" spans="1:34" ht="33.6" customHeight="1" thickBot="1">
      <c r="A18" s="628" t="s">
        <v>145</v>
      </c>
      <c r="B18" s="650"/>
      <c r="C18" s="650"/>
      <c r="D18" s="650"/>
      <c r="E18" s="650"/>
      <c r="F18" s="651"/>
      <c r="G18" s="651"/>
      <c r="H18" s="651"/>
      <c r="I18" s="650"/>
      <c r="J18" s="650"/>
      <c r="K18" s="650"/>
      <c r="L18" s="650"/>
      <c r="M18" s="652"/>
      <c r="N18" s="653"/>
      <c r="O18" s="631">
        <f t="shared" si="1"/>
        <v>0</v>
      </c>
      <c r="P18" s="610"/>
      <c r="Q18" s="632"/>
      <c r="R18" s="632"/>
      <c r="S18" s="611"/>
      <c r="T18" s="628" t="s">
        <v>145</v>
      </c>
      <c r="U18" s="629"/>
      <c r="V18" s="629"/>
      <c r="W18" s="629"/>
      <c r="X18" s="629"/>
      <c r="Y18" s="629"/>
      <c r="Z18" s="629"/>
      <c r="AA18" s="629"/>
      <c r="AB18" s="629"/>
      <c r="AC18" s="629"/>
      <c r="AD18" s="629"/>
      <c r="AE18" s="629"/>
      <c r="AF18" s="629"/>
      <c r="AG18" s="611"/>
      <c r="AH18" s="633"/>
    </row>
    <row r="19" spans="1:34" ht="27.75" thickTop="1" thickBot="1">
      <c r="A19" s="634" t="s">
        <v>146</v>
      </c>
      <c r="B19" s="635">
        <v>101.98099999999999</v>
      </c>
      <c r="C19" s="635">
        <v>95.79</v>
      </c>
      <c r="D19" s="635">
        <v>92.61</v>
      </c>
      <c r="E19" s="635">
        <v>75.292000000000002</v>
      </c>
      <c r="F19" s="636">
        <v>64.02</v>
      </c>
      <c r="G19" s="636">
        <v>75.069999999999993</v>
      </c>
      <c r="H19" s="636">
        <v>53.636000000000003</v>
      </c>
      <c r="I19" s="636">
        <v>112.26900000000001</v>
      </c>
      <c r="J19" s="636">
        <v>100.25700000000001</v>
      </c>
      <c r="K19" s="636">
        <v>114.702</v>
      </c>
      <c r="L19" s="636">
        <v>103.294</v>
      </c>
      <c r="M19" s="636">
        <v>106.325</v>
      </c>
      <c r="N19" s="637"/>
      <c r="O19" s="638">
        <f>SUM(B19:M19)</f>
        <v>1095.2459999999999</v>
      </c>
      <c r="P19" s="610"/>
      <c r="Q19" s="346"/>
      <c r="R19" s="347"/>
      <c r="S19" s="639"/>
      <c r="T19" s="634" t="s">
        <v>146</v>
      </c>
      <c r="U19" s="640">
        <v>117.6</v>
      </c>
      <c r="V19" s="640">
        <v>106.2</v>
      </c>
      <c r="W19" s="640">
        <v>117.6</v>
      </c>
      <c r="X19" s="640">
        <v>113.8</v>
      </c>
      <c r="Y19" s="640">
        <v>117.6</v>
      </c>
      <c r="Z19" s="640">
        <v>113.8</v>
      </c>
      <c r="AA19" s="640">
        <v>117.6</v>
      </c>
      <c r="AB19" s="640">
        <v>117.6</v>
      </c>
      <c r="AC19" s="640">
        <v>75.8</v>
      </c>
      <c r="AD19" s="640">
        <v>60.7</v>
      </c>
      <c r="AE19" s="640">
        <v>113.8</v>
      </c>
      <c r="AF19" s="640">
        <v>113.8</v>
      </c>
      <c r="AG19" s="611"/>
      <c r="AH19" s="638">
        <f>SUM(U19:AF19)</f>
        <v>1285.8999999999999</v>
      </c>
    </row>
    <row r="20" spans="1:34" ht="30" customHeight="1" thickTop="1">
      <c r="A20" s="641" t="s">
        <v>138</v>
      </c>
      <c r="B20" s="642">
        <f t="shared" ref="B20:M20" si="7">B19</f>
        <v>101.98099999999999</v>
      </c>
      <c r="C20" s="642">
        <f t="shared" si="7"/>
        <v>95.79</v>
      </c>
      <c r="D20" s="642">
        <f t="shared" si="7"/>
        <v>92.61</v>
      </c>
      <c r="E20" s="642">
        <f t="shared" si="7"/>
        <v>75.292000000000002</v>
      </c>
      <c r="F20" s="642">
        <f t="shared" si="7"/>
        <v>64.02</v>
      </c>
      <c r="G20" s="642">
        <f t="shared" si="7"/>
        <v>75.069999999999993</v>
      </c>
      <c r="H20" s="642">
        <f t="shared" si="7"/>
        <v>53.636000000000003</v>
      </c>
      <c r="I20" s="642">
        <f t="shared" si="7"/>
        <v>112.26900000000001</v>
      </c>
      <c r="J20" s="642">
        <f t="shared" si="7"/>
        <v>100.25700000000001</v>
      </c>
      <c r="K20" s="642">
        <f t="shared" si="7"/>
        <v>114.702</v>
      </c>
      <c r="L20" s="642">
        <f t="shared" si="7"/>
        <v>103.294</v>
      </c>
      <c r="M20" s="642">
        <f t="shared" si="7"/>
        <v>106.325</v>
      </c>
      <c r="N20" s="637"/>
      <c r="O20" s="638">
        <f t="shared" si="1"/>
        <v>1095.2459999999999</v>
      </c>
      <c r="P20" s="610"/>
      <c r="Q20" s="632"/>
      <c r="R20" s="632"/>
      <c r="S20" s="639"/>
      <c r="T20" s="641" t="s">
        <v>138</v>
      </c>
      <c r="U20" s="643">
        <v>117.6</v>
      </c>
      <c r="V20" s="643">
        <v>106.2</v>
      </c>
      <c r="W20" s="643">
        <v>117.6</v>
      </c>
      <c r="X20" s="643">
        <v>113.8</v>
      </c>
      <c r="Y20" s="643">
        <v>117.6</v>
      </c>
      <c r="Z20" s="643">
        <v>113.8</v>
      </c>
      <c r="AA20" s="643">
        <v>117.6</v>
      </c>
      <c r="AB20" s="643">
        <v>117.6</v>
      </c>
      <c r="AC20" s="643">
        <v>75.8</v>
      </c>
      <c r="AD20" s="643">
        <v>60.7</v>
      </c>
      <c r="AE20" s="643">
        <v>113.8</v>
      </c>
      <c r="AF20" s="643">
        <v>113.8</v>
      </c>
      <c r="AG20" s="611"/>
      <c r="AH20" s="638">
        <f t="shared" ref="AH20:AH22" si="8">SUM(U20:AF20)</f>
        <v>1285.8999999999999</v>
      </c>
    </row>
    <row r="21" spans="1:34" ht="33.6" customHeight="1">
      <c r="A21" s="644" t="s">
        <v>139</v>
      </c>
      <c r="B21" s="642">
        <v>11.248358321517939</v>
      </c>
      <c r="C21" s="642">
        <v>7.1152470917968751</v>
      </c>
      <c r="D21" s="642">
        <v>11.011347619862004</v>
      </c>
      <c r="E21" s="642">
        <v>9.369600189468386</v>
      </c>
      <c r="F21" s="642">
        <v>8.7257173964233363</v>
      </c>
      <c r="G21" s="642">
        <v>8.513119529298784</v>
      </c>
      <c r="H21" s="642">
        <v>6.2705262278137237</v>
      </c>
      <c r="I21" s="642">
        <v>11.386161925537104</v>
      </c>
      <c r="J21" s="642">
        <v>10.645661188173296</v>
      </c>
      <c r="K21" s="642">
        <v>11.574176492187501</v>
      </c>
      <c r="L21" s="642">
        <v>11.095350070312502</v>
      </c>
      <c r="M21" s="642">
        <v>11.856392074218748</v>
      </c>
      <c r="N21" s="637"/>
      <c r="O21" s="645">
        <f t="shared" si="1"/>
        <v>118.81165812661021</v>
      </c>
      <c r="P21" s="610"/>
      <c r="Q21" s="632"/>
      <c r="R21" s="632"/>
      <c r="S21" s="611"/>
      <c r="T21" s="644" t="s">
        <v>139</v>
      </c>
      <c r="U21" s="643">
        <v>12.1</v>
      </c>
      <c r="V21" s="643">
        <v>10.9</v>
      </c>
      <c r="W21" s="643">
        <v>12.1</v>
      </c>
      <c r="X21" s="643">
        <v>11.7</v>
      </c>
      <c r="Y21" s="643">
        <v>12.1</v>
      </c>
      <c r="Z21" s="643">
        <v>11.7</v>
      </c>
      <c r="AA21" s="643">
        <v>12.1</v>
      </c>
      <c r="AB21" s="643">
        <v>12.1</v>
      </c>
      <c r="AC21" s="643">
        <v>7.8</v>
      </c>
      <c r="AD21" s="643">
        <v>6.2</v>
      </c>
      <c r="AE21" s="643">
        <v>11.7</v>
      </c>
      <c r="AF21" s="643">
        <v>11.7</v>
      </c>
      <c r="AG21" s="611"/>
      <c r="AH21" s="645">
        <f t="shared" si="8"/>
        <v>132.19999999999999</v>
      </c>
    </row>
    <row r="22" spans="1:34" ht="33.6" customHeight="1" thickBot="1">
      <c r="A22" s="646" t="s">
        <v>140</v>
      </c>
      <c r="B22" s="647">
        <f t="shared" ref="B22:M22" si="9">B20-B21</f>
        <v>90.732641678482054</v>
      </c>
      <c r="C22" s="647">
        <f t="shared" si="9"/>
        <v>88.674752908203132</v>
      </c>
      <c r="D22" s="647">
        <f t="shared" si="9"/>
        <v>81.598652380137992</v>
      </c>
      <c r="E22" s="647">
        <f t="shared" si="9"/>
        <v>65.922399810531616</v>
      </c>
      <c r="F22" s="647">
        <f t="shared" si="9"/>
        <v>55.294282603576661</v>
      </c>
      <c r="G22" s="647">
        <f t="shared" si="9"/>
        <v>66.556880470701202</v>
      </c>
      <c r="H22" s="647">
        <f t="shared" si="9"/>
        <v>47.365473772186277</v>
      </c>
      <c r="I22" s="647">
        <f t="shared" si="9"/>
        <v>100.8828380744629</v>
      </c>
      <c r="J22" s="647">
        <f t="shared" si="9"/>
        <v>89.611338811826712</v>
      </c>
      <c r="K22" s="647">
        <f t="shared" si="9"/>
        <v>103.12782350781249</v>
      </c>
      <c r="L22" s="647">
        <f t="shared" si="9"/>
        <v>92.198649929687491</v>
      </c>
      <c r="M22" s="647">
        <f t="shared" si="9"/>
        <v>94.468607925781257</v>
      </c>
      <c r="N22" s="637"/>
      <c r="O22" s="648">
        <f t="shared" si="1"/>
        <v>976.43434187338994</v>
      </c>
      <c r="P22" s="610"/>
      <c r="Q22" s="632"/>
      <c r="R22" s="632"/>
      <c r="S22" s="611"/>
      <c r="T22" s="646" t="s">
        <v>140</v>
      </c>
      <c r="U22" s="649">
        <v>105.5</v>
      </c>
      <c r="V22" s="649">
        <v>95.3</v>
      </c>
      <c r="W22" s="649">
        <v>105.5</v>
      </c>
      <c r="X22" s="649">
        <v>102.1</v>
      </c>
      <c r="Y22" s="649">
        <v>105.5</v>
      </c>
      <c r="Z22" s="649">
        <v>102.1</v>
      </c>
      <c r="AA22" s="649">
        <v>105.5</v>
      </c>
      <c r="AB22" s="649">
        <v>105.5</v>
      </c>
      <c r="AC22" s="649">
        <v>68.099999999999994</v>
      </c>
      <c r="AD22" s="649">
        <v>54.5</v>
      </c>
      <c r="AE22" s="649">
        <v>102.1</v>
      </c>
      <c r="AF22" s="649">
        <v>102.1</v>
      </c>
      <c r="AG22" s="611"/>
      <c r="AH22" s="648">
        <f t="shared" si="8"/>
        <v>1153.8</v>
      </c>
    </row>
    <row r="23" spans="1:34" ht="33.6" customHeight="1" thickTop="1">
      <c r="A23" s="655"/>
      <c r="B23" s="656"/>
      <c r="C23" s="656"/>
      <c r="D23" s="656"/>
      <c r="E23" s="656"/>
      <c r="F23" s="660"/>
      <c r="G23" s="660"/>
      <c r="H23" s="660"/>
      <c r="I23" s="656"/>
      <c r="J23" s="656"/>
      <c r="K23" s="656"/>
      <c r="L23" s="656"/>
      <c r="M23" s="658"/>
      <c r="N23" s="653"/>
      <c r="O23" s="659">
        <f t="shared" si="1"/>
        <v>0</v>
      </c>
      <c r="P23" s="610"/>
      <c r="Q23" s="632"/>
      <c r="R23" s="632"/>
      <c r="S23" s="611"/>
      <c r="T23" s="655"/>
      <c r="U23" s="658"/>
      <c r="V23" s="658"/>
      <c r="W23" s="658"/>
      <c r="X23" s="658"/>
      <c r="Y23" s="658"/>
      <c r="Z23" s="658"/>
      <c r="AA23" s="658"/>
      <c r="AB23" s="658"/>
      <c r="AC23" s="658"/>
      <c r="AD23" s="658"/>
      <c r="AE23" s="658"/>
      <c r="AF23" s="658"/>
      <c r="AH23" s="659"/>
    </row>
    <row r="24" spans="1:34" ht="33.6" customHeight="1" thickBot="1">
      <c r="A24" s="628" t="s">
        <v>74</v>
      </c>
      <c r="B24" s="661"/>
      <c r="C24" s="661"/>
      <c r="D24" s="661"/>
      <c r="E24" s="661"/>
      <c r="F24" s="660"/>
      <c r="G24" s="660"/>
      <c r="H24" s="660"/>
      <c r="I24" s="661"/>
      <c r="J24" s="661"/>
      <c r="K24" s="661"/>
      <c r="L24" s="661"/>
      <c r="M24" s="662"/>
      <c r="N24" s="653"/>
      <c r="O24" s="654">
        <f t="shared" si="1"/>
        <v>0</v>
      </c>
      <c r="P24" s="610"/>
      <c r="Q24" s="632"/>
      <c r="R24" s="632"/>
      <c r="S24" s="611"/>
      <c r="T24" s="628" t="s">
        <v>74</v>
      </c>
      <c r="U24" s="663"/>
      <c r="V24" s="663"/>
      <c r="W24" s="663"/>
      <c r="X24" s="663"/>
      <c r="Y24" s="663"/>
      <c r="Z24" s="663"/>
      <c r="AA24" s="664"/>
      <c r="AB24" s="664"/>
      <c r="AC24" s="664"/>
      <c r="AD24" s="664"/>
      <c r="AE24" s="664"/>
      <c r="AF24" s="664"/>
      <c r="AH24" s="654"/>
    </row>
    <row r="25" spans="1:34" ht="33.6" customHeight="1" thickTop="1">
      <c r="A25" s="641" t="s">
        <v>147</v>
      </c>
      <c r="B25" s="665">
        <v>4.6439000000000004</v>
      </c>
      <c r="C25" s="665">
        <v>4.3573000000000004</v>
      </c>
      <c r="D25" s="665">
        <v>4.5404</v>
      </c>
      <c r="E25" s="665">
        <v>3.7902999999999998</v>
      </c>
      <c r="F25" s="666">
        <v>3.9784999999999999</v>
      </c>
      <c r="G25" s="666">
        <v>3.6046</v>
      </c>
      <c r="H25" s="666">
        <v>3.5436299999999998</v>
      </c>
      <c r="I25" s="666">
        <v>3.3763999999999998</v>
      </c>
      <c r="J25" s="666">
        <v>3.9374400000000001</v>
      </c>
      <c r="K25" s="666">
        <v>3.7758699999999998</v>
      </c>
      <c r="L25" s="666">
        <v>3.8111999999999999</v>
      </c>
      <c r="M25" s="666">
        <v>4.2629000000000001</v>
      </c>
      <c r="N25" s="653"/>
      <c r="O25" s="638">
        <f>SUM(B25:M25)</f>
        <v>47.622440000000005</v>
      </c>
      <c r="P25" s="610"/>
      <c r="Q25" s="348"/>
      <c r="R25" s="348"/>
      <c r="S25" s="639"/>
      <c r="T25" s="641" t="s">
        <v>147</v>
      </c>
      <c r="U25" s="667">
        <v>3.8</v>
      </c>
      <c r="V25" s="667">
        <v>3.4</v>
      </c>
      <c r="W25" s="667">
        <v>3.8</v>
      </c>
      <c r="X25" s="667">
        <v>3.7</v>
      </c>
      <c r="Y25" s="667">
        <v>4.3</v>
      </c>
      <c r="Z25" s="667">
        <v>4.0999999999999996</v>
      </c>
      <c r="AA25" s="668">
        <v>4.3</v>
      </c>
      <c r="AB25" s="668">
        <v>4.3</v>
      </c>
      <c r="AC25" s="668">
        <v>4.0999999999999996</v>
      </c>
      <c r="AD25" s="668">
        <v>4.3</v>
      </c>
      <c r="AE25" s="668">
        <v>3.7</v>
      </c>
      <c r="AF25" s="668">
        <v>3.7</v>
      </c>
      <c r="AH25" s="638">
        <f>SUM(U25:AF25)</f>
        <v>47.500000000000007</v>
      </c>
    </row>
    <row r="26" spans="1:34" ht="27.75" customHeight="1">
      <c r="A26" s="644" t="s">
        <v>148</v>
      </c>
      <c r="B26" s="642">
        <v>1.2385000000000002</v>
      </c>
      <c r="C26" s="642">
        <v>0.44779999999999998</v>
      </c>
      <c r="D26" s="642">
        <v>0.94750000000000001</v>
      </c>
      <c r="E26" s="642">
        <v>1.51153</v>
      </c>
      <c r="F26" s="669">
        <v>1.1373</v>
      </c>
      <c r="G26" s="669">
        <v>1.4701</v>
      </c>
      <c r="H26" s="669">
        <v>1.0169999999999999</v>
      </c>
      <c r="I26" s="669">
        <v>0.71289999999999998</v>
      </c>
      <c r="J26" s="669">
        <v>0.88400000000000001</v>
      </c>
      <c r="K26" s="669">
        <v>0.88490000000000002</v>
      </c>
      <c r="L26" s="669">
        <v>0.7601</v>
      </c>
      <c r="M26" s="669">
        <v>0.41660000000000003</v>
      </c>
      <c r="N26" s="653"/>
      <c r="O26" s="645">
        <f t="shared" si="1"/>
        <v>11.428229999999999</v>
      </c>
      <c r="P26" s="610"/>
      <c r="Q26" s="348"/>
      <c r="R26" s="348"/>
      <c r="S26" s="639"/>
      <c r="T26" s="644" t="s">
        <v>148</v>
      </c>
      <c r="U26" s="670"/>
      <c r="V26" s="670"/>
      <c r="W26" s="670"/>
      <c r="X26" s="670"/>
      <c r="Y26" s="670"/>
      <c r="Z26" s="670"/>
      <c r="AA26" s="671"/>
      <c r="AB26" s="671"/>
      <c r="AC26" s="671"/>
      <c r="AD26" s="671"/>
      <c r="AE26" s="671"/>
      <c r="AF26" s="671"/>
      <c r="AH26" s="645">
        <f t="shared" ref="AH26:AH43" si="10">SUM(U26:AF26)</f>
        <v>0</v>
      </c>
    </row>
    <row r="27" spans="1:34" ht="30" customHeight="1">
      <c r="A27" s="644" t="s">
        <v>149</v>
      </c>
      <c r="B27" s="642">
        <v>0.40429999999999999</v>
      </c>
      <c r="C27" s="642">
        <v>0.15670000000000001</v>
      </c>
      <c r="D27" s="642">
        <v>0.64189999999999992</v>
      </c>
      <c r="E27" s="642">
        <v>1.1159000000000001</v>
      </c>
      <c r="F27" s="669">
        <v>0.74270000000000003</v>
      </c>
      <c r="G27" s="669">
        <v>1.32789</v>
      </c>
      <c r="H27" s="669">
        <v>0.87309999999999999</v>
      </c>
      <c r="I27" s="669">
        <v>0.66439999999999999</v>
      </c>
      <c r="J27" s="669">
        <v>1.0053000000000001</v>
      </c>
      <c r="K27" s="669">
        <v>0.88559999999999994</v>
      </c>
      <c r="L27" s="669">
        <v>0.92645999999999995</v>
      </c>
      <c r="M27" s="669">
        <v>0.39019999999999999</v>
      </c>
      <c r="N27" s="653"/>
      <c r="O27" s="645">
        <f t="shared" si="1"/>
        <v>9.1344500000000011</v>
      </c>
      <c r="P27" s="610"/>
      <c r="Q27" s="348"/>
      <c r="R27" s="348"/>
      <c r="S27" s="639"/>
      <c r="T27" s="644" t="s">
        <v>149</v>
      </c>
      <c r="U27" s="670"/>
      <c r="V27" s="670"/>
      <c r="W27" s="670"/>
      <c r="X27" s="670">
        <v>0</v>
      </c>
      <c r="Y27" s="670">
        <v>0</v>
      </c>
      <c r="Z27" s="670"/>
      <c r="AA27" s="671"/>
      <c r="AB27" s="671"/>
      <c r="AC27" s="671"/>
      <c r="AD27" s="671"/>
      <c r="AE27" s="671"/>
      <c r="AF27" s="671"/>
      <c r="AH27" s="645">
        <f t="shared" si="10"/>
        <v>0</v>
      </c>
    </row>
    <row r="28" spans="1:34" ht="33.6" customHeight="1">
      <c r="A28" s="644" t="s">
        <v>151</v>
      </c>
      <c r="B28" s="642">
        <v>3.794</v>
      </c>
      <c r="C28" s="642">
        <v>0</v>
      </c>
      <c r="D28" s="642">
        <v>31.401000000000003</v>
      </c>
      <c r="E28" s="642">
        <v>32.715000000000003</v>
      </c>
      <c r="F28" s="669">
        <v>0</v>
      </c>
      <c r="G28" s="669">
        <v>2.0910000000000002</v>
      </c>
      <c r="H28" s="669">
        <v>2.8919999999999999</v>
      </c>
      <c r="I28" s="669">
        <v>3.9470000000000001</v>
      </c>
      <c r="J28" s="669">
        <v>21.177</v>
      </c>
      <c r="K28" s="669">
        <v>18.785</v>
      </c>
      <c r="L28" s="669">
        <v>47.625</v>
      </c>
      <c r="M28" s="669">
        <v>1.0660000000000001</v>
      </c>
      <c r="N28" s="653"/>
      <c r="O28" s="645">
        <f t="shared" si="1"/>
        <v>165.49299999999999</v>
      </c>
      <c r="P28" s="610"/>
      <c r="Q28" s="348"/>
      <c r="R28" s="348"/>
      <c r="S28" s="639"/>
      <c r="T28" s="644" t="s">
        <v>151</v>
      </c>
      <c r="U28" s="670">
        <v>200</v>
      </c>
      <c r="V28" s="670">
        <v>151.9</v>
      </c>
      <c r="W28" s="670"/>
      <c r="X28" s="670"/>
      <c r="Y28" s="670"/>
      <c r="Z28" s="670"/>
      <c r="AA28" s="671"/>
      <c r="AB28" s="671"/>
      <c r="AC28" s="671"/>
      <c r="AD28" s="671"/>
      <c r="AE28" s="671"/>
      <c r="AF28" s="671"/>
      <c r="AH28" s="645">
        <f t="shared" si="10"/>
        <v>351.9</v>
      </c>
    </row>
    <row r="29" spans="1:34" ht="33.6" customHeight="1">
      <c r="A29" s="644" t="s">
        <v>152</v>
      </c>
      <c r="B29" s="642">
        <v>97.382000000000005</v>
      </c>
      <c r="C29" s="642">
        <v>93.68</v>
      </c>
      <c r="D29" s="642">
        <v>107.268</v>
      </c>
      <c r="E29" s="642">
        <v>84.093999999999994</v>
      </c>
      <c r="F29" s="669">
        <v>102.64400000000001</v>
      </c>
      <c r="G29" s="669">
        <v>103.13200000000001</v>
      </c>
      <c r="H29" s="669">
        <v>62.801000000000002</v>
      </c>
      <c r="I29" s="669">
        <v>68.225999999999999</v>
      </c>
      <c r="J29" s="669">
        <v>98.317999999999998</v>
      </c>
      <c r="K29" s="669">
        <v>110.989</v>
      </c>
      <c r="L29" s="669">
        <v>95.445999999999998</v>
      </c>
      <c r="M29" s="669">
        <v>108.274</v>
      </c>
      <c r="N29" s="653"/>
      <c r="O29" s="645">
        <f t="shared" si="1"/>
        <v>1132.2540000000001</v>
      </c>
      <c r="P29" s="610"/>
      <c r="Q29" s="348"/>
      <c r="R29" s="348"/>
      <c r="S29" s="639"/>
      <c r="T29" s="644" t="s">
        <v>152</v>
      </c>
      <c r="U29" s="670">
        <v>110.9</v>
      </c>
      <c r="V29" s="670">
        <v>100.1</v>
      </c>
      <c r="W29" s="670">
        <v>110.9</v>
      </c>
      <c r="X29" s="670">
        <v>107.3</v>
      </c>
      <c r="Y29" s="670">
        <v>110.9</v>
      </c>
      <c r="Z29" s="670">
        <v>21.5</v>
      </c>
      <c r="AA29" s="671">
        <v>17.899999999999999</v>
      </c>
      <c r="AB29" s="671">
        <v>110.9</v>
      </c>
      <c r="AC29" s="671">
        <v>107.3</v>
      </c>
      <c r="AD29" s="671">
        <v>110.6</v>
      </c>
      <c r="AE29" s="671">
        <v>107.3</v>
      </c>
      <c r="AF29" s="671">
        <v>107.3</v>
      </c>
      <c r="AH29" s="645">
        <f t="shared" si="10"/>
        <v>1122.8999999999999</v>
      </c>
    </row>
    <row r="30" spans="1:34" ht="33.6" customHeight="1">
      <c r="A30" s="644" t="s">
        <v>153</v>
      </c>
      <c r="B30" s="642">
        <v>52.817999999999998</v>
      </c>
      <c r="C30" s="642">
        <v>59.356000000000002</v>
      </c>
      <c r="D30" s="642">
        <v>107.407</v>
      </c>
      <c r="E30" s="642">
        <v>81.721000000000004</v>
      </c>
      <c r="F30" s="669">
        <v>107.10899999999999</v>
      </c>
      <c r="G30" s="669">
        <v>87.492999999999995</v>
      </c>
      <c r="H30" s="669">
        <v>93.052999999999997</v>
      </c>
      <c r="I30" s="669">
        <v>102.93</v>
      </c>
      <c r="J30" s="669">
        <v>107.709</v>
      </c>
      <c r="K30" s="669">
        <v>108.45399999999999</v>
      </c>
      <c r="L30" s="669">
        <v>106.19</v>
      </c>
      <c r="M30" s="669">
        <v>101.93899999999999</v>
      </c>
      <c r="N30" s="653"/>
      <c r="O30" s="645">
        <f t="shared" si="1"/>
        <v>1116.1790000000001</v>
      </c>
      <c r="P30" s="610"/>
      <c r="Q30" s="348"/>
      <c r="R30" s="348"/>
      <c r="S30" s="639"/>
      <c r="T30" s="644" t="s">
        <v>153</v>
      </c>
      <c r="U30" s="670">
        <v>22.2</v>
      </c>
      <c r="V30" s="670">
        <v>103.5</v>
      </c>
      <c r="W30" s="670">
        <v>114.6</v>
      </c>
      <c r="X30" s="670">
        <v>110.9</v>
      </c>
      <c r="Y30" s="670">
        <v>114.6</v>
      </c>
      <c r="Z30" s="670">
        <v>110.6</v>
      </c>
      <c r="AA30" s="671">
        <v>114.6</v>
      </c>
      <c r="AB30" s="671">
        <v>114.6</v>
      </c>
      <c r="AC30" s="671">
        <v>110.9</v>
      </c>
      <c r="AD30" s="671">
        <v>114.6</v>
      </c>
      <c r="AE30" s="671">
        <v>110.6</v>
      </c>
      <c r="AF30" s="671">
        <v>110.9</v>
      </c>
      <c r="AH30" s="645">
        <f t="shared" si="10"/>
        <v>1252.6000000000001</v>
      </c>
    </row>
    <row r="31" spans="1:34" ht="33.6" customHeight="1">
      <c r="A31" s="634" t="s">
        <v>154</v>
      </c>
      <c r="B31" s="642">
        <v>1.6140000000000002E-2</v>
      </c>
      <c r="C31" s="642">
        <v>2.0100000000000001E-3</v>
      </c>
      <c r="D31" s="642">
        <v>7.1300000000000001E-3</v>
      </c>
      <c r="E31" s="642">
        <v>1.7389999999999999E-2</v>
      </c>
      <c r="F31" s="672">
        <v>6.4400000000000004E-3</v>
      </c>
      <c r="G31" s="672">
        <v>1.316E-2</v>
      </c>
      <c r="H31" s="672">
        <v>0</v>
      </c>
      <c r="I31" s="642">
        <v>0</v>
      </c>
      <c r="J31" s="642">
        <v>0</v>
      </c>
      <c r="K31" s="642">
        <v>0</v>
      </c>
      <c r="L31" s="642"/>
      <c r="M31" s="642">
        <v>0</v>
      </c>
      <c r="N31" s="653"/>
      <c r="O31" s="645">
        <f t="shared" si="1"/>
        <v>6.2269999999999999E-2</v>
      </c>
      <c r="P31" s="610"/>
      <c r="Q31" s="348"/>
      <c r="R31" s="348"/>
      <c r="S31" s="639"/>
      <c r="T31" s="634" t="s">
        <v>154</v>
      </c>
      <c r="U31" s="670">
        <v>0</v>
      </c>
      <c r="V31" s="670">
        <v>0</v>
      </c>
      <c r="W31" s="670">
        <v>0</v>
      </c>
      <c r="X31" s="670">
        <v>0</v>
      </c>
      <c r="Y31" s="670">
        <v>0</v>
      </c>
      <c r="Z31" s="670">
        <v>0</v>
      </c>
      <c r="AA31" s="671">
        <v>0</v>
      </c>
      <c r="AB31" s="671">
        <v>0</v>
      </c>
      <c r="AC31" s="671">
        <v>0</v>
      </c>
      <c r="AD31" s="671">
        <v>0</v>
      </c>
      <c r="AE31" s="671"/>
      <c r="AF31" s="671"/>
      <c r="AH31" s="645">
        <f t="shared" si="10"/>
        <v>0</v>
      </c>
    </row>
    <row r="32" spans="1:34" ht="26.25">
      <c r="A32" s="673" t="s">
        <v>155</v>
      </c>
      <c r="B32" s="647">
        <v>1.055E-2</v>
      </c>
      <c r="C32" s="647">
        <v>1.0300000000000001E-3</v>
      </c>
      <c r="D32" s="647">
        <v>1.08E-3</v>
      </c>
      <c r="E32" s="647"/>
      <c r="F32" s="674">
        <v>1.1199999999999999E-3</v>
      </c>
      <c r="G32" s="674">
        <v>0</v>
      </c>
      <c r="H32" s="674">
        <v>0</v>
      </c>
      <c r="I32" s="647">
        <v>0</v>
      </c>
      <c r="J32" s="647">
        <v>0</v>
      </c>
      <c r="K32" s="647">
        <v>0</v>
      </c>
      <c r="L32" s="647">
        <v>0</v>
      </c>
      <c r="M32" s="647">
        <v>0</v>
      </c>
      <c r="N32" s="675"/>
      <c r="O32" s="676">
        <f t="shared" si="1"/>
        <v>1.3779999999999999E-2</v>
      </c>
      <c r="P32" s="610"/>
      <c r="Q32" s="348"/>
      <c r="R32" s="348"/>
      <c r="S32" s="639"/>
      <c r="T32" s="673" t="s">
        <v>155</v>
      </c>
      <c r="U32" s="670">
        <v>0</v>
      </c>
      <c r="V32" s="670">
        <v>0</v>
      </c>
      <c r="W32" s="670">
        <v>0</v>
      </c>
      <c r="X32" s="670">
        <v>0</v>
      </c>
      <c r="Y32" s="670">
        <v>0</v>
      </c>
      <c r="Z32" s="670">
        <v>0</v>
      </c>
      <c r="AA32" s="677">
        <v>0</v>
      </c>
      <c r="AB32" s="677">
        <v>0</v>
      </c>
      <c r="AC32" s="677">
        <v>0</v>
      </c>
      <c r="AD32" s="677">
        <v>0</v>
      </c>
      <c r="AE32" s="677"/>
      <c r="AF32" s="677"/>
      <c r="AH32" s="645">
        <f t="shared" si="10"/>
        <v>0</v>
      </c>
    </row>
    <row r="33" spans="1:34" ht="33.6" customHeight="1">
      <c r="A33" s="644" t="s">
        <v>131</v>
      </c>
      <c r="B33" s="642">
        <v>101.46905</v>
      </c>
      <c r="C33" s="642">
        <v>97.487599999999986</v>
      </c>
      <c r="D33" s="642">
        <v>99.383790000000005</v>
      </c>
      <c r="E33" s="642">
        <v>110.51268999999999</v>
      </c>
      <c r="F33" s="669">
        <v>105.84296000000001</v>
      </c>
      <c r="G33" s="669">
        <v>90.563789999999997</v>
      </c>
      <c r="H33" s="669">
        <v>90.635400000000004</v>
      </c>
      <c r="I33" s="669">
        <v>41.55912</v>
      </c>
      <c r="J33" s="669">
        <v>82.755989999999997</v>
      </c>
      <c r="K33" s="669">
        <v>107.73065</v>
      </c>
      <c r="L33" s="669">
        <v>67.8767</v>
      </c>
      <c r="M33" s="669">
        <v>15.73122</v>
      </c>
      <c r="N33" s="637"/>
      <c r="O33" s="645">
        <f t="shared" si="1"/>
        <v>1011.54896</v>
      </c>
      <c r="P33" s="610"/>
      <c r="Q33" s="347"/>
      <c r="R33" s="347"/>
      <c r="S33" s="639"/>
      <c r="T33" s="644" t="s">
        <v>131</v>
      </c>
      <c r="U33" s="667">
        <v>115.3</v>
      </c>
      <c r="V33" s="667">
        <v>87.9</v>
      </c>
      <c r="W33" s="667">
        <v>118.9</v>
      </c>
      <c r="X33" s="667">
        <v>92.2</v>
      </c>
      <c r="Y33" s="667">
        <v>84.4</v>
      </c>
      <c r="Z33" s="667">
        <v>115.2</v>
      </c>
      <c r="AA33" s="670">
        <v>119</v>
      </c>
      <c r="AB33" s="670">
        <v>119</v>
      </c>
      <c r="AC33" s="670">
        <v>115.2</v>
      </c>
      <c r="AD33" s="670">
        <v>119</v>
      </c>
      <c r="AE33" s="670">
        <v>84.2</v>
      </c>
      <c r="AF33" s="670">
        <v>88.1</v>
      </c>
      <c r="AG33" s="611"/>
      <c r="AH33" s="645">
        <f t="shared" si="10"/>
        <v>1258.4000000000001</v>
      </c>
    </row>
    <row r="34" spans="1:34" ht="33.6" customHeight="1">
      <c r="A34" s="644" t="s">
        <v>132</v>
      </c>
      <c r="B34" s="642">
        <v>141.33053999999998</v>
      </c>
      <c r="C34" s="642">
        <v>65.451120000000003</v>
      </c>
      <c r="D34" s="642">
        <v>130.82175999999998</v>
      </c>
      <c r="E34" s="642">
        <v>149.37759</v>
      </c>
      <c r="F34" s="669">
        <v>87.351349999999996</v>
      </c>
      <c r="G34" s="669">
        <v>133.44177999999999</v>
      </c>
      <c r="H34" s="669">
        <v>172.48694</v>
      </c>
      <c r="I34" s="669">
        <v>173.17390999999998</v>
      </c>
      <c r="J34" s="669">
        <v>162.85329999999999</v>
      </c>
      <c r="K34" s="669">
        <v>167.04067000000001</v>
      </c>
      <c r="L34" s="669">
        <v>149.57567</v>
      </c>
      <c r="M34" s="669">
        <v>174.09989000000002</v>
      </c>
      <c r="N34" s="637"/>
      <c r="O34" s="645">
        <f t="shared" si="1"/>
        <v>1707.00452</v>
      </c>
      <c r="P34" s="610"/>
      <c r="Q34" s="347"/>
      <c r="R34" s="347"/>
      <c r="S34" s="639"/>
      <c r="T34" s="644" t="s">
        <v>132</v>
      </c>
      <c r="U34" s="670">
        <v>177.1</v>
      </c>
      <c r="V34" s="670">
        <v>159.9</v>
      </c>
      <c r="W34" s="670">
        <v>177.1</v>
      </c>
      <c r="X34" s="670">
        <v>171.2</v>
      </c>
      <c r="Y34" s="670">
        <v>177.1</v>
      </c>
      <c r="Z34" s="670">
        <v>171.4</v>
      </c>
      <c r="AA34" s="670">
        <v>159.5</v>
      </c>
      <c r="AB34" s="670">
        <v>86.3</v>
      </c>
      <c r="AC34" s="670">
        <v>147.6</v>
      </c>
      <c r="AD34" s="670">
        <v>118.4</v>
      </c>
      <c r="AE34" s="670">
        <v>145.69999999999999</v>
      </c>
      <c r="AF34" s="670">
        <v>171.4</v>
      </c>
      <c r="AG34" s="611"/>
      <c r="AH34" s="645">
        <f t="shared" si="10"/>
        <v>1862.7</v>
      </c>
    </row>
    <row r="35" spans="1:34" ht="33.6" customHeight="1">
      <c r="A35" s="644" t="s">
        <v>133</v>
      </c>
      <c r="B35" s="642">
        <v>115.9247</v>
      </c>
      <c r="C35" s="642">
        <v>131.39036999999999</v>
      </c>
      <c r="D35" s="642">
        <v>102.24342</v>
      </c>
      <c r="E35" s="642">
        <v>120.58881</v>
      </c>
      <c r="F35" s="669">
        <v>146.78874000000002</v>
      </c>
      <c r="G35" s="669">
        <v>138.17197999999999</v>
      </c>
      <c r="H35" s="669">
        <v>117.89269999999999</v>
      </c>
      <c r="I35" s="669">
        <v>143.62792999999999</v>
      </c>
      <c r="J35" s="669">
        <v>92.169280000000001</v>
      </c>
      <c r="K35" s="669">
        <v>107.46006</v>
      </c>
      <c r="L35" s="669">
        <v>106.5527</v>
      </c>
      <c r="M35" s="669">
        <v>137.23072000000002</v>
      </c>
      <c r="N35" s="637"/>
      <c r="O35" s="645">
        <f t="shared" si="1"/>
        <v>1460.04141</v>
      </c>
      <c r="P35" s="610"/>
      <c r="Q35" s="347"/>
      <c r="R35" s="347"/>
      <c r="S35" s="639"/>
      <c r="T35" s="644" t="s">
        <v>133</v>
      </c>
      <c r="U35" s="670">
        <v>127.9</v>
      </c>
      <c r="V35" s="670"/>
      <c r="W35" s="670">
        <v>108.5</v>
      </c>
      <c r="X35" s="670">
        <v>226.4</v>
      </c>
      <c r="Y35" s="670">
        <v>235</v>
      </c>
      <c r="Z35" s="670">
        <v>212.5</v>
      </c>
      <c r="AA35" s="670">
        <v>225.5</v>
      </c>
      <c r="AB35" s="670">
        <v>253.7</v>
      </c>
      <c r="AC35" s="670">
        <v>222.8</v>
      </c>
      <c r="AD35" s="670">
        <v>238</v>
      </c>
      <c r="AE35" s="670">
        <v>234</v>
      </c>
      <c r="AF35" s="670">
        <v>224.9</v>
      </c>
      <c r="AG35" s="611"/>
      <c r="AH35" s="645">
        <f t="shared" si="10"/>
        <v>2309.2000000000003</v>
      </c>
    </row>
    <row r="36" spans="1:34" ht="33.6" customHeight="1">
      <c r="A36" s="644" t="s">
        <v>134</v>
      </c>
      <c r="B36" s="642">
        <v>0.30242000000000002</v>
      </c>
      <c r="C36" s="642">
        <v>0</v>
      </c>
      <c r="D36" s="642">
        <v>0</v>
      </c>
      <c r="E36" s="642">
        <v>0.31272</v>
      </c>
      <c r="F36" s="672">
        <v>0.13999</v>
      </c>
      <c r="G36" s="672">
        <v>0.13095999999999999</v>
      </c>
      <c r="H36" s="672">
        <v>0.12323000000000001</v>
      </c>
      <c r="I36" s="642">
        <v>0.10084</v>
      </c>
      <c r="J36" s="642">
        <v>0.27499000000000001</v>
      </c>
      <c r="K36" s="642">
        <v>2.0500000000000001E-2</v>
      </c>
      <c r="L36" s="642">
        <v>0.22967000000000001</v>
      </c>
      <c r="M36" s="642">
        <v>0.12728</v>
      </c>
      <c r="N36" s="653"/>
      <c r="O36" s="645">
        <f t="shared" si="1"/>
        <v>1.7626000000000002</v>
      </c>
      <c r="P36" s="610"/>
      <c r="Q36" s="348"/>
      <c r="R36" s="348"/>
      <c r="S36" s="639"/>
      <c r="T36" s="644" t="s">
        <v>134</v>
      </c>
      <c r="U36" s="670"/>
      <c r="V36" s="670"/>
      <c r="W36" s="670"/>
      <c r="X36" s="670"/>
      <c r="Y36" s="670"/>
      <c r="Z36" s="670"/>
      <c r="AA36" s="671"/>
      <c r="AB36" s="671"/>
      <c r="AC36" s="671"/>
      <c r="AD36" s="671"/>
      <c r="AE36" s="671"/>
      <c r="AF36" s="671"/>
      <c r="AH36" s="645">
        <f t="shared" si="10"/>
        <v>0</v>
      </c>
    </row>
    <row r="37" spans="1:34" ht="33.6" customHeight="1">
      <c r="A37" s="644" t="s">
        <v>135</v>
      </c>
      <c r="B37" s="642">
        <v>0.29951</v>
      </c>
      <c r="C37" s="642">
        <v>0</v>
      </c>
      <c r="D37" s="642">
        <v>0</v>
      </c>
      <c r="E37" s="642">
        <v>0.33360000000000001</v>
      </c>
      <c r="F37" s="672">
        <v>0.13997000000000001</v>
      </c>
      <c r="G37" s="672">
        <v>0.15232000000000001</v>
      </c>
      <c r="H37" s="672">
        <v>7.2980000000000003E-2</v>
      </c>
      <c r="I37" s="642">
        <v>9.6850000000000006E-2</v>
      </c>
      <c r="J37" s="642">
        <v>0.21904999999999999</v>
      </c>
      <c r="K37" s="642">
        <v>9.2000000000000003E-4</v>
      </c>
      <c r="L37" s="642">
        <v>4.7390000000000002E-2</v>
      </c>
      <c r="M37" s="642">
        <v>9.1439999999999994E-2</v>
      </c>
      <c r="N37" s="653"/>
      <c r="O37" s="645">
        <f t="shared" si="1"/>
        <v>1.4540300000000002</v>
      </c>
      <c r="P37" s="610"/>
      <c r="Q37" s="348"/>
      <c r="R37" s="348"/>
      <c r="S37" s="639"/>
      <c r="T37" s="644" t="s">
        <v>135</v>
      </c>
      <c r="U37" s="670"/>
      <c r="V37" s="670"/>
      <c r="W37" s="670"/>
      <c r="X37" s="670"/>
      <c r="Y37" s="670"/>
      <c r="Z37" s="670"/>
      <c r="AA37" s="671"/>
      <c r="AB37" s="671"/>
      <c r="AC37" s="671"/>
      <c r="AD37" s="671"/>
      <c r="AE37" s="671"/>
      <c r="AF37" s="671"/>
      <c r="AH37" s="645">
        <f t="shared" si="10"/>
        <v>0</v>
      </c>
    </row>
    <row r="38" spans="1:34" ht="33.6" customHeight="1">
      <c r="A38" s="644" t="s">
        <v>136</v>
      </c>
      <c r="B38" s="642">
        <v>1.6411199999999999</v>
      </c>
      <c r="C38" s="642">
        <v>1.63676</v>
      </c>
      <c r="D38" s="642">
        <v>1.5124</v>
      </c>
      <c r="E38" s="642">
        <v>1.0041599999999999</v>
      </c>
      <c r="F38" s="669">
        <v>1.52278</v>
      </c>
      <c r="G38" s="669">
        <v>0.53654999999999997</v>
      </c>
      <c r="H38" s="669">
        <v>1.3837600000000001</v>
      </c>
      <c r="I38" s="669">
        <v>0.21260000000000001</v>
      </c>
      <c r="J38" s="669">
        <v>0.39234000000000002</v>
      </c>
      <c r="K38" s="669">
        <v>0.21528</v>
      </c>
      <c r="L38" s="669">
        <v>0.58140000000000003</v>
      </c>
      <c r="M38" s="669">
        <v>0.32225999999999999</v>
      </c>
      <c r="N38" s="653"/>
      <c r="O38" s="645">
        <f t="shared" si="1"/>
        <v>10.961410000000001</v>
      </c>
      <c r="P38" s="610"/>
      <c r="Q38" s="348"/>
      <c r="R38" s="348"/>
      <c r="S38" s="639"/>
      <c r="T38" s="644" t="s">
        <v>136</v>
      </c>
      <c r="U38" s="670"/>
      <c r="V38" s="670"/>
      <c r="W38" s="670"/>
      <c r="X38" s="670"/>
      <c r="Y38" s="670">
        <v>0</v>
      </c>
      <c r="Z38" s="670"/>
      <c r="AA38" s="671"/>
      <c r="AB38" s="671"/>
      <c r="AC38" s="671"/>
      <c r="AD38" s="671"/>
      <c r="AE38" s="671"/>
      <c r="AF38" s="671"/>
      <c r="AH38" s="645">
        <f t="shared" si="10"/>
        <v>0</v>
      </c>
    </row>
    <row r="39" spans="1:34" ht="33.6" customHeight="1">
      <c r="A39" s="644" t="s">
        <v>137</v>
      </c>
      <c r="B39" s="642">
        <v>24.695900000000002</v>
      </c>
      <c r="C39" s="642">
        <v>18.28173</v>
      </c>
      <c r="D39" s="642">
        <v>20.693650000000002</v>
      </c>
      <c r="E39" s="642">
        <v>25.72636</v>
      </c>
      <c r="F39" s="669">
        <v>18.635840000000002</v>
      </c>
      <c r="G39" s="669">
        <v>14.2224</v>
      </c>
      <c r="H39" s="669">
        <v>19.827000000000002</v>
      </c>
      <c r="I39" s="669">
        <v>6.9331800000000001</v>
      </c>
      <c r="J39" s="669">
        <v>7.7408900000000003</v>
      </c>
      <c r="K39" s="669">
        <v>6.1949800000000002</v>
      </c>
      <c r="L39" s="669">
        <v>5.5450400000000002</v>
      </c>
      <c r="M39" s="669">
        <v>4.3201400000000003</v>
      </c>
      <c r="N39" s="653"/>
      <c r="O39" s="645">
        <f t="shared" si="1"/>
        <v>172.81711000000001</v>
      </c>
      <c r="P39" s="610"/>
      <c r="Q39" s="348"/>
      <c r="R39" s="348"/>
      <c r="S39" s="639"/>
      <c r="T39" s="644" t="s">
        <v>137</v>
      </c>
      <c r="U39" s="670"/>
      <c r="V39" s="670"/>
      <c r="W39" s="670"/>
      <c r="X39" s="670"/>
      <c r="Y39" s="670">
        <v>0.1</v>
      </c>
      <c r="Z39" s="670"/>
      <c r="AA39" s="671"/>
      <c r="AB39" s="671"/>
      <c r="AC39" s="671"/>
      <c r="AD39" s="671"/>
      <c r="AE39" s="671"/>
      <c r="AF39" s="671"/>
      <c r="AH39" s="645">
        <f t="shared" si="10"/>
        <v>0.1</v>
      </c>
    </row>
    <row r="40" spans="1:34" ht="30" customHeight="1" thickBot="1">
      <c r="A40" s="644" t="s">
        <v>286</v>
      </c>
      <c r="B40" s="642">
        <v>0.39562999999999998</v>
      </c>
      <c r="C40" s="642">
        <v>0.36814999999999998</v>
      </c>
      <c r="D40" s="642">
        <v>0.38297999999999999</v>
      </c>
      <c r="E40" s="642">
        <v>0.33389000000000002</v>
      </c>
      <c r="F40" s="674">
        <v>0.31446000000000002</v>
      </c>
      <c r="G40" s="674">
        <v>0.34597</v>
      </c>
      <c r="H40" s="674">
        <v>0.34277000000000002</v>
      </c>
      <c r="I40" s="642">
        <v>0.35165000000000002</v>
      </c>
      <c r="J40" s="642">
        <v>0.34499999999999997</v>
      </c>
      <c r="K40" s="642">
        <v>0.39654</v>
      </c>
      <c r="L40" s="642">
        <v>0.38208999999999999</v>
      </c>
      <c r="M40" s="642">
        <v>0.42488999999999999</v>
      </c>
      <c r="N40" s="653"/>
      <c r="O40" s="645">
        <f t="shared" si="1"/>
        <v>4.3840199999999996</v>
      </c>
      <c r="T40" s="644" t="s">
        <v>286</v>
      </c>
      <c r="U40" s="670"/>
      <c r="V40" s="670"/>
      <c r="W40" s="670"/>
      <c r="X40" s="670"/>
      <c r="Y40" s="670"/>
      <c r="Z40" s="670"/>
      <c r="AA40" s="671"/>
      <c r="AB40" s="671"/>
      <c r="AC40" s="671"/>
      <c r="AD40" s="671"/>
      <c r="AE40" s="671"/>
      <c r="AF40" s="671"/>
      <c r="AG40" s="653"/>
      <c r="AH40" s="645">
        <f t="shared" si="10"/>
        <v>0</v>
      </c>
    </row>
    <row r="41" spans="1:34" ht="33.6" customHeight="1" thickTop="1">
      <c r="A41" s="641" t="s">
        <v>138</v>
      </c>
      <c r="B41" s="665">
        <f t="shared" ref="B41:M41" si="11">SUM(B25:B40)</f>
        <v>546.36626000000012</v>
      </c>
      <c r="C41" s="665">
        <f t="shared" si="11"/>
        <v>472.61656999999997</v>
      </c>
      <c r="D41" s="665">
        <f t="shared" si="11"/>
        <v>607.25200999999993</v>
      </c>
      <c r="E41" s="665">
        <f t="shared" si="11"/>
        <v>613.15494000000001</v>
      </c>
      <c r="F41" s="665">
        <f t="shared" si="11"/>
        <v>576.35515000000009</v>
      </c>
      <c r="G41" s="665">
        <f t="shared" si="11"/>
        <v>576.69749999999999</v>
      </c>
      <c r="H41" s="665">
        <f t="shared" si="11"/>
        <v>566.94451000000015</v>
      </c>
      <c r="I41" s="665">
        <f t="shared" si="11"/>
        <v>545.91277999999988</v>
      </c>
      <c r="J41" s="665">
        <f t="shared" si="11"/>
        <v>579.78158000000008</v>
      </c>
      <c r="K41" s="665">
        <f t="shared" si="11"/>
        <v>632.83396999999979</v>
      </c>
      <c r="L41" s="665">
        <f t="shared" si="11"/>
        <v>585.54941999999994</v>
      </c>
      <c r="M41" s="665">
        <f t="shared" si="11"/>
        <v>548.69654000000025</v>
      </c>
      <c r="N41" s="653"/>
      <c r="O41" s="638">
        <f t="shared" si="1"/>
        <v>6852.1612299999997</v>
      </c>
      <c r="P41" s="610"/>
      <c r="Q41" s="632"/>
      <c r="R41" s="632"/>
      <c r="S41" s="611"/>
      <c r="T41" s="641" t="s">
        <v>138</v>
      </c>
      <c r="U41" s="679">
        <v>757.1</v>
      </c>
      <c r="V41" s="679">
        <v>606.79999999999995</v>
      </c>
      <c r="W41" s="679">
        <v>633.70000000000005</v>
      </c>
      <c r="X41" s="679">
        <v>711.6</v>
      </c>
      <c r="Y41" s="679">
        <v>726.2</v>
      </c>
      <c r="Z41" s="679">
        <v>635.29999999999995</v>
      </c>
      <c r="AA41" s="679">
        <v>640.79999999999995</v>
      </c>
      <c r="AB41" s="679">
        <v>688.8</v>
      </c>
      <c r="AC41" s="679">
        <v>707.8</v>
      </c>
      <c r="AD41" s="679">
        <v>704.9</v>
      </c>
      <c r="AE41" s="679">
        <v>685.5</v>
      </c>
      <c r="AF41" s="679">
        <v>706.2</v>
      </c>
      <c r="AG41" s="611"/>
      <c r="AH41" s="638">
        <f t="shared" si="10"/>
        <v>8204.7000000000007</v>
      </c>
    </row>
    <row r="42" spans="1:34" ht="33.6" customHeight="1">
      <c r="A42" s="644" t="s">
        <v>139</v>
      </c>
      <c r="B42" s="642">
        <v>34.074634216666674</v>
      </c>
      <c r="C42" s="642">
        <v>29.257634308333333</v>
      </c>
      <c r="D42" s="642">
        <v>58.735909391666674</v>
      </c>
      <c r="E42" s="642">
        <v>75.532342</v>
      </c>
      <c r="F42" s="642">
        <v>36.714502400000029</v>
      </c>
      <c r="G42" s="642">
        <v>37.977117147936269</v>
      </c>
      <c r="H42" s="642">
        <v>35.443569825000012</v>
      </c>
      <c r="I42" s="642">
        <v>34.178355683333336</v>
      </c>
      <c r="J42" s="642">
        <v>37.924835085682545</v>
      </c>
      <c r="K42" s="642">
        <v>41.986059129093746</v>
      </c>
      <c r="L42" s="642">
        <v>37.934175791200921</v>
      </c>
      <c r="M42" s="642">
        <v>35.100384483387039</v>
      </c>
      <c r="N42" s="653"/>
      <c r="O42" s="645">
        <f t="shared" si="1"/>
        <v>494.85951946230057</v>
      </c>
      <c r="P42" s="610"/>
      <c r="Q42" s="632"/>
      <c r="R42" s="632"/>
      <c r="S42" s="611"/>
      <c r="T42" s="644" t="s">
        <v>139</v>
      </c>
      <c r="U42" s="643">
        <v>33.799999999999997</v>
      </c>
      <c r="V42" s="643">
        <v>33.6</v>
      </c>
      <c r="W42" s="643">
        <v>39.700000000000003</v>
      </c>
      <c r="X42" s="643">
        <v>39.4</v>
      </c>
      <c r="Y42" s="643">
        <v>39.9</v>
      </c>
      <c r="Z42" s="643">
        <v>34.700000000000003</v>
      </c>
      <c r="AA42" s="643">
        <v>34.299999999999997</v>
      </c>
      <c r="AB42" s="643">
        <v>36.299999999999997</v>
      </c>
      <c r="AC42" s="643">
        <v>39.5</v>
      </c>
      <c r="AD42" s="643">
        <v>38.200000000000003</v>
      </c>
      <c r="AE42" s="643">
        <v>37</v>
      </c>
      <c r="AF42" s="643">
        <v>39.1</v>
      </c>
      <c r="AG42" s="611"/>
      <c r="AH42" s="645">
        <f t="shared" si="10"/>
        <v>445.50000000000006</v>
      </c>
    </row>
    <row r="43" spans="1:34" ht="33.6" customHeight="1" thickBot="1">
      <c r="A43" s="646" t="s">
        <v>140</v>
      </c>
      <c r="B43" s="647">
        <f t="shared" ref="B43:M43" si="12">B41-B42</f>
        <v>512.29162578333342</v>
      </c>
      <c r="C43" s="647">
        <f t="shared" si="12"/>
        <v>443.35893569166666</v>
      </c>
      <c r="D43" s="647">
        <f t="shared" si="12"/>
        <v>548.5161006083332</v>
      </c>
      <c r="E43" s="647">
        <f t="shared" si="12"/>
        <v>537.62259800000004</v>
      </c>
      <c r="F43" s="647">
        <f t="shared" si="12"/>
        <v>539.64064760000008</v>
      </c>
      <c r="G43" s="647">
        <f t="shared" si="12"/>
        <v>538.72038285206372</v>
      </c>
      <c r="H43" s="647">
        <f t="shared" si="12"/>
        <v>531.5009401750001</v>
      </c>
      <c r="I43" s="647">
        <f t="shared" si="12"/>
        <v>511.73442431666655</v>
      </c>
      <c r="J43" s="647">
        <f t="shared" si="12"/>
        <v>541.85674491431757</v>
      </c>
      <c r="K43" s="647">
        <f t="shared" si="12"/>
        <v>590.84791087090605</v>
      </c>
      <c r="L43" s="647">
        <f t="shared" si="12"/>
        <v>547.61524420879903</v>
      </c>
      <c r="M43" s="647">
        <f t="shared" si="12"/>
        <v>513.59615551661318</v>
      </c>
      <c r="N43" s="653"/>
      <c r="O43" s="648">
        <f t="shared" si="1"/>
        <v>6357.3017105376994</v>
      </c>
      <c r="P43" s="610"/>
      <c r="Q43" s="632"/>
      <c r="R43" s="632"/>
      <c r="S43" s="611"/>
      <c r="T43" s="646" t="s">
        <v>140</v>
      </c>
      <c r="U43" s="649">
        <v>723.3</v>
      </c>
      <c r="V43" s="649">
        <v>573.1</v>
      </c>
      <c r="W43" s="649">
        <v>593.9</v>
      </c>
      <c r="X43" s="649">
        <v>672.2</v>
      </c>
      <c r="Y43" s="649">
        <v>686.2</v>
      </c>
      <c r="Z43" s="649">
        <v>600.70000000000005</v>
      </c>
      <c r="AA43" s="649">
        <v>606.4</v>
      </c>
      <c r="AB43" s="649">
        <v>652.5</v>
      </c>
      <c r="AC43" s="649">
        <v>668.4</v>
      </c>
      <c r="AD43" s="649">
        <v>666.7</v>
      </c>
      <c r="AE43" s="649">
        <v>648.5</v>
      </c>
      <c r="AF43" s="649">
        <v>667.1</v>
      </c>
      <c r="AG43" s="611"/>
      <c r="AH43" s="648">
        <f t="shared" si="10"/>
        <v>7758.9999999999991</v>
      </c>
    </row>
    <row r="44" spans="1:34" ht="33.6" customHeight="1" thickTop="1">
      <c r="A44" s="622"/>
      <c r="B44" s="650"/>
      <c r="C44" s="650"/>
      <c r="D44" s="650"/>
      <c r="E44" s="650"/>
      <c r="F44" s="680"/>
      <c r="G44" s="680"/>
      <c r="H44" s="680"/>
      <c r="I44" s="650"/>
      <c r="J44" s="650"/>
      <c r="K44" s="650"/>
      <c r="L44" s="650"/>
      <c r="M44" s="652"/>
      <c r="N44" s="653"/>
      <c r="O44" s="654">
        <f t="shared" si="1"/>
        <v>0</v>
      </c>
      <c r="P44" s="610"/>
      <c r="Q44" s="632"/>
      <c r="R44" s="632"/>
      <c r="S44" s="611"/>
      <c r="T44" s="622"/>
      <c r="U44" s="629"/>
      <c r="V44" s="629"/>
      <c r="W44" s="629"/>
      <c r="X44" s="629"/>
      <c r="Y44" s="629"/>
      <c r="Z44" s="629"/>
      <c r="AA44" s="652"/>
      <c r="AB44" s="652"/>
      <c r="AC44" s="652"/>
      <c r="AD44" s="652"/>
      <c r="AE44" s="652"/>
      <c r="AF44" s="652"/>
      <c r="AH44" s="654"/>
    </row>
    <row r="45" spans="1:34" ht="33.6" customHeight="1" thickBot="1">
      <c r="A45" s="681" t="s">
        <v>97</v>
      </c>
      <c r="B45" s="661"/>
      <c r="C45" s="661"/>
      <c r="D45" s="661"/>
      <c r="E45" s="661"/>
      <c r="F45" s="682"/>
      <c r="G45" s="682"/>
      <c r="H45" s="682"/>
      <c r="I45" s="661"/>
      <c r="J45" s="661"/>
      <c r="K45" s="661"/>
      <c r="L45" s="661"/>
      <c r="M45" s="662"/>
      <c r="N45" s="653"/>
      <c r="O45" s="654">
        <f t="shared" si="1"/>
        <v>0</v>
      </c>
      <c r="P45" s="610"/>
      <c r="Q45" s="632"/>
      <c r="R45" s="632"/>
      <c r="S45" s="611"/>
      <c r="T45" s="681" t="s">
        <v>97</v>
      </c>
      <c r="U45" s="633"/>
      <c r="V45" s="633"/>
      <c r="W45" s="633"/>
      <c r="X45" s="633"/>
      <c r="Y45" s="633"/>
      <c r="Z45" s="633"/>
      <c r="AA45" s="662"/>
      <c r="AB45" s="662"/>
      <c r="AC45" s="662"/>
      <c r="AD45" s="662"/>
      <c r="AE45" s="662"/>
      <c r="AF45" s="662"/>
      <c r="AH45" s="683"/>
    </row>
    <row r="46" spans="1:34" ht="33.6" customHeight="1" thickTop="1">
      <c r="A46" s="644" t="s">
        <v>156</v>
      </c>
      <c r="B46" s="665">
        <v>67.852819999999994</v>
      </c>
      <c r="C46" s="665">
        <v>85.308930000000004</v>
      </c>
      <c r="D46" s="665">
        <v>101.59023000000001</v>
      </c>
      <c r="E46" s="665">
        <v>29.413239999999998</v>
      </c>
      <c r="F46" s="665">
        <v>68.207220000000007</v>
      </c>
      <c r="G46" s="665">
        <v>69.635540000000006</v>
      </c>
      <c r="H46" s="665">
        <v>90.619770000000003</v>
      </c>
      <c r="I46" s="665">
        <v>65.123990000000006</v>
      </c>
      <c r="J46" s="665">
        <v>89.318780000000004</v>
      </c>
      <c r="K46" s="665">
        <v>89.86497</v>
      </c>
      <c r="L46" s="665">
        <v>74.904169999999993</v>
      </c>
      <c r="M46" s="665">
        <v>78.80883</v>
      </c>
      <c r="N46" s="653"/>
      <c r="O46" s="638">
        <f t="shared" si="1"/>
        <v>910.64849000000004</v>
      </c>
      <c r="P46" s="610"/>
      <c r="Q46" s="348"/>
      <c r="R46" s="348"/>
      <c r="S46" s="639"/>
      <c r="T46" s="644" t="s">
        <v>156</v>
      </c>
      <c r="U46" s="668">
        <v>104.2</v>
      </c>
      <c r="V46" s="668">
        <v>94.1</v>
      </c>
      <c r="W46" s="668">
        <v>26.9</v>
      </c>
      <c r="X46" s="668">
        <v>77.3</v>
      </c>
      <c r="Y46" s="668">
        <v>104.2</v>
      </c>
      <c r="Z46" s="668">
        <v>100.6</v>
      </c>
      <c r="AA46" s="668">
        <v>104.2</v>
      </c>
      <c r="AB46" s="668">
        <v>104.2</v>
      </c>
      <c r="AC46" s="668">
        <v>100.8</v>
      </c>
      <c r="AD46" s="668">
        <v>103.9</v>
      </c>
      <c r="AE46" s="668">
        <v>80.400000000000006</v>
      </c>
      <c r="AF46" s="668">
        <v>100.8</v>
      </c>
      <c r="AH46" s="638">
        <f>SUM(U46:AF46)</f>
        <v>1101.5999999999999</v>
      </c>
    </row>
    <row r="47" spans="1:34" ht="33.6" customHeight="1" thickBot="1">
      <c r="A47" s="646" t="s">
        <v>123</v>
      </c>
      <c r="B47" s="642">
        <v>0.66181999999999996</v>
      </c>
      <c r="C47" s="642">
        <v>0.38551999999999997</v>
      </c>
      <c r="D47" s="642">
        <v>0.28941</v>
      </c>
      <c r="E47" s="642">
        <v>0.66064000000000001</v>
      </c>
      <c r="F47" s="669">
        <v>0.52286999999999995</v>
      </c>
      <c r="G47" s="669">
        <v>0.57398000000000005</v>
      </c>
      <c r="H47" s="669">
        <v>0.68523999999999996</v>
      </c>
      <c r="I47" s="669">
        <v>0.18060999999999999</v>
      </c>
      <c r="J47" s="669">
        <v>0.33967999999999998</v>
      </c>
      <c r="K47" s="669">
        <v>0.52480000000000004</v>
      </c>
      <c r="L47" s="669">
        <v>0.36796000000000001</v>
      </c>
      <c r="M47" s="669">
        <v>0.27553</v>
      </c>
      <c r="N47" s="653"/>
      <c r="O47" s="648">
        <f t="shared" si="1"/>
        <v>5.4680599999999995</v>
      </c>
      <c r="P47" s="610"/>
      <c r="Q47" s="348"/>
      <c r="R47" s="348"/>
      <c r="S47" s="639"/>
      <c r="T47" s="646" t="s">
        <v>123</v>
      </c>
      <c r="U47" s="670"/>
      <c r="V47" s="670"/>
      <c r="W47" s="670"/>
      <c r="X47" s="670"/>
      <c r="Y47" s="670"/>
      <c r="Z47" s="670"/>
      <c r="AA47" s="677"/>
      <c r="AB47" s="677"/>
      <c r="AC47" s="677"/>
      <c r="AD47" s="677"/>
      <c r="AE47" s="677"/>
      <c r="AF47" s="677"/>
      <c r="AH47" s="648">
        <f>SUM(U47:AF47)</f>
        <v>0</v>
      </c>
    </row>
    <row r="48" spans="1:34" ht="33.6" customHeight="1" thickTop="1">
      <c r="A48" s="641" t="s">
        <v>138</v>
      </c>
      <c r="B48" s="665">
        <f t="shared" ref="B48:M48" si="13">SUM(B46:B47)</f>
        <v>68.51464</v>
      </c>
      <c r="C48" s="665">
        <f t="shared" si="13"/>
        <v>85.694450000000003</v>
      </c>
      <c r="D48" s="665">
        <f t="shared" si="13"/>
        <v>101.87964000000001</v>
      </c>
      <c r="E48" s="665">
        <f t="shared" si="13"/>
        <v>30.073879999999999</v>
      </c>
      <c r="F48" s="665">
        <f t="shared" si="13"/>
        <v>68.730090000000004</v>
      </c>
      <c r="G48" s="665">
        <f t="shared" si="13"/>
        <v>70.209520000000012</v>
      </c>
      <c r="H48" s="665">
        <f t="shared" si="13"/>
        <v>91.305009999999996</v>
      </c>
      <c r="I48" s="665">
        <f t="shared" si="13"/>
        <v>65.304600000000008</v>
      </c>
      <c r="J48" s="665">
        <f t="shared" si="13"/>
        <v>89.658460000000005</v>
      </c>
      <c r="K48" s="665">
        <f t="shared" si="13"/>
        <v>90.389769999999999</v>
      </c>
      <c r="L48" s="665">
        <f t="shared" si="13"/>
        <v>75.27212999999999</v>
      </c>
      <c r="M48" s="665">
        <f t="shared" si="13"/>
        <v>79.084360000000004</v>
      </c>
      <c r="N48" s="653"/>
      <c r="O48" s="638">
        <f t="shared" si="1"/>
        <v>916.11654999999996</v>
      </c>
      <c r="P48" s="610"/>
      <c r="Q48" s="632"/>
      <c r="R48" s="632"/>
      <c r="S48" s="611"/>
      <c r="T48" s="641" t="s">
        <v>138</v>
      </c>
      <c r="U48" s="679">
        <v>104.2</v>
      </c>
      <c r="V48" s="679">
        <v>94.1</v>
      </c>
      <c r="W48" s="679">
        <v>26.9</v>
      </c>
      <c r="X48" s="679">
        <v>77.3</v>
      </c>
      <c r="Y48" s="679">
        <v>104.2</v>
      </c>
      <c r="Z48" s="679">
        <v>100.6</v>
      </c>
      <c r="AA48" s="679">
        <v>104.2</v>
      </c>
      <c r="AB48" s="679">
        <v>104.2</v>
      </c>
      <c r="AC48" s="679">
        <v>100.8</v>
      </c>
      <c r="AD48" s="679">
        <v>103.9</v>
      </c>
      <c r="AE48" s="679">
        <v>80.400000000000006</v>
      </c>
      <c r="AF48" s="679">
        <v>100.8</v>
      </c>
      <c r="AH48" s="638">
        <f t="shared" ref="AH48:AH50" si="14">SUM(U48:AF48)</f>
        <v>1101.5999999999999</v>
      </c>
    </row>
    <row r="49" spans="1:35" ht="33.6" customHeight="1">
      <c r="A49" s="644" t="s">
        <v>139</v>
      </c>
      <c r="B49" s="642">
        <v>6.27</v>
      </c>
      <c r="C49" s="642">
        <v>6.7210000000000001</v>
      </c>
      <c r="D49" s="642">
        <v>7.78712625</v>
      </c>
      <c r="E49" s="642">
        <v>2.3669328454861098</v>
      </c>
      <c r="F49" s="642">
        <v>6.0885242802083397</v>
      </c>
      <c r="G49" s="642">
        <v>5.7314446604166669</v>
      </c>
      <c r="H49" s="642">
        <v>7.2103461859027798</v>
      </c>
      <c r="I49" s="642">
        <v>5.06210028368056</v>
      </c>
      <c r="J49" s="642">
        <v>7.1881894916666598</v>
      </c>
      <c r="K49" s="642">
        <v>7.9358502250000003</v>
      </c>
      <c r="L49" s="642">
        <v>6.7064582684027796</v>
      </c>
      <c r="M49" s="642">
        <v>6.5449999999999999</v>
      </c>
      <c r="N49" s="653"/>
      <c r="O49" s="645">
        <f t="shared" si="1"/>
        <v>75.612972490763909</v>
      </c>
      <c r="P49" s="610"/>
      <c r="Q49" s="632"/>
      <c r="R49" s="632"/>
      <c r="S49" s="611"/>
      <c r="T49" s="644" t="s">
        <v>139</v>
      </c>
      <c r="U49" s="643">
        <v>7.1</v>
      </c>
      <c r="V49" s="643">
        <v>6.4</v>
      </c>
      <c r="W49" s="643">
        <v>1.8</v>
      </c>
      <c r="X49" s="643">
        <v>5.2</v>
      </c>
      <c r="Y49" s="643">
        <v>7.1</v>
      </c>
      <c r="Z49" s="643">
        <v>6.8</v>
      </c>
      <c r="AA49" s="643">
        <v>7.1</v>
      </c>
      <c r="AB49" s="643">
        <v>7.1</v>
      </c>
      <c r="AC49" s="643">
        <v>6.8</v>
      </c>
      <c r="AD49" s="643">
        <v>7</v>
      </c>
      <c r="AE49" s="643">
        <v>5.4</v>
      </c>
      <c r="AF49" s="643">
        <v>6.8</v>
      </c>
      <c r="AH49" s="645">
        <f t="shared" si="14"/>
        <v>74.599999999999994</v>
      </c>
    </row>
    <row r="50" spans="1:35" ht="27" thickBot="1">
      <c r="A50" s="646" t="s">
        <v>140</v>
      </c>
      <c r="B50" s="647">
        <f t="shared" ref="B50:M50" si="15">B48-B49</f>
        <v>62.244640000000004</v>
      </c>
      <c r="C50" s="647">
        <f t="shared" si="15"/>
        <v>78.97345</v>
      </c>
      <c r="D50" s="647">
        <f t="shared" si="15"/>
        <v>94.092513750000009</v>
      </c>
      <c r="E50" s="647">
        <f t="shared" si="15"/>
        <v>27.706947154513891</v>
      </c>
      <c r="F50" s="647">
        <f t="shared" si="15"/>
        <v>62.641565719791664</v>
      </c>
      <c r="G50" s="647">
        <f t="shared" si="15"/>
        <v>64.478075339583341</v>
      </c>
      <c r="H50" s="647">
        <f t="shared" si="15"/>
        <v>84.094663814097217</v>
      </c>
      <c r="I50" s="647">
        <f t="shared" si="15"/>
        <v>60.24249971631945</v>
      </c>
      <c r="J50" s="647">
        <f t="shared" si="15"/>
        <v>82.470270508333343</v>
      </c>
      <c r="K50" s="647">
        <f t="shared" si="15"/>
        <v>82.453919775000003</v>
      </c>
      <c r="L50" s="647">
        <f t="shared" si="15"/>
        <v>68.565671731597206</v>
      </c>
      <c r="M50" s="647">
        <f t="shared" si="15"/>
        <v>72.539360000000002</v>
      </c>
      <c r="N50" s="653"/>
      <c r="O50" s="648">
        <f t="shared" si="1"/>
        <v>840.50357750923627</v>
      </c>
      <c r="P50" s="610"/>
      <c r="Q50" s="632"/>
      <c r="R50" s="632"/>
      <c r="S50" s="611"/>
      <c r="T50" s="646" t="s">
        <v>140</v>
      </c>
      <c r="U50" s="649">
        <v>97.1</v>
      </c>
      <c r="V50" s="649">
        <v>87.7</v>
      </c>
      <c r="W50" s="649">
        <v>25.1</v>
      </c>
      <c r="X50" s="649">
        <v>72</v>
      </c>
      <c r="Y50" s="649">
        <v>97.1</v>
      </c>
      <c r="Z50" s="649">
        <v>93.8</v>
      </c>
      <c r="AA50" s="649">
        <v>97.1</v>
      </c>
      <c r="AB50" s="649">
        <v>97.1</v>
      </c>
      <c r="AC50" s="649">
        <v>94</v>
      </c>
      <c r="AD50" s="649">
        <v>96.9</v>
      </c>
      <c r="AE50" s="649">
        <v>75</v>
      </c>
      <c r="AF50" s="649">
        <v>94</v>
      </c>
      <c r="AH50" s="648">
        <f t="shared" si="14"/>
        <v>1026.9000000000001</v>
      </c>
    </row>
    <row r="51" spans="1:35" ht="21" customHeight="1" thickTop="1">
      <c r="A51" s="655"/>
      <c r="B51" s="656"/>
      <c r="C51" s="656"/>
      <c r="D51" s="656"/>
      <c r="E51" s="656"/>
      <c r="F51" s="684"/>
      <c r="G51" s="684"/>
      <c r="H51" s="684"/>
      <c r="I51" s="656"/>
      <c r="J51" s="656"/>
      <c r="K51" s="656"/>
      <c r="L51" s="656"/>
      <c r="M51" s="656"/>
      <c r="N51" s="653"/>
      <c r="O51" s="659"/>
      <c r="P51" s="610"/>
      <c r="Q51" s="632"/>
      <c r="R51" s="632"/>
      <c r="S51" s="611"/>
      <c r="T51" s="655"/>
      <c r="U51" s="658"/>
      <c r="V51" s="658"/>
      <c r="W51" s="658"/>
      <c r="X51" s="658"/>
      <c r="Y51" s="658"/>
      <c r="Z51" s="658"/>
      <c r="AA51" s="652"/>
      <c r="AB51" s="652"/>
      <c r="AC51" s="652"/>
      <c r="AD51" s="652"/>
      <c r="AE51" s="652"/>
      <c r="AF51" s="652"/>
      <c r="AH51" s="654"/>
    </row>
    <row r="52" spans="1:35" ht="23.25" customHeight="1">
      <c r="A52" s="655"/>
      <c r="B52" s="656"/>
      <c r="C52" s="656"/>
      <c r="D52" s="656"/>
      <c r="E52" s="656"/>
      <c r="F52" s="684"/>
      <c r="G52" s="684"/>
      <c r="H52" s="684"/>
      <c r="I52" s="656"/>
      <c r="J52" s="656"/>
      <c r="K52" s="656"/>
      <c r="L52" s="656"/>
      <c r="M52" s="656"/>
      <c r="N52" s="653"/>
      <c r="O52" s="659"/>
      <c r="P52" s="610"/>
      <c r="Q52" s="632"/>
      <c r="R52" s="632"/>
      <c r="S52" s="611"/>
      <c r="T52" s="655"/>
      <c r="U52" s="629"/>
      <c r="V52" s="629"/>
      <c r="W52" s="629"/>
      <c r="X52" s="629"/>
      <c r="Y52" s="629"/>
      <c r="Z52" s="629"/>
      <c r="AA52" s="652"/>
      <c r="AB52" s="652"/>
      <c r="AC52" s="652"/>
      <c r="AD52" s="652"/>
      <c r="AE52" s="652"/>
      <c r="AF52" s="652"/>
      <c r="AH52" s="654"/>
    </row>
    <row r="53" spans="1:35" ht="26.25">
      <c r="A53" s="655"/>
      <c r="B53" s="623">
        <v>41275</v>
      </c>
      <c r="C53" s="623">
        <v>41671</v>
      </c>
      <c r="D53" s="623">
        <v>42064</v>
      </c>
      <c r="E53" s="623">
        <v>42461</v>
      </c>
      <c r="F53" s="624">
        <v>42856</v>
      </c>
      <c r="G53" s="623" t="s">
        <v>444</v>
      </c>
      <c r="H53" s="623">
        <v>41821</v>
      </c>
      <c r="I53" s="624">
        <v>41852</v>
      </c>
      <c r="J53" s="624">
        <v>41518</v>
      </c>
      <c r="K53" s="623">
        <v>41548</v>
      </c>
      <c r="L53" s="623">
        <v>41579</v>
      </c>
      <c r="M53" s="623">
        <v>41609</v>
      </c>
      <c r="N53" s="653"/>
      <c r="O53" s="659"/>
      <c r="P53" s="610"/>
      <c r="Q53" s="632"/>
      <c r="R53" s="632"/>
      <c r="S53" s="611"/>
      <c r="T53" s="655"/>
      <c r="U53" s="623">
        <v>41640</v>
      </c>
      <c r="V53" s="623">
        <v>41671</v>
      </c>
      <c r="W53" s="623">
        <v>41699</v>
      </c>
      <c r="X53" s="623">
        <v>41730</v>
      </c>
      <c r="Y53" s="623">
        <v>41760</v>
      </c>
      <c r="Z53" s="623">
        <v>41791</v>
      </c>
      <c r="AA53" s="623">
        <v>41821</v>
      </c>
      <c r="AB53" s="623">
        <v>41852</v>
      </c>
      <c r="AC53" s="623">
        <v>41883</v>
      </c>
      <c r="AD53" s="623">
        <v>41913</v>
      </c>
      <c r="AE53" s="623">
        <v>41944</v>
      </c>
      <c r="AF53" s="623">
        <v>41974</v>
      </c>
      <c r="AH53" s="654"/>
    </row>
    <row r="54" spans="1:35" s="685" customFormat="1" ht="30" customHeight="1" thickBot="1">
      <c r="A54" s="681" t="s">
        <v>100</v>
      </c>
      <c r="B54" s="661"/>
      <c r="C54" s="661"/>
      <c r="D54" s="661"/>
      <c r="E54" s="661"/>
      <c r="F54" s="682"/>
      <c r="G54" s="682"/>
      <c r="H54" s="682"/>
      <c r="I54" s="661"/>
      <c r="J54" s="661"/>
      <c r="K54" s="662"/>
      <c r="L54" s="662"/>
      <c r="M54" s="662"/>
      <c r="N54" s="653"/>
      <c r="O54" s="654">
        <f t="shared" ref="O54:O70" si="16">SUM(B54:M54)</f>
        <v>0</v>
      </c>
      <c r="P54" s="610"/>
      <c r="Q54" s="632"/>
      <c r="R54" s="632"/>
      <c r="S54" s="611"/>
      <c r="T54" s="681" t="s">
        <v>100</v>
      </c>
      <c r="U54" s="633"/>
      <c r="V54" s="633"/>
      <c r="W54" s="633"/>
      <c r="X54" s="633"/>
      <c r="Y54" s="633"/>
      <c r="Z54" s="633"/>
      <c r="AA54" s="662"/>
      <c r="AB54" s="662"/>
      <c r="AC54" s="662"/>
      <c r="AD54" s="662"/>
      <c r="AE54" s="662"/>
      <c r="AF54" s="662"/>
      <c r="AG54" s="612"/>
      <c r="AH54" s="683"/>
    </row>
    <row r="55" spans="1:35" ht="33.6" customHeight="1" thickTop="1">
      <c r="A55" s="644" t="s">
        <v>157</v>
      </c>
      <c r="B55" s="665">
        <v>71.84554</v>
      </c>
      <c r="C55" s="665">
        <v>84.413089999999997</v>
      </c>
      <c r="D55" s="665">
        <v>99.907300000000006</v>
      </c>
      <c r="E55" s="665">
        <v>97.063569999999999</v>
      </c>
      <c r="F55" s="666">
        <v>98.814109999999999</v>
      </c>
      <c r="G55" s="666"/>
      <c r="H55" s="666"/>
      <c r="I55" s="666"/>
      <c r="J55" s="666"/>
      <c r="K55" s="667"/>
      <c r="L55" s="667"/>
      <c r="M55" s="667"/>
      <c r="N55" s="653"/>
      <c r="O55" s="638">
        <f t="shared" si="16"/>
        <v>452.04361000000006</v>
      </c>
      <c r="P55" s="610"/>
      <c r="Q55" s="348"/>
      <c r="R55" s="348"/>
      <c r="S55" s="639"/>
      <c r="T55" s="644" t="s">
        <v>157</v>
      </c>
      <c r="U55" s="667"/>
      <c r="V55" s="667"/>
      <c r="W55" s="667"/>
      <c r="X55" s="667"/>
      <c r="Y55" s="667"/>
      <c r="Z55" s="667"/>
      <c r="AA55" s="668"/>
      <c r="AB55" s="668"/>
      <c r="AC55" s="668"/>
      <c r="AD55" s="668"/>
      <c r="AE55" s="668"/>
      <c r="AF55" s="668"/>
      <c r="AH55" s="638">
        <f>SUM(U55:AF55)</f>
        <v>0</v>
      </c>
    </row>
    <row r="56" spans="1:35" ht="33.6" customHeight="1">
      <c r="A56" s="644" t="s">
        <v>158</v>
      </c>
      <c r="B56" s="642">
        <v>90.251589999999993</v>
      </c>
      <c r="C56" s="642">
        <v>86.352109999999996</v>
      </c>
      <c r="D56" s="642">
        <v>98.698830000000001</v>
      </c>
      <c r="E56" s="642">
        <v>80.364239999999995</v>
      </c>
      <c r="F56" s="669">
        <v>99.602770000000007</v>
      </c>
      <c r="G56" s="669"/>
      <c r="H56" s="669"/>
      <c r="I56" s="669"/>
      <c r="J56" s="669"/>
      <c r="K56" s="670"/>
      <c r="L56" s="670"/>
      <c r="M56" s="670"/>
      <c r="N56" s="653"/>
      <c r="O56" s="645">
        <f t="shared" si="16"/>
        <v>455.26954000000001</v>
      </c>
      <c r="P56" s="686"/>
      <c r="Q56" s="348"/>
      <c r="R56" s="348"/>
      <c r="S56" s="639"/>
      <c r="T56" s="644" t="s">
        <v>158</v>
      </c>
      <c r="U56" s="670"/>
      <c r="V56" s="670"/>
      <c r="W56" s="670"/>
      <c r="X56" s="670"/>
      <c r="Y56" s="670"/>
      <c r="Z56" s="670"/>
      <c r="AA56" s="671"/>
      <c r="AB56" s="671"/>
      <c r="AC56" s="671"/>
      <c r="AD56" s="671"/>
      <c r="AE56" s="671"/>
      <c r="AF56" s="671"/>
      <c r="AH56" s="645">
        <f t="shared" ref="AH56:AH60" si="17">SUM(U56:AF56)</f>
        <v>0</v>
      </c>
    </row>
    <row r="57" spans="1:35" s="694" customFormat="1" ht="33.6" customHeight="1" thickBot="1">
      <c r="A57" s="646" t="s">
        <v>445</v>
      </c>
      <c r="B57" s="647"/>
      <c r="C57" s="647">
        <v>24.785</v>
      </c>
      <c r="D57" s="647">
        <v>6.2330000000000005</v>
      </c>
      <c r="E57" s="647">
        <v>75.192999999999998</v>
      </c>
      <c r="F57" s="687">
        <v>20.03</v>
      </c>
      <c r="G57" s="687"/>
      <c r="H57" s="687"/>
      <c r="I57" s="687"/>
      <c r="J57" s="687"/>
      <c r="K57" s="688"/>
      <c r="L57" s="688"/>
      <c r="M57" s="688"/>
      <c r="N57" s="689"/>
      <c r="O57" s="676">
        <f t="shared" si="16"/>
        <v>126.241</v>
      </c>
      <c r="P57" s="690"/>
      <c r="Q57" s="349"/>
      <c r="R57" s="349"/>
      <c r="S57" s="691"/>
      <c r="T57" s="646" t="s">
        <v>432</v>
      </c>
      <c r="U57" s="670"/>
      <c r="V57" s="670"/>
      <c r="W57" s="670"/>
      <c r="X57" s="670"/>
      <c r="Y57" s="670"/>
      <c r="Z57" s="670"/>
      <c r="AA57" s="677"/>
      <c r="AB57" s="677"/>
      <c r="AC57" s="677"/>
      <c r="AD57" s="677"/>
      <c r="AE57" s="677"/>
      <c r="AF57" s="677"/>
      <c r="AG57" s="692"/>
      <c r="AH57" s="648">
        <f t="shared" si="17"/>
        <v>0</v>
      </c>
      <c r="AI57" s="693"/>
    </row>
    <row r="58" spans="1:35" ht="33.6" customHeight="1" thickTop="1">
      <c r="A58" s="644" t="s">
        <v>138</v>
      </c>
      <c r="B58" s="642">
        <f t="shared" ref="B58" si="18">SUM(B55:B56)</f>
        <v>162.09712999999999</v>
      </c>
      <c r="C58" s="642">
        <f>SUM(C55:C57)</f>
        <v>195.55019999999999</v>
      </c>
      <c r="D58" s="642">
        <f>SUM(D55:D57)</f>
        <v>204.83913000000001</v>
      </c>
      <c r="E58" s="642">
        <f>SUM(E55:E57)</f>
        <v>252.62081000000001</v>
      </c>
      <c r="F58" s="642">
        <f>SUM(F55:F57)</f>
        <v>218.44687999999999</v>
      </c>
      <c r="G58" s="642">
        <f>SUM(G55:G57)</f>
        <v>0</v>
      </c>
      <c r="H58" s="642"/>
      <c r="I58" s="642"/>
      <c r="J58" s="642"/>
      <c r="K58" s="643"/>
      <c r="L58" s="643"/>
      <c r="M58" s="643"/>
      <c r="N58" s="653"/>
      <c r="O58" s="645">
        <f t="shared" si="16"/>
        <v>1033.5541500000002</v>
      </c>
      <c r="P58" s="610"/>
      <c r="Q58" s="632"/>
      <c r="R58" s="632"/>
      <c r="S58" s="611"/>
      <c r="T58" s="644" t="s">
        <v>138</v>
      </c>
      <c r="U58" s="679"/>
      <c r="V58" s="679"/>
      <c r="W58" s="679"/>
      <c r="X58" s="679"/>
      <c r="Y58" s="679"/>
      <c r="Z58" s="679"/>
      <c r="AA58" s="643"/>
      <c r="AB58" s="643"/>
      <c r="AC58" s="643"/>
      <c r="AD58" s="643"/>
      <c r="AE58" s="643"/>
      <c r="AF58" s="643"/>
      <c r="AH58" s="638">
        <f t="shared" si="17"/>
        <v>0</v>
      </c>
    </row>
    <row r="59" spans="1:35" ht="33.6" customHeight="1">
      <c r="A59" s="644" t="s">
        <v>139</v>
      </c>
      <c r="B59" s="642">
        <v>13.023593909393767</v>
      </c>
      <c r="C59" s="642">
        <v>12.716205367641372</v>
      </c>
      <c r="D59" s="642">
        <v>14.914616363765028</v>
      </c>
      <c r="E59" s="642">
        <v>17.103852900362416</v>
      </c>
      <c r="F59" s="642">
        <v>15.503706418432813</v>
      </c>
      <c r="G59" s="642"/>
      <c r="H59" s="642"/>
      <c r="I59" s="642"/>
      <c r="J59" s="642"/>
      <c r="K59" s="643"/>
      <c r="L59" s="643"/>
      <c r="M59" s="643"/>
      <c r="N59" s="653"/>
      <c r="O59" s="645">
        <f t="shared" si="16"/>
        <v>73.261974959595392</v>
      </c>
      <c r="P59" s="610"/>
      <c r="Q59" s="632"/>
      <c r="R59" s="632"/>
      <c r="S59" s="611"/>
      <c r="T59" s="644" t="s">
        <v>139</v>
      </c>
      <c r="U59" s="643"/>
      <c r="V59" s="643"/>
      <c r="W59" s="643"/>
      <c r="X59" s="643"/>
      <c r="Y59" s="643"/>
      <c r="Z59" s="643"/>
      <c r="AA59" s="643"/>
      <c r="AB59" s="643"/>
      <c r="AC59" s="643"/>
      <c r="AD59" s="643"/>
      <c r="AE59" s="643"/>
      <c r="AF59" s="643"/>
      <c r="AH59" s="645">
        <f t="shared" si="17"/>
        <v>0</v>
      </c>
    </row>
    <row r="60" spans="1:35" ht="33.6" customHeight="1" thickBot="1">
      <c r="A60" s="646" t="s">
        <v>140</v>
      </c>
      <c r="B60" s="647">
        <f t="shared" ref="B60:G60" si="19">B58-B59</f>
        <v>149.07353609060624</v>
      </c>
      <c r="C60" s="647">
        <f t="shared" si="19"/>
        <v>182.83399463235861</v>
      </c>
      <c r="D60" s="647">
        <f t="shared" si="19"/>
        <v>189.92451363623499</v>
      </c>
      <c r="E60" s="647">
        <f t="shared" si="19"/>
        <v>235.51695709963758</v>
      </c>
      <c r="F60" s="647">
        <f t="shared" si="19"/>
        <v>202.94317358156718</v>
      </c>
      <c r="G60" s="647">
        <f t="shared" si="19"/>
        <v>0</v>
      </c>
      <c r="H60" s="647"/>
      <c r="I60" s="647"/>
      <c r="J60" s="647"/>
      <c r="K60" s="649"/>
      <c r="L60" s="649"/>
      <c r="M60" s="649"/>
      <c r="N60" s="653"/>
      <c r="O60" s="648">
        <f t="shared" si="16"/>
        <v>960.29217504040457</v>
      </c>
      <c r="P60" s="610"/>
      <c r="Q60" s="632"/>
      <c r="R60" s="632"/>
      <c r="S60" s="611"/>
      <c r="T60" s="646" t="s">
        <v>140</v>
      </c>
      <c r="U60" s="649"/>
      <c r="V60" s="649"/>
      <c r="W60" s="649"/>
      <c r="X60" s="649"/>
      <c r="Y60" s="649"/>
      <c r="Z60" s="649"/>
      <c r="AA60" s="649"/>
      <c r="AB60" s="649"/>
      <c r="AC60" s="649"/>
      <c r="AD60" s="649"/>
      <c r="AE60" s="649"/>
      <c r="AF60" s="649"/>
      <c r="AH60" s="648">
        <f t="shared" si="17"/>
        <v>0</v>
      </c>
    </row>
    <row r="61" spans="1:35" ht="33.6" customHeight="1" thickTop="1">
      <c r="A61" s="622"/>
      <c r="B61" s="650"/>
      <c r="C61" s="650"/>
      <c r="D61" s="650"/>
      <c r="E61" s="650"/>
      <c r="F61" s="680"/>
      <c r="G61" s="680"/>
      <c r="H61" s="680"/>
      <c r="I61" s="650"/>
      <c r="J61" s="650"/>
      <c r="K61" s="652"/>
      <c r="L61" s="652"/>
      <c r="M61" s="652"/>
      <c r="N61" s="653"/>
      <c r="O61" s="654">
        <f t="shared" si="16"/>
        <v>0</v>
      </c>
      <c r="P61" s="610"/>
      <c r="Q61" s="632"/>
      <c r="R61" s="632"/>
      <c r="S61" s="611"/>
      <c r="T61" s="622"/>
      <c r="U61" s="695"/>
      <c r="V61" s="695"/>
      <c r="W61" s="695"/>
      <c r="X61" s="695"/>
      <c r="Y61" s="695"/>
      <c r="Z61" s="696"/>
      <c r="AA61" s="652"/>
      <c r="AB61" s="652"/>
      <c r="AC61" s="652"/>
      <c r="AD61" s="652"/>
      <c r="AE61" s="652"/>
      <c r="AF61" s="652"/>
      <c r="AG61" s="653"/>
      <c r="AH61" s="654"/>
    </row>
    <row r="62" spans="1:35" ht="33.6" customHeight="1" thickBot="1">
      <c r="A62" s="681" t="s">
        <v>202</v>
      </c>
      <c r="B62" s="697"/>
      <c r="C62" s="697"/>
      <c r="D62" s="697"/>
      <c r="E62" s="697"/>
      <c r="F62" s="698"/>
      <c r="G62" s="698"/>
      <c r="H62" s="698"/>
      <c r="I62" s="697"/>
      <c r="J62" s="697"/>
      <c r="K62" s="697"/>
      <c r="L62" s="697"/>
      <c r="M62" s="697"/>
      <c r="N62" s="653"/>
      <c r="O62" s="699">
        <f t="shared" si="16"/>
        <v>0</v>
      </c>
      <c r="T62" s="681" t="s">
        <v>202</v>
      </c>
      <c r="U62" s="700"/>
      <c r="V62" s="700"/>
      <c r="W62" s="700"/>
      <c r="X62" s="700"/>
      <c r="Y62" s="700"/>
      <c r="Z62" s="701"/>
      <c r="AA62" s="702"/>
      <c r="AB62" s="702"/>
      <c r="AC62" s="702"/>
      <c r="AD62" s="697"/>
      <c r="AE62" s="680"/>
      <c r="AF62" s="680"/>
      <c r="AG62" s="703"/>
      <c r="AH62" s="704"/>
    </row>
    <row r="63" spans="1:35" ht="33.6" customHeight="1" thickTop="1">
      <c r="A63" s="634" t="s">
        <v>203</v>
      </c>
      <c r="B63" s="665">
        <v>0.74910977460000006</v>
      </c>
      <c r="C63" s="665">
        <v>0.66342999999999996</v>
      </c>
      <c r="D63" s="665">
        <v>0.72648000000000001</v>
      </c>
      <c r="E63" s="665">
        <v>0.46133000000000002</v>
      </c>
      <c r="F63" s="666">
        <v>0.69994999999999996</v>
      </c>
      <c r="G63" s="666">
        <v>0.70308000000000004</v>
      </c>
      <c r="H63" s="666">
        <v>0.71448</v>
      </c>
      <c r="I63" s="666">
        <v>0.70246318019999987</v>
      </c>
      <c r="J63" s="666">
        <v>0.67235</v>
      </c>
      <c r="K63" s="666">
        <v>0.69355</v>
      </c>
      <c r="L63" s="666">
        <v>0.68337999999999999</v>
      </c>
      <c r="M63" s="666">
        <v>0.48970000000000002</v>
      </c>
      <c r="N63" s="653"/>
      <c r="O63" s="705">
        <f t="shared" si="16"/>
        <v>7.9593029547999992</v>
      </c>
      <c r="Q63" s="706"/>
      <c r="T63" s="634" t="s">
        <v>203</v>
      </c>
      <c r="U63" s="707"/>
      <c r="V63" s="707"/>
      <c r="W63" s="707"/>
      <c r="X63" s="707"/>
      <c r="Y63" s="707"/>
      <c r="Z63" s="708"/>
      <c r="AA63" s="665"/>
      <c r="AB63" s="709"/>
      <c r="AC63" s="709"/>
      <c r="AD63" s="665"/>
      <c r="AE63" s="710"/>
      <c r="AF63" s="711"/>
      <c r="AG63" s="703"/>
      <c r="AH63" s="638">
        <f>SUM(U63:AF63)</f>
        <v>0</v>
      </c>
    </row>
    <row r="64" spans="1:35" ht="33.6" customHeight="1" thickBot="1">
      <c r="A64" s="634" t="s">
        <v>204</v>
      </c>
      <c r="B64" s="642">
        <v>0.7577814599999998</v>
      </c>
      <c r="C64" s="642">
        <v>0.66590000000000005</v>
      </c>
      <c r="D64" s="642">
        <v>0.73495999999999995</v>
      </c>
      <c r="E64" s="642">
        <v>0.15528</v>
      </c>
      <c r="F64" s="669">
        <v>0.69994999999999996</v>
      </c>
      <c r="G64" s="669">
        <v>0.70369000000000004</v>
      </c>
      <c r="H64" s="669">
        <v>0.70843</v>
      </c>
      <c r="I64" s="669">
        <v>0.69024294900000005</v>
      </c>
      <c r="J64" s="669">
        <v>0.66915000000000002</v>
      </c>
      <c r="K64" s="669">
        <v>0.70025000000000004</v>
      </c>
      <c r="L64" s="669">
        <v>0.67544999999999999</v>
      </c>
      <c r="M64" s="669">
        <v>0.69571000000000005</v>
      </c>
      <c r="N64" s="653"/>
      <c r="O64" s="712">
        <f t="shared" si="16"/>
        <v>7.856794408999999</v>
      </c>
      <c r="Q64" s="706"/>
      <c r="T64" s="634" t="s">
        <v>204</v>
      </c>
      <c r="U64" s="713"/>
      <c r="V64" s="713"/>
      <c r="W64" s="713"/>
      <c r="X64" s="713"/>
      <c r="Y64" s="713"/>
      <c r="Z64" s="714"/>
      <c r="AA64" s="642"/>
      <c r="AB64" s="715"/>
      <c r="AC64" s="715"/>
      <c r="AD64" s="642"/>
      <c r="AE64" s="672"/>
      <c r="AF64" s="716"/>
      <c r="AG64" s="703"/>
      <c r="AH64" s="645"/>
    </row>
    <row r="65" spans="1:34" ht="33.6" customHeight="1" thickTop="1" thickBot="1">
      <c r="A65" s="634" t="s">
        <v>550</v>
      </c>
      <c r="B65" s="647"/>
      <c r="C65" s="647"/>
      <c r="D65" s="647"/>
      <c r="E65" s="647"/>
      <c r="F65" s="687"/>
      <c r="G65" s="687"/>
      <c r="H65" s="687"/>
      <c r="I65" s="687"/>
      <c r="J65" s="687"/>
      <c r="K65" s="687"/>
      <c r="L65" s="687">
        <v>8.6279999999999996E-2</v>
      </c>
      <c r="M65" s="687">
        <v>0.32647999999999999</v>
      </c>
      <c r="N65" s="653"/>
      <c r="O65" s="712">
        <f t="shared" si="16"/>
        <v>0.41276000000000002</v>
      </c>
      <c r="Q65" s="706"/>
      <c r="T65" s="634" t="s">
        <v>550</v>
      </c>
      <c r="U65" s="717"/>
      <c r="V65" s="717"/>
      <c r="W65" s="717"/>
      <c r="X65" s="717"/>
      <c r="Y65" s="717"/>
      <c r="Z65" s="718"/>
      <c r="AA65" s="647"/>
      <c r="AB65" s="719"/>
      <c r="AC65" s="719"/>
      <c r="AD65" s="647"/>
      <c r="AE65" s="674"/>
      <c r="AF65" s="720"/>
      <c r="AG65" s="703"/>
      <c r="AH65" s="648">
        <f t="shared" ref="AH65:AH68" si="20">SUM(U65:AF65)</f>
        <v>0</v>
      </c>
    </row>
    <row r="66" spans="1:34" ht="33.6" customHeight="1" thickTop="1">
      <c r="A66" s="641" t="s">
        <v>138</v>
      </c>
      <c r="B66" s="642">
        <f>B65+B63+B64</f>
        <v>1.5068912345999999</v>
      </c>
      <c r="C66" s="642">
        <f t="shared" ref="C66:L66" si="21">C65+C63+C64</f>
        <v>1.3293300000000001</v>
      </c>
      <c r="D66" s="642">
        <f t="shared" si="21"/>
        <v>1.4614400000000001</v>
      </c>
      <c r="E66" s="642">
        <f t="shared" si="21"/>
        <v>0.61660999999999999</v>
      </c>
      <c r="F66" s="642">
        <f t="shared" si="21"/>
        <v>1.3998999999999999</v>
      </c>
      <c r="G66" s="642">
        <f t="shared" si="21"/>
        <v>1.4067700000000001</v>
      </c>
      <c r="H66" s="642">
        <f t="shared" si="21"/>
        <v>1.4229099999999999</v>
      </c>
      <c r="I66" s="642">
        <f t="shared" si="21"/>
        <v>1.3927061292</v>
      </c>
      <c r="J66" s="642">
        <f t="shared" si="21"/>
        <v>1.3414999999999999</v>
      </c>
      <c r="K66" s="642">
        <f t="shared" si="21"/>
        <v>1.3938000000000001</v>
      </c>
      <c r="L66" s="642">
        <f t="shared" si="21"/>
        <v>1.4451100000000001</v>
      </c>
      <c r="M66" s="642">
        <f>M65+M63+M64</f>
        <v>1.5118900000000002</v>
      </c>
      <c r="N66" s="653"/>
      <c r="O66" s="705">
        <f t="shared" si="16"/>
        <v>16.2288573638</v>
      </c>
      <c r="Q66" s="706"/>
      <c r="T66" s="641" t="s">
        <v>138</v>
      </c>
      <c r="U66" s="713"/>
      <c r="V66" s="713"/>
      <c r="W66" s="713"/>
      <c r="X66" s="713"/>
      <c r="Y66" s="713"/>
      <c r="Z66" s="714"/>
      <c r="AA66" s="642"/>
      <c r="AB66" s="642"/>
      <c r="AC66" s="642"/>
      <c r="AD66" s="642"/>
      <c r="AE66" s="672"/>
      <c r="AF66" s="672"/>
      <c r="AG66" s="703"/>
      <c r="AH66" s="638">
        <f t="shared" si="20"/>
        <v>0</v>
      </c>
    </row>
    <row r="67" spans="1:34" ht="33.6" customHeight="1">
      <c r="A67" s="644" t="s">
        <v>139</v>
      </c>
      <c r="B67" s="642">
        <v>0</v>
      </c>
      <c r="C67" s="642">
        <v>0</v>
      </c>
      <c r="D67" s="642">
        <v>0</v>
      </c>
      <c r="E67" s="642">
        <v>0</v>
      </c>
      <c r="F67" s="672">
        <v>0</v>
      </c>
      <c r="G67" s="672">
        <v>0</v>
      </c>
      <c r="H67" s="672">
        <v>0</v>
      </c>
      <c r="I67" s="672">
        <v>0</v>
      </c>
      <c r="J67" s="672">
        <v>0</v>
      </c>
      <c r="K67" s="672">
        <v>0</v>
      </c>
      <c r="L67" s="672">
        <v>0</v>
      </c>
      <c r="M67" s="672"/>
      <c r="N67" s="653"/>
      <c r="O67" s="721">
        <f t="shared" si="16"/>
        <v>0</v>
      </c>
      <c r="Q67" s="706"/>
      <c r="T67" s="644" t="s">
        <v>139</v>
      </c>
      <c r="U67" s="713"/>
      <c r="V67" s="713"/>
      <c r="W67" s="713"/>
      <c r="X67" s="713"/>
      <c r="Y67" s="713"/>
      <c r="Z67" s="714"/>
      <c r="AA67" s="642"/>
      <c r="AB67" s="715"/>
      <c r="AC67" s="715"/>
      <c r="AD67" s="642"/>
      <c r="AE67" s="722"/>
      <c r="AF67" s="723"/>
      <c r="AG67" s="703"/>
      <c r="AH67" s="645">
        <f t="shared" si="20"/>
        <v>0</v>
      </c>
    </row>
    <row r="68" spans="1:34" ht="33.6" customHeight="1" thickBot="1">
      <c r="A68" s="646" t="s">
        <v>140</v>
      </c>
      <c r="B68" s="647">
        <f t="shared" ref="B68:I68" si="22">B66-B67</f>
        <v>1.5068912345999999</v>
      </c>
      <c r="C68" s="647">
        <f t="shared" si="22"/>
        <v>1.3293300000000001</v>
      </c>
      <c r="D68" s="647">
        <f t="shared" si="22"/>
        <v>1.4614400000000001</v>
      </c>
      <c r="E68" s="647">
        <f t="shared" si="22"/>
        <v>0.61660999999999999</v>
      </c>
      <c r="F68" s="647">
        <f t="shared" si="22"/>
        <v>1.3998999999999999</v>
      </c>
      <c r="G68" s="647">
        <f t="shared" si="22"/>
        <v>1.4067700000000001</v>
      </c>
      <c r="H68" s="647">
        <f t="shared" si="22"/>
        <v>1.4229099999999999</v>
      </c>
      <c r="I68" s="647">
        <f t="shared" si="22"/>
        <v>1.3927061292</v>
      </c>
      <c r="J68" s="647">
        <f>J66-J67</f>
        <v>1.3414999999999999</v>
      </c>
      <c r="K68" s="647">
        <f>K66-K67</f>
        <v>1.3938000000000001</v>
      </c>
      <c r="L68" s="647">
        <f>L66-L67</f>
        <v>1.4451100000000001</v>
      </c>
      <c r="M68" s="647">
        <f>M66-M67</f>
        <v>1.5118900000000002</v>
      </c>
      <c r="N68" s="653"/>
      <c r="O68" s="712">
        <f t="shared" si="16"/>
        <v>16.2288573638</v>
      </c>
      <c r="Q68" s="706"/>
      <c r="T68" s="646" t="s">
        <v>140</v>
      </c>
      <c r="U68" s="717"/>
      <c r="V68" s="717"/>
      <c r="W68" s="717"/>
      <c r="X68" s="717"/>
      <c r="Y68" s="717"/>
      <c r="Z68" s="718"/>
      <c r="AA68" s="647"/>
      <c r="AB68" s="647"/>
      <c r="AC68" s="647"/>
      <c r="AD68" s="647"/>
      <c r="AE68" s="674"/>
      <c r="AF68" s="674"/>
      <c r="AG68" s="703"/>
      <c r="AH68" s="648">
        <f t="shared" si="20"/>
        <v>0</v>
      </c>
    </row>
    <row r="69" spans="1:34" ht="36.75" customHeight="1" thickTop="1">
      <c r="B69" s="724"/>
      <c r="C69" s="724"/>
      <c r="D69" s="724"/>
      <c r="E69" s="724"/>
      <c r="F69" s="725"/>
      <c r="G69" s="725"/>
      <c r="H69" s="725"/>
      <c r="I69" s="660"/>
      <c r="J69" s="660"/>
      <c r="K69" s="724"/>
      <c r="L69" s="724"/>
      <c r="M69" s="724"/>
      <c r="N69" s="724"/>
      <c r="O69" s="726">
        <f t="shared" si="16"/>
        <v>0</v>
      </c>
      <c r="U69" s="727"/>
      <c r="V69" s="727"/>
      <c r="W69" s="727"/>
      <c r="X69" s="727"/>
      <c r="Y69" s="727"/>
      <c r="Z69" s="727"/>
      <c r="AA69" s="653"/>
      <c r="AB69" s="653"/>
      <c r="AC69" s="653"/>
      <c r="AD69" s="653"/>
      <c r="AE69" s="653"/>
      <c r="AF69" s="653"/>
      <c r="AG69" s="653"/>
      <c r="AH69" s="653"/>
    </row>
    <row r="70" spans="1:34" ht="33.6" customHeight="1" thickBot="1">
      <c r="A70" s="681" t="s">
        <v>384</v>
      </c>
      <c r="B70" s="728"/>
      <c r="C70" s="728"/>
      <c r="D70" s="728"/>
      <c r="E70" s="728"/>
      <c r="F70" s="729"/>
      <c r="G70" s="729"/>
      <c r="H70" s="729"/>
      <c r="I70" s="728"/>
      <c r="J70" s="728"/>
      <c r="K70" s="730"/>
      <c r="L70" s="730"/>
      <c r="M70" s="730"/>
      <c r="N70" s="653"/>
      <c r="O70" s="654">
        <f t="shared" si="16"/>
        <v>0</v>
      </c>
      <c r="P70" s="610"/>
      <c r="Q70" s="632"/>
      <c r="R70" s="632"/>
      <c r="S70" s="611"/>
      <c r="T70" s="681" t="s">
        <v>384</v>
      </c>
      <c r="U70" s="731"/>
      <c r="V70" s="731"/>
      <c r="W70" s="731"/>
      <c r="X70" s="731"/>
      <c r="Y70" s="731"/>
      <c r="Z70" s="731"/>
      <c r="AA70" s="730"/>
      <c r="AB70" s="730"/>
      <c r="AC70" s="730"/>
      <c r="AD70" s="730"/>
      <c r="AE70" s="730"/>
      <c r="AF70" s="730"/>
      <c r="AG70" s="653"/>
      <c r="AH70" s="683"/>
    </row>
    <row r="71" spans="1:34" ht="33.6" customHeight="1" thickTop="1">
      <c r="A71" s="732" t="s">
        <v>159</v>
      </c>
      <c r="B71" s="665">
        <v>25.008299999999998</v>
      </c>
      <c r="C71" s="665">
        <v>4.2412000000000001</v>
      </c>
      <c r="D71" s="665">
        <v>26.7879</v>
      </c>
      <c r="E71" s="665">
        <v>11.900499999999999</v>
      </c>
      <c r="F71" s="666"/>
      <c r="G71" s="666"/>
      <c r="H71" s="666"/>
      <c r="I71" s="666">
        <v>4.4351000000000003</v>
      </c>
      <c r="J71" s="666">
        <v>3.0108000000000001</v>
      </c>
      <c r="K71" s="666">
        <v>9.7542000000000009</v>
      </c>
      <c r="L71" s="666">
        <v>6.0217000000000001</v>
      </c>
      <c r="M71" s="666">
        <v>8.5677000000000003</v>
      </c>
      <c r="N71" s="653"/>
      <c r="O71" s="638">
        <f>SUM(B71:M71)</f>
        <v>99.727400000000003</v>
      </c>
      <c r="P71" s="610"/>
      <c r="Q71" s="348"/>
      <c r="R71" s="348"/>
      <c r="S71" s="639"/>
      <c r="T71" s="732" t="s">
        <v>159</v>
      </c>
      <c r="U71" s="667"/>
      <c r="V71" s="667"/>
      <c r="W71" s="667">
        <v>6.2</v>
      </c>
      <c r="X71" s="667">
        <v>1.2</v>
      </c>
      <c r="Y71" s="667"/>
      <c r="Z71" s="667">
        <v>9.9</v>
      </c>
      <c r="AA71" s="668">
        <v>3.6</v>
      </c>
      <c r="AB71" s="668">
        <v>0.2</v>
      </c>
      <c r="AC71" s="668">
        <v>0.1</v>
      </c>
      <c r="AD71" s="668"/>
      <c r="AE71" s="668">
        <v>0</v>
      </c>
      <c r="AF71" s="668">
        <v>0</v>
      </c>
      <c r="AH71" s="638">
        <f>SUM(U71:AF71)</f>
        <v>21.200000000000003</v>
      </c>
    </row>
    <row r="72" spans="1:34" ht="33.6" customHeight="1">
      <c r="A72" s="634" t="s">
        <v>160</v>
      </c>
      <c r="B72" s="642">
        <v>19.906199999999998</v>
      </c>
      <c r="C72" s="642">
        <v>0</v>
      </c>
      <c r="D72" s="642">
        <v>5.1212999999999997</v>
      </c>
      <c r="E72" s="642"/>
      <c r="F72" s="669"/>
      <c r="G72" s="669"/>
      <c r="H72" s="669">
        <v>13.1845</v>
      </c>
      <c r="I72" s="669">
        <v>2.8367</v>
      </c>
      <c r="J72" s="669">
        <v>0</v>
      </c>
      <c r="K72" s="669">
        <v>24.642399999999999</v>
      </c>
      <c r="L72" s="669">
        <v>21.907499999999999</v>
      </c>
      <c r="M72" s="669">
        <v>48.125</v>
      </c>
      <c r="N72" s="653"/>
      <c r="O72" s="645">
        <f t="shared" ref="O72:O126" si="23">SUM(B72:M72)</f>
        <v>135.72359999999998</v>
      </c>
      <c r="P72" s="610"/>
      <c r="Q72" s="348"/>
      <c r="R72" s="348"/>
      <c r="S72" s="639"/>
      <c r="T72" s="634" t="s">
        <v>160</v>
      </c>
      <c r="U72" s="670"/>
      <c r="V72" s="670"/>
      <c r="W72" s="670">
        <v>7.7</v>
      </c>
      <c r="X72" s="670">
        <v>0</v>
      </c>
      <c r="Y72" s="670">
        <v>1</v>
      </c>
      <c r="Z72" s="670">
        <v>14</v>
      </c>
      <c r="AA72" s="671">
        <v>2.6</v>
      </c>
      <c r="AB72" s="671">
        <v>0.4</v>
      </c>
      <c r="AC72" s="671">
        <v>0.1</v>
      </c>
      <c r="AD72" s="671">
        <v>0</v>
      </c>
      <c r="AE72" s="671">
        <v>0.2</v>
      </c>
      <c r="AF72" s="671">
        <v>0</v>
      </c>
      <c r="AH72" s="645">
        <f t="shared" ref="AH72:AH79" si="24">SUM(U72:AF72)</f>
        <v>26</v>
      </c>
    </row>
    <row r="73" spans="1:34" ht="33.6" customHeight="1">
      <c r="A73" s="634" t="s">
        <v>161</v>
      </c>
      <c r="B73" s="642">
        <v>22.551100000000002</v>
      </c>
      <c r="C73" s="642">
        <v>2.2702</v>
      </c>
      <c r="D73" s="642">
        <v>16.981200000000001</v>
      </c>
      <c r="E73" s="642"/>
      <c r="F73" s="669"/>
      <c r="G73" s="669"/>
      <c r="H73" s="669">
        <v>6.7812000000000001</v>
      </c>
      <c r="I73" s="669">
        <v>3.2978999999999998</v>
      </c>
      <c r="J73" s="669">
        <v>0</v>
      </c>
      <c r="K73" s="669">
        <v>16.817699999999999</v>
      </c>
      <c r="L73" s="669">
        <v>12.1204</v>
      </c>
      <c r="M73" s="669">
        <v>31.099299999999999</v>
      </c>
      <c r="N73" s="653"/>
      <c r="O73" s="645">
        <f t="shared" si="23"/>
        <v>111.919</v>
      </c>
      <c r="P73" s="610"/>
      <c r="Q73" s="348"/>
      <c r="R73" s="348"/>
      <c r="S73" s="639"/>
      <c r="T73" s="634" t="s">
        <v>161</v>
      </c>
      <c r="U73" s="670"/>
      <c r="V73" s="670"/>
      <c r="W73" s="670">
        <v>13.8</v>
      </c>
      <c r="X73" s="670">
        <v>1.2</v>
      </c>
      <c r="Y73" s="670">
        <v>1</v>
      </c>
      <c r="Z73" s="670">
        <v>23.7</v>
      </c>
      <c r="AA73" s="671">
        <v>6.1</v>
      </c>
      <c r="AB73" s="671">
        <v>0.5</v>
      </c>
      <c r="AC73" s="671">
        <v>0.2</v>
      </c>
      <c r="AD73" s="671">
        <v>0</v>
      </c>
      <c r="AE73" s="671">
        <v>0.2</v>
      </c>
      <c r="AF73" s="671">
        <v>0.1</v>
      </c>
      <c r="AH73" s="645">
        <f t="shared" si="24"/>
        <v>46.800000000000011</v>
      </c>
    </row>
    <row r="74" spans="1:34" ht="33.6" customHeight="1">
      <c r="A74" s="634" t="s">
        <v>162</v>
      </c>
      <c r="B74" s="642">
        <v>19.5839</v>
      </c>
      <c r="C74" s="642">
        <v>25.17173</v>
      </c>
      <c r="D74" s="642">
        <v>9.9266000000000005</v>
      </c>
      <c r="E74" s="642">
        <v>32.837299999999999</v>
      </c>
      <c r="F74" s="669">
        <v>21.932600000000001</v>
      </c>
      <c r="G74" s="669">
        <v>1.2685999999999999</v>
      </c>
      <c r="H74" s="669">
        <v>10.3657</v>
      </c>
      <c r="I74" s="669">
        <v>16.6997</v>
      </c>
      <c r="J74" s="669">
        <v>22.235900000000001</v>
      </c>
      <c r="K74" s="669">
        <v>6.1204999999999998</v>
      </c>
      <c r="L74" s="669">
        <v>9.8398000000000003</v>
      </c>
      <c r="M74" s="669">
        <v>14.1168</v>
      </c>
      <c r="N74" s="653"/>
      <c r="O74" s="645">
        <f t="shared" si="23"/>
        <v>190.09913000000003</v>
      </c>
      <c r="P74" s="610"/>
      <c r="Q74" s="348"/>
      <c r="R74" s="348"/>
      <c r="S74" s="639"/>
      <c r="T74" s="634" t="s">
        <v>162</v>
      </c>
      <c r="U74" s="670">
        <v>9.3000000000000007</v>
      </c>
      <c r="V74" s="670">
        <v>25.9</v>
      </c>
      <c r="W74" s="670">
        <v>70.7</v>
      </c>
      <c r="X74" s="670">
        <v>67.400000000000006</v>
      </c>
      <c r="Y74" s="670">
        <v>57.4</v>
      </c>
      <c r="Z74" s="670">
        <v>69.5</v>
      </c>
      <c r="AA74" s="671">
        <v>56</v>
      </c>
      <c r="AB74" s="671">
        <v>67.900000000000006</v>
      </c>
      <c r="AC74" s="671">
        <v>51.6</v>
      </c>
      <c r="AD74" s="671">
        <v>45.4</v>
      </c>
      <c r="AE74" s="671">
        <v>37.700000000000003</v>
      </c>
      <c r="AF74" s="671">
        <v>31.6</v>
      </c>
      <c r="AH74" s="645">
        <f t="shared" si="24"/>
        <v>590.40000000000009</v>
      </c>
    </row>
    <row r="75" spans="1:34" ht="33.6" customHeight="1">
      <c r="A75" s="634" t="s">
        <v>163</v>
      </c>
      <c r="B75" s="642">
        <v>2.8708</v>
      </c>
      <c r="C75" s="642">
        <v>9.4443000000000001</v>
      </c>
      <c r="D75" s="642">
        <v>0</v>
      </c>
      <c r="E75" s="642">
        <v>40.710700000000003</v>
      </c>
      <c r="F75" s="669">
        <v>22.077200000000001</v>
      </c>
      <c r="G75" s="669">
        <v>12.4528</v>
      </c>
      <c r="H75" s="669">
        <v>16.0291</v>
      </c>
      <c r="I75" s="669">
        <v>19.062000000000001</v>
      </c>
      <c r="J75" s="669">
        <v>9.1690000000000005</v>
      </c>
      <c r="K75" s="669">
        <v>8.3082999999999991</v>
      </c>
      <c r="L75" s="669">
        <v>34.139699999999998</v>
      </c>
      <c r="M75" s="669">
        <v>8.4774999999999991</v>
      </c>
      <c r="N75" s="653"/>
      <c r="O75" s="645">
        <f t="shared" si="23"/>
        <v>182.7414</v>
      </c>
      <c r="P75" s="610"/>
      <c r="Q75" s="348"/>
      <c r="R75" s="348"/>
      <c r="S75" s="639"/>
      <c r="T75" s="634" t="s">
        <v>163</v>
      </c>
      <c r="U75" s="670"/>
      <c r="V75" s="670"/>
      <c r="W75" s="670">
        <v>6.8</v>
      </c>
      <c r="X75" s="670">
        <v>5.6</v>
      </c>
      <c r="Y75" s="670">
        <v>0.1</v>
      </c>
      <c r="Z75" s="670">
        <v>13.4</v>
      </c>
      <c r="AA75" s="671">
        <v>6.8</v>
      </c>
      <c r="AB75" s="671">
        <v>0.4</v>
      </c>
      <c r="AC75" s="671">
        <v>0.2</v>
      </c>
      <c r="AD75" s="671">
        <v>0</v>
      </c>
      <c r="AE75" s="671">
        <v>0</v>
      </c>
      <c r="AF75" s="671">
        <v>0</v>
      </c>
      <c r="AH75" s="645">
        <f t="shared" si="24"/>
        <v>33.299999999999997</v>
      </c>
    </row>
    <row r="76" spans="1:34" ht="33.6" customHeight="1" thickBot="1">
      <c r="A76" s="634" t="s">
        <v>164</v>
      </c>
      <c r="B76" s="647">
        <v>10.7628</v>
      </c>
      <c r="C76" s="647">
        <v>19.243300000000001</v>
      </c>
      <c r="D76" s="647">
        <v>5.4671000000000003</v>
      </c>
      <c r="E76" s="647">
        <v>40.358199999999997</v>
      </c>
      <c r="F76" s="687">
        <v>22.443000000000001</v>
      </c>
      <c r="G76" s="687">
        <v>6.6018999999999997</v>
      </c>
      <c r="H76" s="687">
        <v>13.3942</v>
      </c>
      <c r="I76" s="687">
        <v>17.171199999999999</v>
      </c>
      <c r="J76" s="687">
        <v>11.985099999999999</v>
      </c>
      <c r="K76" s="687">
        <v>4.2370999999999999</v>
      </c>
      <c r="L76" s="687">
        <v>23.3459</v>
      </c>
      <c r="M76" s="687">
        <v>10.4038</v>
      </c>
      <c r="N76" s="653"/>
      <c r="O76" s="645">
        <f t="shared" si="23"/>
        <v>185.41359999999997</v>
      </c>
      <c r="P76" s="610"/>
      <c r="Q76" s="348"/>
      <c r="R76" s="348"/>
      <c r="S76" s="639"/>
      <c r="T76" s="634" t="s">
        <v>164</v>
      </c>
      <c r="U76" s="688">
        <v>9.1999999999999993</v>
      </c>
      <c r="V76" s="688">
        <v>25.7</v>
      </c>
      <c r="W76" s="688">
        <v>76.900000000000006</v>
      </c>
      <c r="X76" s="688">
        <v>72.400000000000006</v>
      </c>
      <c r="Y76" s="688">
        <v>57</v>
      </c>
      <c r="Z76" s="688">
        <v>82.4</v>
      </c>
      <c r="AA76" s="677">
        <v>62.4</v>
      </c>
      <c r="AB76" s="677">
        <v>67.7</v>
      </c>
      <c r="AC76" s="677">
        <v>51.3</v>
      </c>
      <c r="AD76" s="677">
        <v>45</v>
      </c>
      <c r="AE76" s="677">
        <v>37.4</v>
      </c>
      <c r="AF76" s="677">
        <v>31.3</v>
      </c>
      <c r="AH76" s="645">
        <f t="shared" si="24"/>
        <v>618.69999999999993</v>
      </c>
    </row>
    <row r="77" spans="1:34" ht="33.6" customHeight="1" thickTop="1">
      <c r="A77" s="641" t="s">
        <v>138</v>
      </c>
      <c r="B77" s="642">
        <f t="shared" ref="B77:L77" si="25">SUM(B71:B76)</f>
        <v>100.6831</v>
      </c>
      <c r="C77" s="642">
        <f t="shared" si="25"/>
        <v>60.370729999999995</v>
      </c>
      <c r="D77" s="642">
        <f t="shared" si="25"/>
        <v>64.284099999999995</v>
      </c>
      <c r="E77" s="642">
        <f t="shared" si="25"/>
        <v>125.80669999999999</v>
      </c>
      <c r="F77" s="642">
        <f t="shared" si="25"/>
        <v>66.452799999999996</v>
      </c>
      <c r="G77" s="642">
        <f t="shared" si="25"/>
        <v>20.3233</v>
      </c>
      <c r="H77" s="642">
        <f t="shared" si="25"/>
        <v>59.7547</v>
      </c>
      <c r="I77" s="642">
        <f t="shared" si="25"/>
        <v>63.502600000000001</v>
      </c>
      <c r="J77" s="642">
        <f t="shared" si="25"/>
        <v>46.400800000000004</v>
      </c>
      <c r="K77" s="642">
        <f t="shared" si="25"/>
        <v>69.880199999999988</v>
      </c>
      <c r="L77" s="642">
        <f t="shared" si="25"/>
        <v>107.375</v>
      </c>
      <c r="M77" s="642">
        <f>SUM(M71:M76)</f>
        <v>120.79010000000001</v>
      </c>
      <c r="N77" s="653"/>
      <c r="O77" s="638">
        <f>SUM(B77:M77)</f>
        <v>905.62413000000004</v>
      </c>
      <c r="P77" s="610"/>
      <c r="Q77" s="632"/>
      <c r="R77" s="632"/>
      <c r="S77" s="639"/>
      <c r="T77" s="641" t="s">
        <v>138</v>
      </c>
      <c r="U77" s="643">
        <v>18.600000000000001</v>
      </c>
      <c r="V77" s="643">
        <v>51.6</v>
      </c>
      <c r="W77" s="643">
        <v>182.1</v>
      </c>
      <c r="X77" s="643">
        <v>147.80000000000001</v>
      </c>
      <c r="Y77" s="643">
        <v>116.7</v>
      </c>
      <c r="Z77" s="643">
        <v>212.8</v>
      </c>
      <c r="AA77" s="643">
        <v>137.5</v>
      </c>
      <c r="AB77" s="643">
        <v>137.19999999999999</v>
      </c>
      <c r="AC77" s="643">
        <v>103.5</v>
      </c>
      <c r="AD77" s="643">
        <v>90.5</v>
      </c>
      <c r="AE77" s="643">
        <v>75.599999999999994</v>
      </c>
      <c r="AF77" s="643">
        <v>63</v>
      </c>
      <c r="AH77" s="638">
        <f t="shared" si="24"/>
        <v>1336.9</v>
      </c>
    </row>
    <row r="78" spans="1:34" s="735" customFormat="1" ht="33.6" customHeight="1">
      <c r="A78" s="733" t="s">
        <v>139</v>
      </c>
      <c r="B78" s="734">
        <v>3.9822350000000006</v>
      </c>
      <c r="C78" s="734">
        <v>3.1779301999999992</v>
      </c>
      <c r="D78" s="734">
        <v>3.4942126</v>
      </c>
      <c r="E78" s="734">
        <v>4.4024830999999995</v>
      </c>
      <c r="F78" s="734">
        <v>3.2175166999999996</v>
      </c>
      <c r="G78" s="734">
        <v>1.8275962999999997</v>
      </c>
      <c r="H78" s="734">
        <v>3.0808413000000008</v>
      </c>
      <c r="I78" s="734">
        <v>3.0610553999999994</v>
      </c>
      <c r="J78" s="734">
        <v>2.3307930000000003</v>
      </c>
      <c r="K78" s="734">
        <v>3.2465099999999998</v>
      </c>
      <c r="L78" s="734">
        <v>3.9638499999999999</v>
      </c>
      <c r="M78" s="734">
        <v>4.37127</v>
      </c>
      <c r="N78" s="653"/>
      <c r="O78" s="645">
        <f t="shared" si="23"/>
        <v>40.156293599999998</v>
      </c>
      <c r="P78" s="610"/>
      <c r="Q78" s="632"/>
      <c r="R78" s="632"/>
      <c r="S78" s="611"/>
      <c r="T78" s="644" t="s">
        <v>139</v>
      </c>
      <c r="U78" s="643">
        <v>0.4</v>
      </c>
      <c r="V78" s="643">
        <v>1.2</v>
      </c>
      <c r="W78" s="643">
        <v>3.6</v>
      </c>
      <c r="X78" s="643">
        <v>2.9</v>
      </c>
      <c r="Y78" s="643">
        <v>2.2999999999999998</v>
      </c>
      <c r="Z78" s="643">
        <v>3.9</v>
      </c>
      <c r="AA78" s="643">
        <v>2.6</v>
      </c>
      <c r="AB78" s="643">
        <v>3</v>
      </c>
      <c r="AC78" s="643">
        <v>2</v>
      </c>
      <c r="AD78" s="643">
        <v>1.9</v>
      </c>
      <c r="AE78" s="643">
        <v>1.7</v>
      </c>
      <c r="AF78" s="643">
        <v>1.3</v>
      </c>
      <c r="AG78" s="612"/>
      <c r="AH78" s="645">
        <f t="shared" si="24"/>
        <v>26.799999999999997</v>
      </c>
    </row>
    <row r="79" spans="1:34" ht="24.95" customHeight="1" thickBot="1">
      <c r="A79" s="646" t="s">
        <v>140</v>
      </c>
      <c r="B79" s="647">
        <f t="shared" ref="B79:M79" si="26">B77-B78</f>
        <v>96.700864999999993</v>
      </c>
      <c r="C79" s="647">
        <f t="shared" si="26"/>
        <v>57.192799799999996</v>
      </c>
      <c r="D79" s="647">
        <f t="shared" si="26"/>
        <v>60.789887399999998</v>
      </c>
      <c r="E79" s="647">
        <f t="shared" si="26"/>
        <v>121.40421689999999</v>
      </c>
      <c r="F79" s="647">
        <f>F77-F78</f>
        <v>63.235283299999999</v>
      </c>
      <c r="G79" s="647">
        <f t="shared" si="26"/>
        <v>18.4957037</v>
      </c>
      <c r="H79" s="647">
        <f t="shared" si="26"/>
        <v>56.673858699999997</v>
      </c>
      <c r="I79" s="647">
        <f t="shared" si="26"/>
        <v>60.4415446</v>
      </c>
      <c r="J79" s="647">
        <f t="shared" si="26"/>
        <v>44.070007000000004</v>
      </c>
      <c r="K79" s="647">
        <f t="shared" si="26"/>
        <v>66.633689999999987</v>
      </c>
      <c r="L79" s="647">
        <f t="shared" si="26"/>
        <v>103.41115000000001</v>
      </c>
      <c r="M79" s="647">
        <f t="shared" si="26"/>
        <v>116.41883000000001</v>
      </c>
      <c r="N79" s="653"/>
      <c r="O79" s="648">
        <f t="shared" si="23"/>
        <v>865.4678363999999</v>
      </c>
      <c r="P79" s="610"/>
      <c r="Q79" s="632"/>
      <c r="R79" s="632"/>
      <c r="S79" s="611"/>
      <c r="T79" s="646" t="s">
        <v>140</v>
      </c>
      <c r="U79" s="649">
        <v>18.2</v>
      </c>
      <c r="V79" s="649">
        <v>50.5</v>
      </c>
      <c r="W79" s="649">
        <v>178.5</v>
      </c>
      <c r="X79" s="649">
        <v>144.9</v>
      </c>
      <c r="Y79" s="649">
        <v>114.3</v>
      </c>
      <c r="Z79" s="649">
        <v>209</v>
      </c>
      <c r="AA79" s="649">
        <v>134.9</v>
      </c>
      <c r="AB79" s="649">
        <v>134.19999999999999</v>
      </c>
      <c r="AC79" s="649">
        <v>101.4</v>
      </c>
      <c r="AD79" s="649">
        <v>88.6</v>
      </c>
      <c r="AE79" s="649">
        <v>73.900000000000006</v>
      </c>
      <c r="AF79" s="649">
        <v>61.7</v>
      </c>
      <c r="AH79" s="648">
        <f t="shared" si="24"/>
        <v>1310.1000000000001</v>
      </c>
    </row>
    <row r="80" spans="1:34" ht="30" customHeight="1" thickTop="1">
      <c r="A80" s="622"/>
      <c r="B80" s="650"/>
      <c r="C80" s="650"/>
      <c r="D80" s="650"/>
      <c r="E80" s="650"/>
      <c r="F80" s="680"/>
      <c r="G80" s="680"/>
      <c r="H80" s="680"/>
      <c r="I80" s="650"/>
      <c r="J80" s="650"/>
      <c r="K80" s="650"/>
      <c r="L80" s="650"/>
      <c r="M80" s="652"/>
      <c r="N80" s="653"/>
      <c r="O80" s="654">
        <f t="shared" si="23"/>
        <v>0</v>
      </c>
      <c r="P80" s="610"/>
      <c r="Q80" s="632"/>
      <c r="R80" s="632"/>
      <c r="S80" s="611"/>
      <c r="T80" s="622"/>
      <c r="U80" s="629"/>
      <c r="V80" s="629"/>
      <c r="W80" s="629"/>
      <c r="X80" s="629"/>
      <c r="Y80" s="629"/>
      <c r="Z80" s="629"/>
      <c r="AA80" s="652"/>
      <c r="AB80" s="652"/>
      <c r="AC80" s="652"/>
      <c r="AD80" s="652"/>
      <c r="AE80" s="652"/>
      <c r="AF80" s="652"/>
      <c r="AH80" s="654"/>
    </row>
    <row r="81" spans="1:34" ht="33.6" customHeight="1" thickBot="1">
      <c r="A81" s="681" t="s">
        <v>76</v>
      </c>
      <c r="B81" s="650"/>
      <c r="C81" s="650"/>
      <c r="D81" s="650"/>
      <c r="E81" s="650"/>
      <c r="F81" s="680"/>
      <c r="G81" s="680"/>
      <c r="H81" s="680"/>
      <c r="I81" s="650"/>
      <c r="J81" s="650"/>
      <c r="K81" s="650"/>
      <c r="L81" s="650"/>
      <c r="M81" s="652"/>
      <c r="N81" s="653"/>
      <c r="O81" s="736">
        <f t="shared" si="23"/>
        <v>0</v>
      </c>
      <c r="P81" s="610"/>
      <c r="Q81" s="632"/>
      <c r="R81" s="632"/>
      <c r="S81" s="611"/>
      <c r="T81" s="681" t="s">
        <v>76</v>
      </c>
      <c r="U81" s="629"/>
      <c r="V81" s="629"/>
      <c r="W81" s="629"/>
      <c r="X81" s="629"/>
      <c r="Y81" s="629"/>
      <c r="Z81" s="629"/>
      <c r="AA81" s="652"/>
      <c r="AB81" s="652"/>
      <c r="AC81" s="652"/>
      <c r="AD81" s="652"/>
      <c r="AE81" s="652"/>
      <c r="AF81" s="652"/>
      <c r="AH81" s="662"/>
    </row>
    <row r="82" spans="1:34" ht="33.6" customHeight="1" thickTop="1">
      <c r="A82" s="641" t="s">
        <v>165</v>
      </c>
      <c r="B82" s="665">
        <v>0</v>
      </c>
      <c r="C82" s="665"/>
      <c r="D82" s="665"/>
      <c r="E82" s="665"/>
      <c r="F82" s="666"/>
      <c r="G82" s="666"/>
      <c r="H82" s="666">
        <v>4.5410199999999996</v>
      </c>
      <c r="I82" s="666">
        <v>0</v>
      </c>
      <c r="J82" s="666"/>
      <c r="K82" s="666"/>
      <c r="L82" s="666"/>
      <c r="M82" s="667"/>
      <c r="N82" s="653"/>
      <c r="O82" s="638">
        <f>SUM(B82:M82)</f>
        <v>4.5410199999999996</v>
      </c>
      <c r="P82" s="610"/>
      <c r="Q82" s="737"/>
      <c r="R82" s="738"/>
      <c r="S82" s="639"/>
      <c r="T82" s="641" t="s">
        <v>165</v>
      </c>
      <c r="U82" s="665"/>
      <c r="V82" s="665"/>
      <c r="W82" s="665"/>
      <c r="X82" s="665"/>
      <c r="Y82" s="666"/>
      <c r="Z82" s="666"/>
      <c r="AA82" s="667"/>
      <c r="AB82" s="667"/>
      <c r="AC82" s="667"/>
      <c r="AD82" s="667"/>
      <c r="AE82" s="667"/>
      <c r="AF82" s="667"/>
      <c r="AG82" s="653"/>
      <c r="AH82" s="638">
        <f>SUM(U82:AF82)</f>
        <v>0</v>
      </c>
    </row>
    <row r="83" spans="1:34" ht="33.6" customHeight="1">
      <c r="A83" s="644" t="s">
        <v>157</v>
      </c>
      <c r="B83" s="642"/>
      <c r="C83" s="642"/>
      <c r="D83" s="642"/>
      <c r="E83" s="642"/>
      <c r="F83" s="669"/>
      <c r="G83" s="669">
        <v>95.858940000000004</v>
      </c>
      <c r="H83" s="669">
        <v>95.852710000000002</v>
      </c>
      <c r="I83" s="669">
        <v>100.27687</v>
      </c>
      <c r="J83" s="669">
        <v>97.069580000000002</v>
      </c>
      <c r="K83" s="669">
        <v>26.75132</v>
      </c>
      <c r="L83" s="669">
        <v>80.954580000000007</v>
      </c>
      <c r="M83" s="669">
        <v>96.486080000000001</v>
      </c>
      <c r="N83" s="653"/>
      <c r="O83" s="645">
        <f t="shared" ref="O83:O85" si="27">SUM(B83:M83)</f>
        <v>593.25008000000003</v>
      </c>
      <c r="P83" s="610"/>
      <c r="Q83" s="737"/>
      <c r="R83" s="738"/>
      <c r="S83" s="639"/>
      <c r="T83" s="644" t="s">
        <v>157</v>
      </c>
      <c r="U83" s="670">
        <v>100.4</v>
      </c>
      <c r="V83" s="670">
        <v>90.7</v>
      </c>
      <c r="W83" s="670">
        <v>100.4</v>
      </c>
      <c r="X83" s="670">
        <v>97.2</v>
      </c>
      <c r="Y83" s="670">
        <v>100.4</v>
      </c>
      <c r="Z83" s="670">
        <v>97.2</v>
      </c>
      <c r="AA83" s="670">
        <v>81</v>
      </c>
      <c r="AB83" s="670"/>
      <c r="AC83" s="670">
        <v>55.1</v>
      </c>
      <c r="AD83" s="670">
        <v>100.4</v>
      </c>
      <c r="AE83" s="670">
        <v>97.2</v>
      </c>
      <c r="AF83" s="670">
        <v>97.2</v>
      </c>
      <c r="AG83" s="653"/>
      <c r="AH83" s="645">
        <f t="shared" ref="AH83:AH85" si="28">SUM(U83:AF83)</f>
        <v>1017.2000000000002</v>
      </c>
    </row>
    <row r="84" spans="1:34" ht="33.6" customHeight="1">
      <c r="A84" s="644" t="s">
        <v>158</v>
      </c>
      <c r="B84" s="642"/>
      <c r="C84" s="642"/>
      <c r="D84" s="642"/>
      <c r="E84" s="642"/>
      <c r="F84" s="669"/>
      <c r="G84" s="669">
        <v>94.041110000000003</v>
      </c>
      <c r="H84" s="669">
        <v>96.87903</v>
      </c>
      <c r="I84" s="669">
        <v>101.04394000000001</v>
      </c>
      <c r="J84" s="669">
        <v>30.738</v>
      </c>
      <c r="K84" s="669">
        <v>92.876670000000004</v>
      </c>
      <c r="L84" s="669">
        <v>94.067899999999995</v>
      </c>
      <c r="M84" s="669">
        <v>93.142750000000007</v>
      </c>
      <c r="N84" s="653"/>
      <c r="O84" s="645">
        <f t="shared" si="27"/>
        <v>602.7894</v>
      </c>
      <c r="P84" s="610"/>
      <c r="Q84" s="737"/>
      <c r="R84" s="738"/>
      <c r="S84" s="639"/>
      <c r="T84" s="644" t="s">
        <v>158</v>
      </c>
      <c r="U84" s="670">
        <v>100.4</v>
      </c>
      <c r="V84" s="670">
        <v>90.7</v>
      </c>
      <c r="W84" s="670">
        <v>100.4</v>
      </c>
      <c r="X84" s="670">
        <v>16.2</v>
      </c>
      <c r="Y84" s="670">
        <v>90.7</v>
      </c>
      <c r="Z84" s="670">
        <v>97.2</v>
      </c>
      <c r="AA84" s="670">
        <v>100.4</v>
      </c>
      <c r="AB84" s="670">
        <v>100.4</v>
      </c>
      <c r="AC84" s="670">
        <v>97</v>
      </c>
      <c r="AD84" s="670">
        <v>100.4</v>
      </c>
      <c r="AE84" s="670">
        <v>97.1</v>
      </c>
      <c r="AF84" s="670">
        <v>97.1</v>
      </c>
      <c r="AG84" s="653"/>
      <c r="AH84" s="645">
        <f t="shared" si="28"/>
        <v>1088</v>
      </c>
    </row>
    <row r="85" spans="1:34" ht="33.6" customHeight="1" thickBot="1">
      <c r="A85" s="646" t="s">
        <v>445</v>
      </c>
      <c r="B85" s="642"/>
      <c r="C85" s="642"/>
      <c r="D85" s="642"/>
      <c r="E85" s="642"/>
      <c r="F85" s="669"/>
      <c r="G85" s="669">
        <v>32.267000000000003</v>
      </c>
      <c r="H85" s="669">
        <v>75.876000000000005</v>
      </c>
      <c r="I85" s="687">
        <v>63.341999999999999</v>
      </c>
      <c r="J85" s="687">
        <v>16.634999999999998</v>
      </c>
      <c r="K85" s="687">
        <v>8.2469999999999999</v>
      </c>
      <c r="L85" s="687">
        <v>9.3480000000000008</v>
      </c>
      <c r="M85" s="687">
        <v>5.7430000000000003</v>
      </c>
      <c r="N85" s="653"/>
      <c r="O85" s="645">
        <f t="shared" si="27"/>
        <v>211.45800000000003</v>
      </c>
      <c r="P85" s="610"/>
      <c r="Q85" s="737"/>
      <c r="R85" s="738"/>
      <c r="S85" s="639"/>
      <c r="T85" s="646" t="s">
        <v>445</v>
      </c>
      <c r="U85" s="670"/>
      <c r="V85" s="670"/>
      <c r="W85" s="670"/>
      <c r="X85" s="670"/>
      <c r="Y85" s="670"/>
      <c r="Z85" s="670"/>
      <c r="AA85" s="670"/>
      <c r="AB85" s="670"/>
      <c r="AC85" s="670"/>
      <c r="AD85" s="670"/>
      <c r="AE85" s="670"/>
      <c r="AF85" s="670"/>
      <c r="AG85" s="653"/>
      <c r="AH85" s="645">
        <f t="shared" si="28"/>
        <v>0</v>
      </c>
    </row>
    <row r="86" spans="1:34" ht="33.6" customHeight="1" thickTop="1">
      <c r="A86" s="641" t="s">
        <v>138</v>
      </c>
      <c r="B86" s="665">
        <f>B82</f>
        <v>0</v>
      </c>
      <c r="C86" s="665"/>
      <c r="D86" s="665"/>
      <c r="E86" s="665"/>
      <c r="F86" s="710"/>
      <c r="G86" s="710">
        <f t="shared" ref="G86:M86" si="29">SUM(G82:G85)</f>
        <v>222.16705000000002</v>
      </c>
      <c r="H86" s="710">
        <f t="shared" si="29"/>
        <v>273.14876000000004</v>
      </c>
      <c r="I86" s="710">
        <f t="shared" si="29"/>
        <v>264.66280999999998</v>
      </c>
      <c r="J86" s="710">
        <f t="shared" si="29"/>
        <v>144.44257999999999</v>
      </c>
      <c r="K86" s="710">
        <f t="shared" si="29"/>
        <v>127.87499000000001</v>
      </c>
      <c r="L86" s="710">
        <f t="shared" si="29"/>
        <v>184.37048000000001</v>
      </c>
      <c r="M86" s="710">
        <f t="shared" si="29"/>
        <v>195.37182999999999</v>
      </c>
      <c r="N86" s="653"/>
      <c r="O86" s="638">
        <f t="shared" si="23"/>
        <v>1412.0385000000001</v>
      </c>
      <c r="P86" s="610"/>
      <c r="Q86" s="632"/>
      <c r="R86" s="632"/>
      <c r="S86" s="639"/>
      <c r="T86" s="641" t="s">
        <v>138</v>
      </c>
      <c r="U86" s="679">
        <v>200.9</v>
      </c>
      <c r="V86" s="679">
        <v>181.4</v>
      </c>
      <c r="W86" s="679">
        <v>200.9</v>
      </c>
      <c r="X86" s="679">
        <v>113.4</v>
      </c>
      <c r="Y86" s="679">
        <v>191.2</v>
      </c>
      <c r="Z86" s="679">
        <v>194.4</v>
      </c>
      <c r="AA86" s="679">
        <v>181.4</v>
      </c>
      <c r="AB86" s="679">
        <v>100.4</v>
      </c>
      <c r="AC86" s="679">
        <v>152.1</v>
      </c>
      <c r="AD86" s="679">
        <v>200.9</v>
      </c>
      <c r="AE86" s="679">
        <v>194.3</v>
      </c>
      <c r="AF86" s="679">
        <v>194.3</v>
      </c>
      <c r="AH86" s="638">
        <f>SUM(U86:AF86)</f>
        <v>2105.6000000000004</v>
      </c>
    </row>
    <row r="87" spans="1:34" ht="33.6" customHeight="1">
      <c r="A87" s="644" t="s">
        <v>139</v>
      </c>
      <c r="B87" s="642"/>
      <c r="C87" s="642"/>
      <c r="D87" s="642"/>
      <c r="E87" s="642"/>
      <c r="F87" s="672"/>
      <c r="G87" s="672">
        <v>15.722482963618788</v>
      </c>
      <c r="H87" s="672">
        <v>16.941272852701751</v>
      </c>
      <c r="I87" s="642">
        <v>17.731586182227243</v>
      </c>
      <c r="J87" s="642">
        <v>10.244589648045807</v>
      </c>
      <c r="K87" s="642">
        <v>8.4986461245341545</v>
      </c>
      <c r="L87" s="642">
        <v>12.923088557703615</v>
      </c>
      <c r="M87" s="642">
        <v>14.114012363478846</v>
      </c>
      <c r="N87" s="653"/>
      <c r="O87" s="645">
        <f t="shared" si="23"/>
        <v>96.175678692310186</v>
      </c>
      <c r="P87" s="610"/>
      <c r="Q87" s="632"/>
      <c r="R87" s="632"/>
      <c r="S87" s="611"/>
      <c r="T87" s="644" t="s">
        <v>139</v>
      </c>
      <c r="U87" s="643">
        <v>13.4</v>
      </c>
      <c r="V87" s="643">
        <v>12.1</v>
      </c>
      <c r="W87" s="643">
        <v>13.4</v>
      </c>
      <c r="X87" s="643">
        <v>7.5</v>
      </c>
      <c r="Y87" s="643">
        <v>12.8</v>
      </c>
      <c r="Z87" s="643">
        <v>13</v>
      </c>
      <c r="AA87" s="643">
        <v>12.1</v>
      </c>
      <c r="AB87" s="643">
        <v>6.8</v>
      </c>
      <c r="AC87" s="643">
        <v>10.199999999999999</v>
      </c>
      <c r="AD87" s="643">
        <v>13.4</v>
      </c>
      <c r="AE87" s="643">
        <v>13</v>
      </c>
      <c r="AF87" s="643">
        <v>13</v>
      </c>
      <c r="AH87" s="645">
        <f>SUM(U87:AF87)</f>
        <v>140.69999999999999</v>
      </c>
    </row>
    <row r="88" spans="1:34" ht="28.5" customHeight="1" thickBot="1">
      <c r="A88" s="646" t="s">
        <v>140</v>
      </c>
      <c r="B88" s="647"/>
      <c r="C88" s="647"/>
      <c r="D88" s="647"/>
      <c r="E88" s="647"/>
      <c r="F88" s="674"/>
      <c r="G88" s="674">
        <f t="shared" ref="G88:M88" si="30">G86-G87</f>
        <v>206.44456703638122</v>
      </c>
      <c r="H88" s="674">
        <f t="shared" si="30"/>
        <v>256.20748714729831</v>
      </c>
      <c r="I88" s="674">
        <f t="shared" si="30"/>
        <v>246.93122381777275</v>
      </c>
      <c r="J88" s="674">
        <f t="shared" si="30"/>
        <v>134.19799035195419</v>
      </c>
      <c r="K88" s="674">
        <f t="shared" si="30"/>
        <v>119.37634387546586</v>
      </c>
      <c r="L88" s="674">
        <f t="shared" si="30"/>
        <v>171.44739144229641</v>
      </c>
      <c r="M88" s="674">
        <f t="shared" si="30"/>
        <v>181.25781763652114</v>
      </c>
      <c r="N88" s="653"/>
      <c r="O88" s="648">
        <f t="shared" si="23"/>
        <v>1315.86282130769</v>
      </c>
      <c r="P88" s="610"/>
      <c r="Q88" s="632"/>
      <c r="R88" s="632"/>
      <c r="S88" s="611"/>
      <c r="T88" s="646" t="s">
        <v>140</v>
      </c>
      <c r="U88" s="649">
        <v>187.5</v>
      </c>
      <c r="V88" s="649">
        <v>169.3</v>
      </c>
      <c r="W88" s="649">
        <v>187.5</v>
      </c>
      <c r="X88" s="649">
        <v>105.9</v>
      </c>
      <c r="Y88" s="649">
        <v>178.4</v>
      </c>
      <c r="Z88" s="649">
        <v>181.4</v>
      </c>
      <c r="AA88" s="649">
        <v>169.3</v>
      </c>
      <c r="AB88" s="649">
        <v>93.6</v>
      </c>
      <c r="AC88" s="649">
        <v>141.9</v>
      </c>
      <c r="AD88" s="649">
        <v>187.5</v>
      </c>
      <c r="AE88" s="649">
        <v>181.3</v>
      </c>
      <c r="AF88" s="649">
        <v>181.3</v>
      </c>
      <c r="AH88" s="648">
        <f>SUM(U88:AF88)</f>
        <v>1964.8999999999999</v>
      </c>
    </row>
    <row r="89" spans="1:34" ht="30" customHeight="1" thickTop="1">
      <c r="A89" s="655"/>
      <c r="B89" s="656"/>
      <c r="C89" s="656"/>
      <c r="D89" s="656"/>
      <c r="E89" s="656"/>
      <c r="F89" s="684"/>
      <c r="G89" s="684"/>
      <c r="H89" s="684"/>
      <c r="I89" s="656"/>
      <c r="J89" s="656"/>
      <c r="K89" s="656"/>
      <c r="L89" s="656"/>
      <c r="M89" s="658"/>
      <c r="N89" s="653"/>
      <c r="O89" s="659">
        <f t="shared" si="23"/>
        <v>0</v>
      </c>
      <c r="P89" s="610"/>
      <c r="Q89" s="632"/>
      <c r="R89" s="632"/>
      <c r="S89" s="611"/>
      <c r="T89" s="655"/>
      <c r="U89" s="658"/>
      <c r="V89" s="658"/>
      <c r="W89" s="658"/>
      <c r="X89" s="658"/>
      <c r="Y89" s="658"/>
      <c r="Z89" s="658"/>
      <c r="AA89" s="658"/>
      <c r="AB89" s="658"/>
      <c r="AC89" s="658"/>
      <c r="AD89" s="658"/>
      <c r="AE89" s="658"/>
      <c r="AF89" s="658"/>
      <c r="AH89" s="659"/>
    </row>
    <row r="90" spans="1:34" s="678" customFormat="1" ht="26.25" thickBot="1">
      <c r="A90" s="681" t="s">
        <v>102</v>
      </c>
      <c r="B90" s="650"/>
      <c r="C90" s="650"/>
      <c r="D90" s="650"/>
      <c r="E90" s="650"/>
      <c r="F90" s="680"/>
      <c r="G90" s="680"/>
      <c r="H90" s="680"/>
      <c r="I90" s="650"/>
      <c r="J90" s="650"/>
      <c r="K90" s="650"/>
      <c r="L90" s="650"/>
      <c r="M90" s="652"/>
      <c r="N90" s="653"/>
      <c r="O90" s="736">
        <f t="shared" si="23"/>
        <v>0</v>
      </c>
      <c r="P90" s="610"/>
      <c r="Q90" s="632"/>
      <c r="R90" s="632"/>
      <c r="S90" s="611"/>
      <c r="T90" s="681" t="s">
        <v>102</v>
      </c>
      <c r="U90" s="629"/>
      <c r="V90" s="629"/>
      <c r="W90" s="629"/>
      <c r="X90" s="629"/>
      <c r="Y90" s="629"/>
      <c r="Z90" s="629"/>
      <c r="AA90" s="652"/>
      <c r="AB90" s="652"/>
      <c r="AC90" s="652"/>
      <c r="AD90" s="652"/>
      <c r="AE90" s="652"/>
      <c r="AF90" s="652"/>
      <c r="AG90" s="612"/>
      <c r="AH90" s="662"/>
    </row>
    <row r="91" spans="1:34" s="740" customFormat="1" ht="30.75" customHeight="1" thickTop="1" thickBot="1">
      <c r="A91" s="644" t="s">
        <v>166</v>
      </c>
      <c r="B91" s="635">
        <v>1.53966</v>
      </c>
      <c r="C91" s="635">
        <v>1.39062</v>
      </c>
      <c r="D91" s="635">
        <v>1.5638000000000001</v>
      </c>
      <c r="E91" s="635">
        <v>0.80227000000000004</v>
      </c>
      <c r="F91" s="636">
        <v>1.48708</v>
      </c>
      <c r="G91" s="636">
        <v>1.3737299999999999</v>
      </c>
      <c r="H91" s="636">
        <v>1.45119</v>
      </c>
      <c r="I91" s="636">
        <v>1.47048</v>
      </c>
      <c r="J91" s="636">
        <v>1.39436</v>
      </c>
      <c r="K91" s="636">
        <v>1.49644</v>
      </c>
      <c r="L91" s="636">
        <v>1.464</v>
      </c>
      <c r="M91" s="636">
        <v>1.5055099999999999</v>
      </c>
      <c r="N91" s="653"/>
      <c r="O91" s="638">
        <f>SUM(B91:M91)</f>
        <v>16.939140000000002</v>
      </c>
      <c r="P91" s="610"/>
      <c r="Q91" s="632"/>
      <c r="R91" s="632"/>
      <c r="S91" s="611"/>
      <c r="T91" s="644" t="s">
        <v>166</v>
      </c>
      <c r="U91" s="640">
        <v>1.5</v>
      </c>
      <c r="V91" s="640">
        <v>1.3</v>
      </c>
      <c r="W91" s="640">
        <v>1.5</v>
      </c>
      <c r="X91" s="640">
        <v>1.4</v>
      </c>
      <c r="Y91" s="640">
        <v>1.6</v>
      </c>
      <c r="Z91" s="640">
        <v>1.6</v>
      </c>
      <c r="AA91" s="739">
        <v>1.6</v>
      </c>
      <c r="AB91" s="739">
        <v>1.6</v>
      </c>
      <c r="AC91" s="739">
        <v>1.6</v>
      </c>
      <c r="AD91" s="739">
        <v>1.6</v>
      </c>
      <c r="AE91" s="739">
        <v>1.4</v>
      </c>
      <c r="AF91" s="739">
        <v>1.4</v>
      </c>
      <c r="AG91" s="612"/>
      <c r="AH91" s="638">
        <f>SUM(U91:AF91)</f>
        <v>18.099999999999994</v>
      </c>
    </row>
    <row r="92" spans="1:34" s="678" customFormat="1" ht="27" thickTop="1">
      <c r="A92" s="641" t="s">
        <v>138</v>
      </c>
      <c r="B92" s="642">
        <f t="shared" ref="B92:M92" si="31">B91</f>
        <v>1.53966</v>
      </c>
      <c r="C92" s="642">
        <f t="shared" si="31"/>
        <v>1.39062</v>
      </c>
      <c r="D92" s="642">
        <f t="shared" si="31"/>
        <v>1.5638000000000001</v>
      </c>
      <c r="E92" s="642">
        <f t="shared" si="31"/>
        <v>0.80227000000000004</v>
      </c>
      <c r="F92" s="642">
        <f t="shared" si="31"/>
        <v>1.48708</v>
      </c>
      <c r="G92" s="642">
        <f t="shared" si="31"/>
        <v>1.3737299999999999</v>
      </c>
      <c r="H92" s="642">
        <f t="shared" si="31"/>
        <v>1.45119</v>
      </c>
      <c r="I92" s="642">
        <f t="shared" si="31"/>
        <v>1.47048</v>
      </c>
      <c r="J92" s="642">
        <f t="shared" si="31"/>
        <v>1.39436</v>
      </c>
      <c r="K92" s="642">
        <f t="shared" si="31"/>
        <v>1.49644</v>
      </c>
      <c r="L92" s="642">
        <f t="shared" si="31"/>
        <v>1.464</v>
      </c>
      <c r="M92" s="642">
        <f t="shared" si="31"/>
        <v>1.5055099999999999</v>
      </c>
      <c r="N92" s="653"/>
      <c r="O92" s="638">
        <f t="shared" si="23"/>
        <v>16.939140000000002</v>
      </c>
      <c r="P92" s="610"/>
      <c r="Q92" s="632"/>
      <c r="R92" s="632"/>
      <c r="S92" s="611"/>
      <c r="T92" s="641" t="s">
        <v>138</v>
      </c>
      <c r="U92" s="643">
        <v>1.5</v>
      </c>
      <c r="V92" s="643">
        <v>1.3</v>
      </c>
      <c r="W92" s="643">
        <v>1.5</v>
      </c>
      <c r="X92" s="643">
        <v>1.4</v>
      </c>
      <c r="Y92" s="643">
        <v>1.6</v>
      </c>
      <c r="Z92" s="643">
        <v>1.6</v>
      </c>
      <c r="AA92" s="643">
        <v>1.6</v>
      </c>
      <c r="AB92" s="643">
        <v>1.6</v>
      </c>
      <c r="AC92" s="643">
        <v>1.6</v>
      </c>
      <c r="AD92" s="643">
        <v>1.6</v>
      </c>
      <c r="AE92" s="643">
        <v>1.4</v>
      </c>
      <c r="AF92" s="643">
        <v>1.4</v>
      </c>
      <c r="AG92" s="612"/>
      <c r="AH92" s="638">
        <f t="shared" ref="AH92:AH94" si="32">SUM(U92:AF92)</f>
        <v>18.099999999999994</v>
      </c>
    </row>
    <row r="93" spans="1:34" ht="26.25">
      <c r="A93" s="644" t="s">
        <v>139</v>
      </c>
      <c r="B93" s="642">
        <v>0</v>
      </c>
      <c r="C93" s="642"/>
      <c r="D93" s="642"/>
      <c r="E93" s="642"/>
      <c r="F93" s="642"/>
      <c r="G93" s="642"/>
      <c r="H93" s="642"/>
      <c r="I93" s="642"/>
      <c r="J93" s="642">
        <v>0</v>
      </c>
      <c r="K93" s="642"/>
      <c r="L93" s="642"/>
      <c r="M93" s="643">
        <v>0</v>
      </c>
      <c r="N93" s="653"/>
      <c r="O93" s="645">
        <f t="shared" si="23"/>
        <v>0</v>
      </c>
      <c r="P93" s="610"/>
      <c r="Q93" s="632"/>
      <c r="R93" s="632"/>
      <c r="S93" s="611"/>
      <c r="T93" s="644" t="s">
        <v>139</v>
      </c>
      <c r="U93" s="643">
        <v>0</v>
      </c>
      <c r="V93" s="643">
        <v>0</v>
      </c>
      <c r="W93" s="643">
        <v>0</v>
      </c>
      <c r="X93" s="643">
        <v>0</v>
      </c>
      <c r="Y93" s="643">
        <v>0</v>
      </c>
      <c r="Z93" s="643">
        <v>0</v>
      </c>
      <c r="AA93" s="643">
        <v>0</v>
      </c>
      <c r="AB93" s="643">
        <v>0</v>
      </c>
      <c r="AC93" s="643">
        <v>0</v>
      </c>
      <c r="AD93" s="643">
        <v>0</v>
      </c>
      <c r="AE93" s="643">
        <v>0</v>
      </c>
      <c r="AF93" s="643">
        <v>0</v>
      </c>
      <c r="AH93" s="645">
        <f t="shared" si="32"/>
        <v>0</v>
      </c>
    </row>
    <row r="94" spans="1:34" ht="27" thickBot="1">
      <c r="A94" s="646" t="s">
        <v>140</v>
      </c>
      <c r="B94" s="647">
        <f t="shared" ref="B94:M94" si="33">B92-B93</f>
        <v>1.53966</v>
      </c>
      <c r="C94" s="647">
        <f t="shared" si="33"/>
        <v>1.39062</v>
      </c>
      <c r="D94" s="647">
        <f t="shared" si="33"/>
        <v>1.5638000000000001</v>
      </c>
      <c r="E94" s="647">
        <f t="shared" si="33"/>
        <v>0.80227000000000004</v>
      </c>
      <c r="F94" s="647">
        <f t="shared" si="33"/>
        <v>1.48708</v>
      </c>
      <c r="G94" s="647">
        <f t="shared" si="33"/>
        <v>1.3737299999999999</v>
      </c>
      <c r="H94" s="647">
        <f t="shared" si="33"/>
        <v>1.45119</v>
      </c>
      <c r="I94" s="647">
        <f t="shared" si="33"/>
        <v>1.47048</v>
      </c>
      <c r="J94" s="647">
        <f t="shared" si="33"/>
        <v>1.39436</v>
      </c>
      <c r="K94" s="647">
        <f t="shared" si="33"/>
        <v>1.49644</v>
      </c>
      <c r="L94" s="647">
        <f t="shared" si="33"/>
        <v>1.464</v>
      </c>
      <c r="M94" s="647">
        <f t="shared" si="33"/>
        <v>1.5055099999999999</v>
      </c>
      <c r="N94" s="653"/>
      <c r="O94" s="648">
        <f t="shared" si="23"/>
        <v>16.939140000000002</v>
      </c>
      <c r="P94" s="610"/>
      <c r="Q94" s="632"/>
      <c r="R94" s="632"/>
      <c r="S94" s="611"/>
      <c r="T94" s="646" t="s">
        <v>140</v>
      </c>
      <c r="U94" s="649">
        <v>1.5</v>
      </c>
      <c r="V94" s="649">
        <v>1.3</v>
      </c>
      <c r="W94" s="649">
        <v>1.5</v>
      </c>
      <c r="X94" s="649">
        <v>1.4</v>
      </c>
      <c r="Y94" s="649">
        <v>1.6</v>
      </c>
      <c r="Z94" s="649">
        <v>1.6</v>
      </c>
      <c r="AA94" s="649">
        <v>1.6</v>
      </c>
      <c r="AB94" s="649">
        <v>1.6</v>
      </c>
      <c r="AC94" s="649">
        <v>1.6</v>
      </c>
      <c r="AD94" s="649">
        <v>1.6</v>
      </c>
      <c r="AE94" s="649">
        <v>1.4</v>
      </c>
      <c r="AF94" s="649">
        <v>1.4</v>
      </c>
      <c r="AH94" s="648">
        <f t="shared" si="32"/>
        <v>18.099999999999994</v>
      </c>
    </row>
    <row r="95" spans="1:34" ht="27" thickTop="1">
      <c r="A95" s="655"/>
      <c r="B95" s="658"/>
      <c r="C95" s="658"/>
      <c r="D95" s="658"/>
      <c r="E95" s="658"/>
      <c r="F95" s="684"/>
      <c r="G95" s="684"/>
      <c r="H95" s="684"/>
      <c r="I95" s="656"/>
      <c r="J95" s="656"/>
      <c r="K95" s="656"/>
      <c r="L95" s="656"/>
      <c r="M95" s="658"/>
      <c r="N95" s="653"/>
      <c r="O95" s="659">
        <f t="shared" si="23"/>
        <v>0</v>
      </c>
      <c r="P95" s="610"/>
      <c r="Q95" s="632"/>
      <c r="R95" s="632"/>
      <c r="S95" s="611"/>
      <c r="T95" s="655"/>
      <c r="U95" s="658"/>
      <c r="V95" s="658"/>
      <c r="W95" s="658"/>
      <c r="X95" s="658"/>
      <c r="Y95" s="658"/>
      <c r="Z95" s="658"/>
      <c r="AA95" s="658"/>
      <c r="AB95" s="658"/>
      <c r="AC95" s="658"/>
      <c r="AD95" s="658"/>
      <c r="AE95" s="658"/>
      <c r="AF95" s="658"/>
      <c r="AH95" s="659"/>
    </row>
    <row r="96" spans="1:34" ht="26.25" thickBot="1">
      <c r="A96" s="681" t="s">
        <v>385</v>
      </c>
      <c r="B96" s="652"/>
      <c r="C96" s="652"/>
      <c r="D96" s="652"/>
      <c r="E96" s="652"/>
      <c r="F96" s="680"/>
      <c r="G96" s="680"/>
      <c r="H96" s="680"/>
      <c r="I96" s="650"/>
      <c r="J96" s="650"/>
      <c r="K96" s="650"/>
      <c r="L96" s="650"/>
      <c r="M96" s="652"/>
      <c r="N96" s="653"/>
      <c r="O96" s="736">
        <f t="shared" si="23"/>
        <v>0</v>
      </c>
      <c r="P96" s="610"/>
      <c r="Q96" s="632"/>
      <c r="R96" s="632"/>
      <c r="S96" s="611"/>
      <c r="T96" s="681" t="s">
        <v>385</v>
      </c>
      <c r="U96" s="629"/>
      <c r="V96" s="629"/>
      <c r="W96" s="629"/>
      <c r="X96" s="629"/>
      <c r="Y96" s="629"/>
      <c r="Z96" s="629"/>
      <c r="AA96" s="652"/>
      <c r="AB96" s="652"/>
      <c r="AC96" s="652"/>
      <c r="AD96" s="652"/>
      <c r="AE96" s="652"/>
      <c r="AF96" s="652"/>
      <c r="AH96" s="662"/>
    </row>
    <row r="97" spans="1:34" ht="27.75" thickTop="1" thickBot="1">
      <c r="A97" s="634" t="s">
        <v>167</v>
      </c>
      <c r="B97" s="635">
        <v>1.2382299999999999</v>
      </c>
      <c r="C97" s="635">
        <v>1.3357699999999999</v>
      </c>
      <c r="D97" s="635">
        <v>0.38553999999999999</v>
      </c>
      <c r="E97" s="635">
        <v>1.4345699999999999</v>
      </c>
      <c r="F97" s="636">
        <v>1.30124</v>
      </c>
      <c r="G97" s="636">
        <v>1.1576299999999999</v>
      </c>
      <c r="H97" s="636">
        <v>0.54139000000000004</v>
      </c>
      <c r="I97" s="636">
        <v>1.15E-2</v>
      </c>
      <c r="J97" s="636">
        <v>2.8500000000000001E-3</v>
      </c>
      <c r="K97" s="636">
        <v>0.15612000000000001</v>
      </c>
      <c r="L97" s="636">
        <v>9.8659999999999998E-2</v>
      </c>
      <c r="M97" s="636">
        <v>1.537E-2</v>
      </c>
      <c r="N97" s="653"/>
      <c r="O97" s="638">
        <f>SUM(B97:M97)</f>
        <v>7.6788699999999981</v>
      </c>
      <c r="P97" s="610"/>
      <c r="Q97" s="350"/>
      <c r="R97" s="632"/>
      <c r="S97" s="611"/>
      <c r="T97" s="634" t="s">
        <v>167</v>
      </c>
      <c r="U97" s="640">
        <v>0</v>
      </c>
      <c r="V97" s="640">
        <v>0</v>
      </c>
      <c r="W97" s="640">
        <v>0</v>
      </c>
      <c r="X97" s="640">
        <v>2.5600000000000002E-3</v>
      </c>
      <c r="Y97" s="640">
        <v>0</v>
      </c>
      <c r="Z97" s="640">
        <v>0</v>
      </c>
      <c r="AA97" s="739">
        <v>0</v>
      </c>
      <c r="AB97" s="739">
        <v>0</v>
      </c>
      <c r="AC97" s="739">
        <v>0</v>
      </c>
      <c r="AD97" s="739">
        <v>0</v>
      </c>
      <c r="AE97" s="739">
        <v>0</v>
      </c>
      <c r="AF97" s="739">
        <v>0</v>
      </c>
      <c r="AH97" s="638">
        <f>SUM(U97:AF97)</f>
        <v>2.5600000000000002E-3</v>
      </c>
    </row>
    <row r="98" spans="1:34" ht="27" thickTop="1">
      <c r="A98" s="641" t="s">
        <v>138</v>
      </c>
      <c r="B98" s="642">
        <f t="shared" ref="B98:M98" si="34">B97</f>
        <v>1.2382299999999999</v>
      </c>
      <c r="C98" s="642">
        <f t="shared" si="34"/>
        <v>1.3357699999999999</v>
      </c>
      <c r="D98" s="642">
        <f t="shared" si="34"/>
        <v>0.38553999999999999</v>
      </c>
      <c r="E98" s="642">
        <f t="shared" si="34"/>
        <v>1.4345699999999999</v>
      </c>
      <c r="F98" s="642">
        <f t="shared" si="34"/>
        <v>1.30124</v>
      </c>
      <c r="G98" s="642">
        <f t="shared" si="34"/>
        <v>1.1576299999999999</v>
      </c>
      <c r="H98" s="642">
        <f t="shared" si="34"/>
        <v>0.54139000000000004</v>
      </c>
      <c r="I98" s="642">
        <f t="shared" si="34"/>
        <v>1.15E-2</v>
      </c>
      <c r="J98" s="642">
        <f t="shared" si="34"/>
        <v>2.8500000000000001E-3</v>
      </c>
      <c r="K98" s="642">
        <f t="shared" si="34"/>
        <v>0.15612000000000001</v>
      </c>
      <c r="L98" s="642">
        <f t="shared" si="34"/>
        <v>9.8659999999999998E-2</v>
      </c>
      <c r="M98" s="642">
        <f t="shared" si="34"/>
        <v>1.537E-2</v>
      </c>
      <c r="N98" s="653"/>
      <c r="O98" s="638">
        <f t="shared" si="23"/>
        <v>7.6788699999999981</v>
      </c>
      <c r="P98" s="610"/>
      <c r="Q98" s="632"/>
      <c r="R98" s="632"/>
      <c r="S98" s="611"/>
      <c r="T98" s="641" t="s">
        <v>138</v>
      </c>
      <c r="U98" s="643">
        <v>0</v>
      </c>
      <c r="V98" s="643">
        <v>0</v>
      </c>
      <c r="W98" s="643">
        <v>0</v>
      </c>
      <c r="X98" s="643">
        <v>2.5600000000000002E-3</v>
      </c>
      <c r="Y98" s="643">
        <v>0</v>
      </c>
      <c r="Z98" s="643">
        <v>0</v>
      </c>
      <c r="AA98" s="643">
        <v>0</v>
      </c>
      <c r="AB98" s="643">
        <v>0</v>
      </c>
      <c r="AC98" s="643">
        <v>0</v>
      </c>
      <c r="AD98" s="643">
        <v>0</v>
      </c>
      <c r="AE98" s="643">
        <v>0</v>
      </c>
      <c r="AF98" s="643">
        <v>0</v>
      </c>
      <c r="AH98" s="638">
        <f t="shared" ref="AH98:AH100" si="35">SUM(U98:AF98)</f>
        <v>2.5600000000000002E-3</v>
      </c>
    </row>
    <row r="99" spans="1:34" ht="26.25">
      <c r="A99" s="644" t="s">
        <v>139</v>
      </c>
      <c r="B99" s="642">
        <v>6.231500000000012E-2</v>
      </c>
      <c r="C99" s="642">
        <v>6.4002000000000114E-2</v>
      </c>
      <c r="D99" s="642">
        <v>2.0934999999999981E-2</v>
      </c>
      <c r="E99" s="642">
        <v>6.5369999999999998E-2</v>
      </c>
      <c r="F99" s="642">
        <v>5.9534999999999998E-2</v>
      </c>
      <c r="G99" s="642">
        <v>5.5631999999999904E-2</v>
      </c>
      <c r="H99" s="642">
        <v>6.5120999999999984E-2</v>
      </c>
      <c r="I99" s="642"/>
      <c r="J99" s="642">
        <v>0</v>
      </c>
      <c r="K99" s="642">
        <v>0.148725</v>
      </c>
      <c r="L99" s="642">
        <v>9.3683000000000002E-2</v>
      </c>
      <c r="M99" s="642">
        <v>8.7399999999999978E-4</v>
      </c>
      <c r="N99" s="653"/>
      <c r="O99" s="645">
        <f t="shared" si="23"/>
        <v>0.63619200000000009</v>
      </c>
      <c r="P99" s="610"/>
      <c r="Q99" s="632"/>
      <c r="R99" s="632"/>
      <c r="S99" s="611"/>
      <c r="T99" s="644" t="s">
        <v>139</v>
      </c>
      <c r="U99" s="643">
        <v>0</v>
      </c>
      <c r="V99" s="643">
        <v>0</v>
      </c>
      <c r="W99" s="643">
        <v>0</v>
      </c>
      <c r="X99" s="643">
        <v>3.5199999999999999E-4</v>
      </c>
      <c r="Y99" s="643">
        <v>0</v>
      </c>
      <c r="Z99" s="643">
        <v>0</v>
      </c>
      <c r="AA99" s="643">
        <v>0</v>
      </c>
      <c r="AB99" s="643">
        <v>0</v>
      </c>
      <c r="AC99" s="643">
        <v>0</v>
      </c>
      <c r="AD99" s="643">
        <v>0</v>
      </c>
      <c r="AE99" s="643">
        <v>0</v>
      </c>
      <c r="AF99" s="643">
        <v>0</v>
      </c>
      <c r="AH99" s="645">
        <f t="shared" si="35"/>
        <v>3.5199999999999999E-4</v>
      </c>
    </row>
    <row r="100" spans="1:34" ht="27" thickBot="1">
      <c r="A100" s="646" t="s">
        <v>140</v>
      </c>
      <c r="B100" s="647">
        <f t="shared" ref="B100:M100" si="36">B98-B99</f>
        <v>1.1759149999999998</v>
      </c>
      <c r="C100" s="647">
        <f t="shared" si="36"/>
        <v>1.2717679999999998</v>
      </c>
      <c r="D100" s="647">
        <f t="shared" si="36"/>
        <v>0.36460500000000001</v>
      </c>
      <c r="E100" s="647">
        <f t="shared" si="36"/>
        <v>1.3692</v>
      </c>
      <c r="F100" s="647">
        <f t="shared" si="36"/>
        <v>1.2417050000000001</v>
      </c>
      <c r="G100" s="647">
        <f t="shared" si="36"/>
        <v>1.101998</v>
      </c>
      <c r="H100" s="647">
        <f t="shared" si="36"/>
        <v>0.47626900000000005</v>
      </c>
      <c r="I100" s="647">
        <f t="shared" si="36"/>
        <v>1.15E-2</v>
      </c>
      <c r="J100" s="647">
        <f t="shared" si="36"/>
        <v>2.8500000000000001E-3</v>
      </c>
      <c r="K100" s="647">
        <f t="shared" si="36"/>
        <v>7.3950000000000127E-3</v>
      </c>
      <c r="L100" s="647">
        <f t="shared" si="36"/>
        <v>4.9769999999999953E-3</v>
      </c>
      <c r="M100" s="647">
        <f t="shared" si="36"/>
        <v>1.4496E-2</v>
      </c>
      <c r="N100" s="653"/>
      <c r="O100" s="648">
        <f t="shared" si="23"/>
        <v>7.0426779999999995</v>
      </c>
      <c r="P100" s="610"/>
      <c r="Q100" s="632"/>
      <c r="R100" s="632"/>
      <c r="S100" s="611"/>
      <c r="T100" s="646" t="s">
        <v>140</v>
      </c>
      <c r="U100" s="649">
        <v>0</v>
      </c>
      <c r="V100" s="649">
        <v>0</v>
      </c>
      <c r="W100" s="649">
        <v>0</v>
      </c>
      <c r="X100" s="649">
        <v>2.2080000000000003E-3</v>
      </c>
      <c r="Y100" s="649">
        <v>0</v>
      </c>
      <c r="Z100" s="649">
        <v>0</v>
      </c>
      <c r="AA100" s="649">
        <v>0</v>
      </c>
      <c r="AB100" s="649">
        <v>0</v>
      </c>
      <c r="AC100" s="649">
        <v>0</v>
      </c>
      <c r="AD100" s="649">
        <v>0</v>
      </c>
      <c r="AE100" s="649">
        <v>0</v>
      </c>
      <c r="AF100" s="649">
        <v>0</v>
      </c>
      <c r="AH100" s="648">
        <f t="shared" si="35"/>
        <v>2.2080000000000003E-3</v>
      </c>
    </row>
    <row r="101" spans="1:34" ht="27" thickTop="1">
      <c r="A101" s="655"/>
      <c r="B101" s="656"/>
      <c r="C101" s="656"/>
      <c r="D101" s="656"/>
      <c r="E101" s="656"/>
      <c r="F101" s="684"/>
      <c r="G101" s="684"/>
      <c r="H101" s="684"/>
      <c r="I101" s="656"/>
      <c r="J101" s="656"/>
      <c r="K101" s="656"/>
      <c r="L101" s="656"/>
      <c r="M101" s="658"/>
      <c r="N101" s="653"/>
      <c r="O101" s="659">
        <f t="shared" si="23"/>
        <v>0</v>
      </c>
      <c r="P101" s="610"/>
      <c r="Q101" s="632"/>
      <c r="R101" s="632"/>
      <c r="S101" s="611"/>
      <c r="T101" s="655"/>
      <c r="U101" s="658"/>
      <c r="V101" s="658"/>
      <c r="W101" s="658"/>
      <c r="X101" s="658"/>
      <c r="Y101" s="658"/>
      <c r="Z101" s="658"/>
      <c r="AA101" s="658"/>
      <c r="AB101" s="658"/>
      <c r="AC101" s="658"/>
      <c r="AD101" s="658"/>
      <c r="AE101" s="658"/>
      <c r="AF101" s="658"/>
      <c r="AH101" s="659"/>
    </row>
    <row r="102" spans="1:34" ht="26.25" thickBot="1">
      <c r="A102" s="681" t="s">
        <v>98</v>
      </c>
      <c r="B102" s="650"/>
      <c r="C102" s="650"/>
      <c r="D102" s="650"/>
      <c r="E102" s="650"/>
      <c r="F102" s="680"/>
      <c r="G102" s="680"/>
      <c r="H102" s="680"/>
      <c r="I102" s="650"/>
      <c r="J102" s="650"/>
      <c r="K102" s="650"/>
      <c r="L102" s="650"/>
      <c r="M102" s="652"/>
      <c r="N102" s="653"/>
      <c r="O102" s="736">
        <f t="shared" si="23"/>
        <v>0</v>
      </c>
      <c r="P102" s="610"/>
      <c r="Q102" s="632"/>
      <c r="R102" s="632"/>
      <c r="S102" s="611"/>
      <c r="T102" s="681" t="s">
        <v>98</v>
      </c>
      <c r="U102" s="629"/>
      <c r="V102" s="629"/>
      <c r="W102" s="629"/>
      <c r="X102" s="629"/>
      <c r="Y102" s="629"/>
      <c r="Z102" s="629"/>
      <c r="AA102" s="652"/>
      <c r="AB102" s="652"/>
      <c r="AC102" s="652"/>
      <c r="AD102" s="652"/>
      <c r="AE102" s="652"/>
      <c r="AF102" s="652"/>
      <c r="AH102" s="662"/>
    </row>
    <row r="103" spans="1:34" ht="27" thickTop="1">
      <c r="A103" s="644" t="s">
        <v>168</v>
      </c>
      <c r="B103" s="665">
        <v>0.93855</v>
      </c>
      <c r="C103" s="665">
        <v>0.37077000000000004</v>
      </c>
      <c r="D103" s="665">
        <v>0.81601999999999997</v>
      </c>
      <c r="E103" s="665">
        <v>0.88607000000000002</v>
      </c>
      <c r="F103" s="666">
        <v>0.82904</v>
      </c>
      <c r="G103" s="666">
        <v>0.99015000000000009</v>
      </c>
      <c r="H103" s="666">
        <v>0.80593000000000004</v>
      </c>
      <c r="I103" s="666">
        <v>0.65117000000000003</v>
      </c>
      <c r="J103" s="666">
        <v>0.81750000000000012</v>
      </c>
      <c r="K103" s="666">
        <v>0.94098999999999999</v>
      </c>
      <c r="L103" s="666">
        <v>0.70538999999999996</v>
      </c>
      <c r="M103" s="666">
        <v>0.31989000000000001</v>
      </c>
      <c r="N103" s="653"/>
      <c r="O103" s="638">
        <f t="shared" si="23"/>
        <v>9.0714700000000015</v>
      </c>
      <c r="P103" s="610"/>
      <c r="Q103" s="348"/>
      <c r="R103" s="348"/>
      <c r="S103" s="639"/>
      <c r="T103" s="644" t="s">
        <v>168</v>
      </c>
      <c r="U103" s="667"/>
      <c r="V103" s="667"/>
      <c r="W103" s="667"/>
      <c r="X103" s="667"/>
      <c r="Y103" s="667"/>
      <c r="Z103" s="667"/>
      <c r="AA103" s="668"/>
      <c r="AB103" s="668"/>
      <c r="AC103" s="668"/>
      <c r="AD103" s="668"/>
      <c r="AE103" s="668"/>
      <c r="AF103" s="668"/>
      <c r="AH103" s="638">
        <f>SUM(U103:AF103)</f>
        <v>0</v>
      </c>
    </row>
    <row r="104" spans="1:34" ht="33.6" customHeight="1" thickBot="1">
      <c r="A104" s="646" t="s">
        <v>150</v>
      </c>
      <c r="B104" s="647">
        <v>1.34971</v>
      </c>
      <c r="C104" s="647">
        <v>0.54093999999999998</v>
      </c>
      <c r="D104" s="647">
        <v>0.92605000000000004</v>
      </c>
      <c r="E104" s="647">
        <v>1.8298299999999998</v>
      </c>
      <c r="F104" s="687">
        <v>1.36995</v>
      </c>
      <c r="G104" s="687">
        <v>0.95369000000000004</v>
      </c>
      <c r="H104" s="687">
        <v>1.99855</v>
      </c>
      <c r="I104" s="687">
        <v>0.96787999999999996</v>
      </c>
      <c r="J104" s="687">
        <v>0.81735000000000002</v>
      </c>
      <c r="K104" s="687">
        <v>0.61682000000000003</v>
      </c>
      <c r="L104" s="687">
        <v>0.79410000000000003</v>
      </c>
      <c r="M104" s="687">
        <v>0.42910999999999999</v>
      </c>
      <c r="N104" s="653"/>
      <c r="O104" s="648">
        <f t="shared" si="23"/>
        <v>12.59398</v>
      </c>
      <c r="P104" s="686"/>
      <c r="Q104" s="348"/>
      <c r="R104" s="348"/>
      <c r="S104" s="639"/>
      <c r="T104" s="646" t="s">
        <v>150</v>
      </c>
      <c r="U104" s="688">
        <v>20.7</v>
      </c>
      <c r="V104" s="688">
        <v>18.7</v>
      </c>
      <c r="W104" s="688">
        <v>20.7</v>
      </c>
      <c r="X104" s="688">
        <v>20.100000000000001</v>
      </c>
      <c r="Y104" s="688">
        <v>20.8</v>
      </c>
      <c r="Z104" s="688">
        <v>20.100000000000001</v>
      </c>
      <c r="AA104" s="677">
        <v>20.8</v>
      </c>
      <c r="AB104" s="677">
        <v>20.8</v>
      </c>
      <c r="AC104" s="677">
        <v>20.100000000000001</v>
      </c>
      <c r="AD104" s="677">
        <v>20.8</v>
      </c>
      <c r="AE104" s="677">
        <v>20.100000000000001</v>
      </c>
      <c r="AF104" s="677">
        <v>20.100000000000001</v>
      </c>
      <c r="AH104" s="648">
        <f t="shared" ref="AH104:AH107" si="37">SUM(U104:AF104)</f>
        <v>243.8</v>
      </c>
    </row>
    <row r="105" spans="1:34" ht="27" thickTop="1">
      <c r="A105" s="641" t="s">
        <v>138</v>
      </c>
      <c r="B105" s="642">
        <f t="shared" ref="B105:M105" si="38">B103+B104</f>
        <v>2.2882600000000002</v>
      </c>
      <c r="C105" s="642">
        <f t="shared" si="38"/>
        <v>0.91171000000000002</v>
      </c>
      <c r="D105" s="642">
        <f t="shared" si="38"/>
        <v>1.74207</v>
      </c>
      <c r="E105" s="642">
        <f t="shared" si="38"/>
        <v>2.7159</v>
      </c>
      <c r="F105" s="642">
        <f t="shared" si="38"/>
        <v>2.1989900000000002</v>
      </c>
      <c r="G105" s="642">
        <f t="shared" si="38"/>
        <v>1.9438400000000002</v>
      </c>
      <c r="H105" s="642">
        <f t="shared" si="38"/>
        <v>2.8044799999999999</v>
      </c>
      <c r="I105" s="642">
        <f t="shared" si="38"/>
        <v>1.6190500000000001</v>
      </c>
      <c r="J105" s="642">
        <f t="shared" si="38"/>
        <v>1.6348500000000001</v>
      </c>
      <c r="K105" s="642">
        <f t="shared" si="38"/>
        <v>1.5578099999999999</v>
      </c>
      <c r="L105" s="642">
        <f t="shared" si="38"/>
        <v>1.49949</v>
      </c>
      <c r="M105" s="642">
        <f t="shared" si="38"/>
        <v>0.749</v>
      </c>
      <c r="N105" s="653"/>
      <c r="O105" s="638">
        <f t="shared" si="23"/>
        <v>21.66545</v>
      </c>
      <c r="P105" s="610"/>
      <c r="Q105" s="706"/>
      <c r="R105" s="632"/>
      <c r="S105" s="611"/>
      <c r="T105" s="641" t="s">
        <v>138</v>
      </c>
      <c r="U105" s="643">
        <v>20.7</v>
      </c>
      <c r="V105" s="643">
        <v>18.7</v>
      </c>
      <c r="W105" s="643">
        <v>20.7</v>
      </c>
      <c r="X105" s="643">
        <v>20.100000000000001</v>
      </c>
      <c r="Y105" s="643">
        <v>20.8</v>
      </c>
      <c r="Z105" s="643">
        <v>20.100000000000001</v>
      </c>
      <c r="AA105" s="643">
        <v>20.8</v>
      </c>
      <c r="AB105" s="643">
        <v>20.8</v>
      </c>
      <c r="AC105" s="643">
        <v>20.100000000000001</v>
      </c>
      <c r="AD105" s="643">
        <v>20.8</v>
      </c>
      <c r="AE105" s="643">
        <v>20.100000000000001</v>
      </c>
      <c r="AF105" s="643">
        <v>20.100000000000001</v>
      </c>
      <c r="AH105" s="638">
        <f t="shared" si="37"/>
        <v>243.8</v>
      </c>
    </row>
    <row r="106" spans="1:34" ht="26.25">
      <c r="A106" s="644" t="s">
        <v>139</v>
      </c>
      <c r="B106" s="642">
        <v>8.1081322589950197E-2</v>
      </c>
      <c r="C106" s="642">
        <v>5.3782420379124493E-2</v>
      </c>
      <c r="D106" s="642">
        <v>6.8147990801100011E-2</v>
      </c>
      <c r="E106" s="642">
        <v>9.9609031633151254E-2</v>
      </c>
      <c r="F106" s="642">
        <v>7.5140652147075812E-2</v>
      </c>
      <c r="G106" s="642">
        <v>6.1772581719599998E-2</v>
      </c>
      <c r="H106" s="642">
        <v>0.10225221572187501</v>
      </c>
      <c r="I106" s="642">
        <v>6.2981372630900034E-2</v>
      </c>
      <c r="J106" s="642">
        <v>5.764725218547493E-2</v>
      </c>
      <c r="K106" s="642">
        <v>5.1915897654375043E-2</v>
      </c>
      <c r="L106" s="642">
        <v>5.7555606731575115E-2</v>
      </c>
      <c r="M106" s="642">
        <v>4.7243006759175032E-2</v>
      </c>
      <c r="N106" s="653"/>
      <c r="O106" s="645">
        <f t="shared" si="23"/>
        <v>0.8191293509533768</v>
      </c>
      <c r="P106" s="610"/>
      <c r="Q106" s="706"/>
      <c r="R106" s="632"/>
      <c r="S106" s="611"/>
      <c r="T106" s="644" t="s">
        <v>139</v>
      </c>
      <c r="U106" s="643">
        <v>5.3</v>
      </c>
      <c r="V106" s="643">
        <v>4.8</v>
      </c>
      <c r="W106" s="643">
        <v>5.3</v>
      </c>
      <c r="X106" s="643">
        <v>5.2</v>
      </c>
      <c r="Y106" s="643">
        <v>5.3</v>
      </c>
      <c r="Z106" s="643">
        <v>5.2</v>
      </c>
      <c r="AA106" s="643">
        <v>5.3</v>
      </c>
      <c r="AB106" s="643">
        <v>5.3</v>
      </c>
      <c r="AC106" s="643">
        <v>5.2</v>
      </c>
      <c r="AD106" s="643">
        <v>5.3</v>
      </c>
      <c r="AE106" s="643">
        <v>5.2</v>
      </c>
      <c r="AF106" s="643">
        <v>5.2</v>
      </c>
      <c r="AH106" s="645">
        <f t="shared" si="37"/>
        <v>62.6</v>
      </c>
    </row>
    <row r="107" spans="1:34" ht="27" thickBot="1">
      <c r="A107" s="646" t="s">
        <v>140</v>
      </c>
      <c r="B107" s="647">
        <f t="shared" ref="B107:M107" si="39">B105-B106</f>
        <v>2.2071786774100501</v>
      </c>
      <c r="C107" s="647">
        <f t="shared" si="39"/>
        <v>0.85792757962087551</v>
      </c>
      <c r="D107" s="647">
        <f t="shared" si="39"/>
        <v>1.6739220091989</v>
      </c>
      <c r="E107" s="647">
        <f t="shared" si="39"/>
        <v>2.6162909683668487</v>
      </c>
      <c r="F107" s="647">
        <f t="shared" si="39"/>
        <v>2.1238493478529246</v>
      </c>
      <c r="G107" s="647">
        <f t="shared" si="39"/>
        <v>1.8820674182804003</v>
      </c>
      <c r="H107" s="647">
        <f t="shared" si="39"/>
        <v>2.7022277842781248</v>
      </c>
      <c r="I107" s="647">
        <f t="shared" si="39"/>
        <v>1.5560686273691</v>
      </c>
      <c r="J107" s="647">
        <f t="shared" si="39"/>
        <v>1.5772027478145252</v>
      </c>
      <c r="K107" s="647">
        <f t="shared" si="39"/>
        <v>1.5058941023456249</v>
      </c>
      <c r="L107" s="647">
        <f t="shared" si="39"/>
        <v>1.4419343932684248</v>
      </c>
      <c r="M107" s="647">
        <f t="shared" si="39"/>
        <v>0.70175699324082497</v>
      </c>
      <c r="N107" s="653"/>
      <c r="O107" s="648">
        <f t="shared" si="23"/>
        <v>20.846320649046625</v>
      </c>
      <c r="P107" s="610"/>
      <c r="Q107" s="706"/>
      <c r="R107" s="632"/>
      <c r="S107" s="611"/>
      <c r="T107" s="646" t="s">
        <v>140</v>
      </c>
      <c r="U107" s="649">
        <v>15.4</v>
      </c>
      <c r="V107" s="649">
        <v>13.9</v>
      </c>
      <c r="W107" s="649">
        <v>15.4</v>
      </c>
      <c r="X107" s="649">
        <v>14.9</v>
      </c>
      <c r="Y107" s="649">
        <v>15.4</v>
      </c>
      <c r="Z107" s="649">
        <v>14.9</v>
      </c>
      <c r="AA107" s="649">
        <v>15.4</v>
      </c>
      <c r="AB107" s="649">
        <v>15.4</v>
      </c>
      <c r="AC107" s="649">
        <v>14.9</v>
      </c>
      <c r="AD107" s="649">
        <v>15.4</v>
      </c>
      <c r="AE107" s="649">
        <v>14.9</v>
      </c>
      <c r="AF107" s="649">
        <v>14.9</v>
      </c>
      <c r="AH107" s="648">
        <f t="shared" si="37"/>
        <v>180.80000000000004</v>
      </c>
    </row>
    <row r="108" spans="1:34" ht="27" thickTop="1">
      <c r="A108" s="622"/>
      <c r="B108" s="652"/>
      <c r="C108" s="652"/>
      <c r="D108" s="652"/>
      <c r="E108" s="652"/>
      <c r="F108" s="680"/>
      <c r="G108" s="680"/>
      <c r="H108" s="680"/>
      <c r="I108" s="650"/>
      <c r="J108" s="650"/>
      <c r="K108" s="650"/>
      <c r="L108" s="650"/>
      <c r="M108" s="652"/>
      <c r="N108" s="653"/>
      <c r="O108" s="654">
        <f t="shared" si="23"/>
        <v>0</v>
      </c>
      <c r="P108" s="610"/>
      <c r="Q108" s="706"/>
      <c r="R108" s="632"/>
      <c r="S108" s="611"/>
      <c r="T108" s="622"/>
      <c r="U108" s="658"/>
      <c r="V108" s="658"/>
      <c r="W108" s="658"/>
      <c r="X108" s="658"/>
      <c r="Y108" s="658"/>
      <c r="Z108" s="658"/>
      <c r="AA108" s="652"/>
      <c r="AB108" s="652"/>
      <c r="AC108" s="652"/>
      <c r="AD108" s="652"/>
      <c r="AE108" s="652"/>
      <c r="AF108" s="652"/>
      <c r="AH108" s="654"/>
    </row>
    <row r="109" spans="1:34" ht="26.25" thickBot="1">
      <c r="A109" s="681" t="s">
        <v>192</v>
      </c>
      <c r="B109" s="652"/>
      <c r="C109" s="652"/>
      <c r="D109" s="652"/>
      <c r="E109" s="652"/>
      <c r="F109" s="680"/>
      <c r="G109" s="680"/>
      <c r="H109" s="680"/>
      <c r="I109" s="650"/>
      <c r="J109" s="650"/>
      <c r="K109" s="650"/>
      <c r="L109" s="650"/>
      <c r="M109" s="652"/>
      <c r="N109" s="653"/>
      <c r="O109" s="736">
        <f t="shared" si="23"/>
        <v>0</v>
      </c>
      <c r="P109" s="610"/>
      <c r="Q109" s="632"/>
      <c r="R109" s="632"/>
      <c r="S109" s="611"/>
      <c r="T109" s="681" t="s">
        <v>192</v>
      </c>
      <c r="U109" s="629"/>
      <c r="V109" s="629"/>
      <c r="W109" s="629"/>
      <c r="X109" s="629"/>
      <c r="Y109" s="629"/>
      <c r="Z109" s="629"/>
      <c r="AA109" s="652"/>
      <c r="AB109" s="652"/>
      <c r="AC109" s="652"/>
      <c r="AD109" s="652"/>
      <c r="AE109" s="652"/>
      <c r="AF109" s="652"/>
      <c r="AH109" s="662"/>
    </row>
    <row r="110" spans="1:34" ht="27.75" thickTop="1" thickBot="1">
      <c r="A110" s="634" t="s">
        <v>205</v>
      </c>
      <c r="B110" s="635">
        <v>2.3056000000000001</v>
      </c>
      <c r="C110" s="635">
        <v>4.1339300000000003</v>
      </c>
      <c r="D110" s="635">
        <v>10.303430000000001</v>
      </c>
      <c r="E110" s="635">
        <v>11.602169999999999</v>
      </c>
      <c r="F110" s="636">
        <v>12.05416</v>
      </c>
      <c r="G110" s="636">
        <v>10.221690000000001</v>
      </c>
      <c r="H110" s="636">
        <v>11.57423</v>
      </c>
      <c r="I110" s="636">
        <v>12.23883</v>
      </c>
      <c r="J110" s="636">
        <v>12.04433</v>
      </c>
      <c r="K110" s="636">
        <v>12.02636</v>
      </c>
      <c r="L110" s="636">
        <v>11.842739999999999</v>
      </c>
      <c r="M110" s="636">
        <v>11.881640000000001</v>
      </c>
      <c r="N110" s="653"/>
      <c r="O110" s="638">
        <f>SUM(B110:M110)</f>
        <v>122.22910999999999</v>
      </c>
      <c r="P110" s="610"/>
      <c r="Q110" s="632"/>
      <c r="R110" s="632"/>
      <c r="S110" s="611"/>
      <c r="T110" s="634" t="s">
        <v>205</v>
      </c>
      <c r="U110" s="640">
        <v>12.7</v>
      </c>
      <c r="V110" s="640">
        <v>11.5</v>
      </c>
      <c r="W110" s="640">
        <v>12.7</v>
      </c>
      <c r="X110" s="640">
        <v>12.3</v>
      </c>
      <c r="Y110" s="640">
        <v>12.8</v>
      </c>
      <c r="Z110" s="640">
        <v>12.4</v>
      </c>
      <c r="AA110" s="739">
        <v>12.7</v>
      </c>
      <c r="AB110" s="739">
        <v>12.7</v>
      </c>
      <c r="AC110" s="739">
        <v>12.3</v>
      </c>
      <c r="AD110" s="739">
        <v>12.8</v>
      </c>
      <c r="AE110" s="739">
        <v>12.3</v>
      </c>
      <c r="AF110" s="739">
        <v>12.4</v>
      </c>
      <c r="AH110" s="638">
        <f>SUM(U110:AF110)</f>
        <v>149.60000000000002</v>
      </c>
    </row>
    <row r="111" spans="1:34" ht="27" thickTop="1">
      <c r="A111" s="641" t="s">
        <v>138</v>
      </c>
      <c r="B111" s="642">
        <f t="shared" ref="B111:M111" si="40">B110</f>
        <v>2.3056000000000001</v>
      </c>
      <c r="C111" s="642">
        <f t="shared" si="40"/>
        <v>4.1339300000000003</v>
      </c>
      <c r="D111" s="642">
        <f t="shared" si="40"/>
        <v>10.303430000000001</v>
      </c>
      <c r="E111" s="642">
        <f t="shared" si="40"/>
        <v>11.602169999999999</v>
      </c>
      <c r="F111" s="642">
        <f t="shared" si="40"/>
        <v>12.05416</v>
      </c>
      <c r="G111" s="642">
        <f t="shared" si="40"/>
        <v>10.221690000000001</v>
      </c>
      <c r="H111" s="642">
        <f t="shared" si="40"/>
        <v>11.57423</v>
      </c>
      <c r="I111" s="642">
        <f t="shared" si="40"/>
        <v>12.23883</v>
      </c>
      <c r="J111" s="642">
        <f t="shared" si="40"/>
        <v>12.04433</v>
      </c>
      <c r="K111" s="642">
        <f t="shared" si="40"/>
        <v>12.02636</v>
      </c>
      <c r="L111" s="642">
        <f t="shared" si="40"/>
        <v>11.842739999999999</v>
      </c>
      <c r="M111" s="642">
        <f t="shared" si="40"/>
        <v>11.881640000000001</v>
      </c>
      <c r="N111" s="653"/>
      <c r="O111" s="638">
        <f t="shared" si="23"/>
        <v>122.22910999999999</v>
      </c>
      <c r="P111" s="610"/>
      <c r="Q111" s="632"/>
      <c r="R111" s="632"/>
      <c r="S111" s="611"/>
      <c r="T111" s="641" t="s">
        <v>138</v>
      </c>
      <c r="U111" s="643">
        <v>12.7</v>
      </c>
      <c r="V111" s="643">
        <v>11.5</v>
      </c>
      <c r="W111" s="643">
        <v>12.7</v>
      </c>
      <c r="X111" s="643">
        <v>12.3</v>
      </c>
      <c r="Y111" s="643">
        <v>12.8</v>
      </c>
      <c r="Z111" s="643">
        <v>12.4</v>
      </c>
      <c r="AA111" s="643">
        <v>12.7</v>
      </c>
      <c r="AB111" s="643">
        <v>12.7</v>
      </c>
      <c r="AC111" s="643">
        <v>12.3</v>
      </c>
      <c r="AD111" s="643">
        <v>12.8</v>
      </c>
      <c r="AE111" s="643">
        <v>12.3</v>
      </c>
      <c r="AF111" s="643">
        <v>12.4</v>
      </c>
      <c r="AH111" s="638">
        <f t="shared" ref="AH111:AH113" si="41">SUM(U111:AF111)</f>
        <v>149.60000000000002</v>
      </c>
    </row>
    <row r="112" spans="1:34" ht="26.25">
      <c r="A112" s="644" t="s">
        <v>139</v>
      </c>
      <c r="B112" s="642">
        <v>0.60075900000000004</v>
      </c>
      <c r="C112" s="642">
        <v>1.854387</v>
      </c>
      <c r="D112" s="642">
        <v>0.123224</v>
      </c>
      <c r="E112" s="642">
        <v>4.004969</v>
      </c>
      <c r="F112" s="642">
        <v>3.9167E-2</v>
      </c>
      <c r="G112" s="642">
        <v>3.52</v>
      </c>
      <c r="H112" s="642">
        <v>0</v>
      </c>
      <c r="I112" s="642">
        <v>2.9867999999999999E-2</v>
      </c>
      <c r="J112" s="642">
        <v>0</v>
      </c>
      <c r="K112" s="642">
        <v>3.7444999999999999E-2</v>
      </c>
      <c r="L112" s="642">
        <v>0</v>
      </c>
      <c r="M112" s="642">
        <v>1.2674E-2</v>
      </c>
      <c r="N112" s="653"/>
      <c r="O112" s="645">
        <f t="shared" si="23"/>
        <v>10.222493000000002</v>
      </c>
      <c r="P112" s="610"/>
      <c r="Q112" s="632"/>
      <c r="R112" s="632"/>
      <c r="S112" s="611"/>
      <c r="T112" s="644" t="s">
        <v>139</v>
      </c>
      <c r="U112" s="643">
        <v>4.3</v>
      </c>
      <c r="V112" s="643">
        <v>3.9</v>
      </c>
      <c r="W112" s="643">
        <v>4.3</v>
      </c>
      <c r="X112" s="643">
        <v>4.2</v>
      </c>
      <c r="Y112" s="643">
        <v>4.3</v>
      </c>
      <c r="Z112" s="643">
        <v>4.2</v>
      </c>
      <c r="AA112" s="643">
        <v>4.3</v>
      </c>
      <c r="AB112" s="643">
        <v>4.3</v>
      </c>
      <c r="AC112" s="643">
        <v>4.2</v>
      </c>
      <c r="AD112" s="643">
        <v>4.3</v>
      </c>
      <c r="AE112" s="643">
        <v>4.2</v>
      </c>
      <c r="AF112" s="643">
        <v>4.2</v>
      </c>
      <c r="AH112" s="645">
        <f t="shared" si="41"/>
        <v>50.7</v>
      </c>
    </row>
    <row r="113" spans="1:34" ht="27" thickBot="1">
      <c r="A113" s="646" t="s">
        <v>140</v>
      </c>
      <c r="B113" s="647">
        <f t="shared" ref="B113:M113" si="42">B111</f>
        <v>2.3056000000000001</v>
      </c>
      <c r="C113" s="647">
        <f t="shared" si="42"/>
        <v>4.1339300000000003</v>
      </c>
      <c r="D113" s="647">
        <f t="shared" si="42"/>
        <v>10.303430000000001</v>
      </c>
      <c r="E113" s="647">
        <f t="shared" si="42"/>
        <v>11.602169999999999</v>
      </c>
      <c r="F113" s="647">
        <f t="shared" si="42"/>
        <v>12.05416</v>
      </c>
      <c r="G113" s="647">
        <f t="shared" si="42"/>
        <v>10.221690000000001</v>
      </c>
      <c r="H113" s="647">
        <f t="shared" si="42"/>
        <v>11.57423</v>
      </c>
      <c r="I113" s="647">
        <f t="shared" si="42"/>
        <v>12.23883</v>
      </c>
      <c r="J113" s="647">
        <f t="shared" si="42"/>
        <v>12.04433</v>
      </c>
      <c r="K113" s="647">
        <f t="shared" si="42"/>
        <v>12.02636</v>
      </c>
      <c r="L113" s="647">
        <f t="shared" si="42"/>
        <v>11.842739999999999</v>
      </c>
      <c r="M113" s="647">
        <f t="shared" si="42"/>
        <v>11.881640000000001</v>
      </c>
      <c r="N113" s="653"/>
      <c r="O113" s="648">
        <f t="shared" si="23"/>
        <v>122.22910999999999</v>
      </c>
      <c r="P113" s="610"/>
      <c r="Q113" s="632"/>
      <c r="R113" s="632"/>
      <c r="S113" s="611"/>
      <c r="T113" s="646" t="s">
        <v>140</v>
      </c>
      <c r="U113" s="649">
        <v>8.4</v>
      </c>
      <c r="V113" s="649">
        <v>7.6</v>
      </c>
      <c r="W113" s="649">
        <v>8.4</v>
      </c>
      <c r="X113" s="649">
        <v>8.1</v>
      </c>
      <c r="Y113" s="649">
        <v>8.4</v>
      </c>
      <c r="Z113" s="649">
        <v>8.1999999999999993</v>
      </c>
      <c r="AA113" s="649">
        <v>8.4</v>
      </c>
      <c r="AB113" s="649">
        <v>8.4</v>
      </c>
      <c r="AC113" s="649">
        <v>8.1</v>
      </c>
      <c r="AD113" s="649">
        <v>8.4</v>
      </c>
      <c r="AE113" s="649">
        <v>8.1</v>
      </c>
      <c r="AF113" s="649">
        <v>8.1999999999999993</v>
      </c>
      <c r="AH113" s="648">
        <f t="shared" si="41"/>
        <v>98.699999999999989</v>
      </c>
    </row>
    <row r="114" spans="1:34" ht="27" thickTop="1">
      <c r="A114" s="622"/>
      <c r="B114" s="652"/>
      <c r="C114" s="652"/>
      <c r="D114" s="652"/>
      <c r="E114" s="652"/>
      <c r="F114" s="651"/>
      <c r="G114" s="651"/>
      <c r="H114" s="651"/>
      <c r="I114" s="650"/>
      <c r="J114" s="650"/>
      <c r="K114" s="650"/>
      <c r="L114" s="650"/>
      <c r="M114" s="652"/>
      <c r="N114" s="653"/>
      <c r="O114" s="654">
        <f t="shared" si="23"/>
        <v>0</v>
      </c>
      <c r="P114" s="610"/>
      <c r="Q114" s="632"/>
      <c r="R114" s="632"/>
      <c r="S114" s="611"/>
      <c r="T114" s="622"/>
      <c r="U114" s="741"/>
      <c r="V114" s="741"/>
      <c r="W114" s="741"/>
      <c r="X114" s="741"/>
      <c r="Y114" s="741"/>
      <c r="Z114" s="742"/>
      <c r="AA114" s="652"/>
      <c r="AB114" s="652"/>
      <c r="AC114" s="652"/>
      <c r="AD114" s="652"/>
      <c r="AE114" s="652"/>
      <c r="AF114" s="652"/>
      <c r="AG114" s="653"/>
      <c r="AH114" s="654"/>
    </row>
    <row r="115" spans="1:34" ht="26.25" thickBot="1">
      <c r="A115" s="681" t="s">
        <v>388</v>
      </c>
      <c r="B115" s="697"/>
      <c r="C115" s="697"/>
      <c r="D115" s="697"/>
      <c r="E115" s="697"/>
      <c r="F115" s="698"/>
      <c r="G115" s="698"/>
      <c r="H115" s="698"/>
      <c r="I115" s="697"/>
      <c r="J115" s="697"/>
      <c r="K115" s="697"/>
      <c r="L115" s="697"/>
      <c r="M115" s="697"/>
      <c r="N115" s="653"/>
      <c r="O115" s="736">
        <f t="shared" si="23"/>
        <v>0</v>
      </c>
      <c r="P115" s="610"/>
      <c r="Q115" s="632"/>
      <c r="R115" s="632"/>
      <c r="S115" s="611"/>
      <c r="T115" s="681" t="s">
        <v>388</v>
      </c>
      <c r="U115" s="741"/>
      <c r="V115" s="741"/>
      <c r="W115" s="741"/>
      <c r="X115" s="741"/>
      <c r="Y115" s="741"/>
      <c r="Z115" s="742"/>
      <c r="AA115" s="652"/>
      <c r="AB115" s="652"/>
      <c r="AC115" s="652"/>
      <c r="AD115" s="652"/>
      <c r="AE115" s="652"/>
      <c r="AF115" s="652"/>
      <c r="AG115" s="653"/>
      <c r="AH115" s="662"/>
    </row>
    <row r="116" spans="1:34" ht="27.75" thickTop="1" thickBot="1">
      <c r="A116" s="634" t="s">
        <v>206</v>
      </c>
      <c r="B116" s="635">
        <v>0.16020999999999999</v>
      </c>
      <c r="C116" s="635">
        <v>0.18622</v>
      </c>
      <c r="D116" s="635">
        <v>4.011E-2</v>
      </c>
      <c r="E116" s="635">
        <v>0</v>
      </c>
      <c r="F116" s="635">
        <v>0.77198999999999995</v>
      </c>
      <c r="G116" s="635">
        <v>1.18113</v>
      </c>
      <c r="H116" s="635">
        <v>1.39272</v>
      </c>
      <c r="I116" s="635">
        <v>1.4546600000000001</v>
      </c>
      <c r="J116" s="635">
        <v>1.34588</v>
      </c>
      <c r="K116" s="635">
        <v>1.55077</v>
      </c>
      <c r="L116" s="635">
        <v>1.56847</v>
      </c>
      <c r="M116" s="635">
        <v>1.5566500000000001</v>
      </c>
      <c r="N116" s="653"/>
      <c r="O116" s="638">
        <f t="shared" si="23"/>
        <v>11.20881</v>
      </c>
      <c r="P116" s="610"/>
      <c r="Q116" s="632"/>
      <c r="R116" s="632"/>
      <c r="S116" s="611"/>
      <c r="T116" s="634" t="s">
        <v>206</v>
      </c>
      <c r="U116" s="743"/>
      <c r="V116" s="743"/>
      <c r="W116" s="743"/>
      <c r="X116" s="743"/>
      <c r="Y116" s="743"/>
      <c r="Z116" s="744"/>
      <c r="AA116" s="739"/>
      <c r="AB116" s="739"/>
      <c r="AC116" s="739"/>
      <c r="AD116" s="739"/>
      <c r="AE116" s="739"/>
      <c r="AF116" s="739"/>
      <c r="AG116" s="653"/>
      <c r="AH116" s="638">
        <f>SUM(U116:AF116)</f>
        <v>0</v>
      </c>
    </row>
    <row r="117" spans="1:34" ht="27" thickTop="1">
      <c r="A117" s="641" t="s">
        <v>138</v>
      </c>
      <c r="B117" s="665">
        <f t="shared" ref="B117:M117" si="43">B116</f>
        <v>0.16020999999999999</v>
      </c>
      <c r="C117" s="665">
        <f t="shared" si="43"/>
        <v>0.18622</v>
      </c>
      <c r="D117" s="665">
        <f t="shared" si="43"/>
        <v>4.011E-2</v>
      </c>
      <c r="E117" s="665">
        <f t="shared" si="43"/>
        <v>0</v>
      </c>
      <c r="F117" s="665">
        <f t="shared" si="43"/>
        <v>0.77198999999999995</v>
      </c>
      <c r="G117" s="665">
        <f t="shared" si="43"/>
        <v>1.18113</v>
      </c>
      <c r="H117" s="665">
        <f t="shared" si="43"/>
        <v>1.39272</v>
      </c>
      <c r="I117" s="665">
        <f t="shared" si="43"/>
        <v>1.4546600000000001</v>
      </c>
      <c r="J117" s="665">
        <f t="shared" si="43"/>
        <v>1.34588</v>
      </c>
      <c r="K117" s="665">
        <f t="shared" si="43"/>
        <v>1.55077</v>
      </c>
      <c r="L117" s="665">
        <f t="shared" si="43"/>
        <v>1.56847</v>
      </c>
      <c r="M117" s="665">
        <f t="shared" si="43"/>
        <v>1.5566500000000001</v>
      </c>
      <c r="N117" s="653"/>
      <c r="O117" s="638">
        <f t="shared" si="23"/>
        <v>11.20881</v>
      </c>
      <c r="P117" s="610"/>
      <c r="Q117" s="632"/>
      <c r="R117" s="632"/>
      <c r="S117" s="611"/>
      <c r="T117" s="641" t="s">
        <v>138</v>
      </c>
      <c r="U117" s="745"/>
      <c r="V117" s="745"/>
      <c r="W117" s="745"/>
      <c r="X117" s="745"/>
      <c r="Y117" s="745"/>
      <c r="Z117" s="745"/>
      <c r="AA117" s="643"/>
      <c r="AB117" s="643"/>
      <c r="AC117" s="643"/>
      <c r="AD117" s="643"/>
      <c r="AE117" s="643"/>
      <c r="AF117" s="643"/>
      <c r="AG117" s="653"/>
      <c r="AH117" s="638">
        <f t="shared" ref="AH117:AH119" si="44">SUM(U117:AF117)</f>
        <v>0</v>
      </c>
    </row>
    <row r="118" spans="1:34" ht="26.25">
      <c r="A118" s="644" t="s">
        <v>139</v>
      </c>
      <c r="B118" s="642">
        <v>0</v>
      </c>
      <c r="C118" s="642"/>
      <c r="D118" s="642"/>
      <c r="E118" s="642"/>
      <c r="F118" s="642"/>
      <c r="G118" s="642"/>
      <c r="H118" s="642">
        <v>8.0000000000000002E-3</v>
      </c>
      <c r="I118" s="642">
        <v>7.0000000000000001E-3</v>
      </c>
      <c r="J118" s="642">
        <v>6.0000000000000001E-3</v>
      </c>
      <c r="K118" s="642">
        <v>7.0000000000000001E-3</v>
      </c>
      <c r="L118" s="642">
        <v>6.0000000000000001E-3</v>
      </c>
      <c r="M118" s="642">
        <v>6.0000000000000001E-3</v>
      </c>
      <c r="N118" s="653"/>
      <c r="O118" s="645">
        <f t="shared" si="23"/>
        <v>3.9999999999999994E-2</v>
      </c>
      <c r="P118" s="610"/>
      <c r="Q118" s="632"/>
      <c r="R118" s="632"/>
      <c r="S118" s="611"/>
      <c r="T118" s="644" t="s">
        <v>139</v>
      </c>
      <c r="U118" s="745"/>
      <c r="V118" s="745"/>
      <c r="W118" s="745"/>
      <c r="X118" s="745"/>
      <c r="Y118" s="745"/>
      <c r="Z118" s="745"/>
      <c r="AA118" s="643"/>
      <c r="AB118" s="643"/>
      <c r="AC118" s="643"/>
      <c r="AD118" s="643"/>
      <c r="AE118" s="643"/>
      <c r="AF118" s="643"/>
      <c r="AG118" s="653"/>
      <c r="AH118" s="645">
        <f t="shared" si="44"/>
        <v>0</v>
      </c>
    </row>
    <row r="119" spans="1:34" ht="27" thickBot="1">
      <c r="A119" s="646" t="s">
        <v>140</v>
      </c>
      <c r="B119" s="647">
        <f t="shared" ref="B119:M119" si="45">B117-B118</f>
        <v>0.16020999999999999</v>
      </c>
      <c r="C119" s="647">
        <f t="shared" si="45"/>
        <v>0.18622</v>
      </c>
      <c r="D119" s="647">
        <f t="shared" si="45"/>
        <v>4.011E-2</v>
      </c>
      <c r="E119" s="647">
        <f t="shared" si="45"/>
        <v>0</v>
      </c>
      <c r="F119" s="647">
        <f t="shared" si="45"/>
        <v>0.77198999999999995</v>
      </c>
      <c r="G119" s="647">
        <f t="shared" si="45"/>
        <v>1.18113</v>
      </c>
      <c r="H119" s="647">
        <f t="shared" si="45"/>
        <v>1.38472</v>
      </c>
      <c r="I119" s="647">
        <f t="shared" si="45"/>
        <v>1.4476600000000002</v>
      </c>
      <c r="J119" s="647">
        <f t="shared" si="45"/>
        <v>1.33988</v>
      </c>
      <c r="K119" s="647">
        <f t="shared" si="45"/>
        <v>1.5437700000000001</v>
      </c>
      <c r="L119" s="647">
        <f t="shared" si="45"/>
        <v>1.56247</v>
      </c>
      <c r="M119" s="647">
        <f t="shared" si="45"/>
        <v>1.5506500000000001</v>
      </c>
      <c r="N119" s="653"/>
      <c r="O119" s="648">
        <f t="shared" si="23"/>
        <v>11.168810000000001</v>
      </c>
      <c r="P119" s="610"/>
      <c r="Q119" s="632"/>
      <c r="R119" s="632"/>
      <c r="S119" s="611"/>
      <c r="T119" s="646" t="s">
        <v>140</v>
      </c>
      <c r="U119" s="746"/>
      <c r="V119" s="746"/>
      <c r="W119" s="746"/>
      <c r="X119" s="746"/>
      <c r="Y119" s="746"/>
      <c r="Z119" s="746"/>
      <c r="AA119" s="649"/>
      <c r="AB119" s="649"/>
      <c r="AC119" s="649"/>
      <c r="AD119" s="649"/>
      <c r="AE119" s="649"/>
      <c r="AF119" s="649"/>
      <c r="AG119" s="653"/>
      <c r="AH119" s="648">
        <f t="shared" si="44"/>
        <v>0</v>
      </c>
    </row>
    <row r="120" spans="1:34" ht="13.5" thickTop="1">
      <c r="B120" s="724"/>
      <c r="C120" s="724"/>
      <c r="D120" s="724"/>
      <c r="E120" s="724"/>
      <c r="F120" s="724"/>
      <c r="G120" s="724"/>
      <c r="H120" s="724"/>
      <c r="I120" s="660"/>
      <c r="J120" s="660"/>
      <c r="K120" s="660"/>
      <c r="L120" s="660"/>
      <c r="M120" s="724"/>
      <c r="N120" s="724"/>
      <c r="O120" s="726">
        <f t="shared" si="23"/>
        <v>0</v>
      </c>
      <c r="U120" s="747"/>
      <c r="V120" s="747"/>
      <c r="W120" s="747"/>
      <c r="X120" s="747"/>
      <c r="Y120" s="747"/>
      <c r="Z120" s="748"/>
      <c r="AA120" s="653"/>
      <c r="AB120" s="653"/>
      <c r="AC120" s="653"/>
      <c r="AD120" s="653"/>
      <c r="AE120" s="653"/>
      <c r="AF120" s="653"/>
      <c r="AG120" s="653"/>
      <c r="AH120" s="653"/>
    </row>
    <row r="121" spans="1:34">
      <c r="B121" s="724"/>
      <c r="C121" s="724"/>
      <c r="D121" s="724"/>
      <c r="E121" s="724"/>
      <c r="F121" s="724"/>
      <c r="G121" s="724"/>
      <c r="H121" s="724"/>
      <c r="I121" s="660"/>
      <c r="J121" s="660"/>
      <c r="K121" s="724"/>
      <c r="L121" s="724"/>
      <c r="M121" s="724"/>
      <c r="N121" s="724"/>
      <c r="O121" s="726">
        <f t="shared" si="23"/>
        <v>0</v>
      </c>
      <c r="U121" s="747"/>
      <c r="V121" s="747"/>
      <c r="W121" s="747"/>
      <c r="X121" s="747"/>
      <c r="Y121" s="747"/>
      <c r="Z121" s="748"/>
      <c r="AA121" s="653"/>
      <c r="AB121" s="653"/>
      <c r="AC121" s="653"/>
      <c r="AD121" s="653"/>
      <c r="AE121" s="653"/>
      <c r="AF121" s="653"/>
      <c r="AG121" s="653"/>
      <c r="AH121" s="653"/>
    </row>
    <row r="122" spans="1:34" ht="24.75" customHeight="1">
      <c r="B122" s="623">
        <v>41275</v>
      </c>
      <c r="C122" s="623">
        <v>41671</v>
      </c>
      <c r="D122" s="623">
        <v>42064</v>
      </c>
      <c r="E122" s="623">
        <v>42461</v>
      </c>
      <c r="F122" s="623">
        <v>42856</v>
      </c>
      <c r="G122" s="623" t="s">
        <v>444</v>
      </c>
      <c r="H122" s="623">
        <v>41821</v>
      </c>
      <c r="I122" s="624">
        <v>41852</v>
      </c>
      <c r="J122" s="624">
        <v>41518</v>
      </c>
      <c r="K122" s="623">
        <v>41548</v>
      </c>
      <c r="L122" s="623">
        <v>41579</v>
      </c>
      <c r="M122" s="623">
        <v>41609</v>
      </c>
      <c r="N122" s="724"/>
      <c r="O122" s="726"/>
      <c r="T122" s="749"/>
      <c r="U122" s="623">
        <v>41640</v>
      </c>
      <c r="V122" s="623">
        <v>41671</v>
      </c>
      <c r="W122" s="623">
        <v>41699</v>
      </c>
      <c r="X122" s="623">
        <v>41730</v>
      </c>
      <c r="Y122" s="623">
        <v>41760</v>
      </c>
      <c r="Z122" s="623">
        <v>41791</v>
      </c>
      <c r="AA122" s="623">
        <v>41821</v>
      </c>
      <c r="AB122" s="623">
        <v>41852</v>
      </c>
      <c r="AC122" s="623">
        <v>41883</v>
      </c>
      <c r="AD122" s="623">
        <v>41913</v>
      </c>
      <c r="AE122" s="623">
        <v>41944</v>
      </c>
      <c r="AF122" s="623">
        <v>41974</v>
      </c>
      <c r="AG122" s="653"/>
      <c r="AH122" s="653"/>
    </row>
    <row r="123" spans="1:34" ht="26.25" thickBot="1">
      <c r="A123" s="681" t="s">
        <v>230</v>
      </c>
      <c r="B123" s="652"/>
      <c r="C123" s="652"/>
      <c r="D123" s="652"/>
      <c r="E123" s="652"/>
      <c r="F123" s="652"/>
      <c r="G123" s="652"/>
      <c r="H123" s="652"/>
      <c r="I123" s="650"/>
      <c r="J123" s="650"/>
      <c r="K123" s="652"/>
      <c r="L123" s="652"/>
      <c r="M123" s="652"/>
      <c r="N123" s="653"/>
      <c r="O123" s="736">
        <f t="shared" si="23"/>
        <v>0</v>
      </c>
      <c r="P123" s="610"/>
      <c r="Q123" s="632"/>
      <c r="R123" s="632"/>
      <c r="S123" s="611"/>
      <c r="T123" s="681" t="s">
        <v>230</v>
      </c>
      <c r="U123" s="629"/>
      <c r="V123" s="629"/>
      <c r="W123" s="629"/>
      <c r="X123" s="629"/>
      <c r="Y123" s="629"/>
      <c r="Z123" s="629"/>
      <c r="AA123" s="652"/>
      <c r="AB123" s="652"/>
      <c r="AC123" s="652"/>
      <c r="AD123" s="652"/>
      <c r="AE123" s="652"/>
      <c r="AF123" s="652"/>
      <c r="AG123" s="653"/>
      <c r="AH123" s="662"/>
    </row>
    <row r="124" spans="1:34" ht="27.75" thickTop="1" thickBot="1">
      <c r="A124" s="634" t="s">
        <v>266</v>
      </c>
      <c r="B124" s="635">
        <v>0.17147999999999999</v>
      </c>
      <c r="C124" s="635">
        <v>9.5250000000000001E-2</v>
      </c>
      <c r="D124" s="635">
        <v>0.11516999999999999</v>
      </c>
      <c r="E124" s="635">
        <v>0.26674999999999999</v>
      </c>
      <c r="F124" s="635">
        <v>0.17435999999999999</v>
      </c>
      <c r="G124" s="635">
        <v>0.16572000000000001</v>
      </c>
      <c r="H124" s="635">
        <v>0.26354</v>
      </c>
      <c r="I124" s="635">
        <v>0.13475999999999999</v>
      </c>
      <c r="J124" s="635">
        <v>0.13205</v>
      </c>
      <c r="K124" s="635">
        <v>0.11516</v>
      </c>
      <c r="L124" s="635">
        <v>0.12175</v>
      </c>
      <c r="M124" s="635">
        <v>3.9260000000000003E-2</v>
      </c>
      <c r="N124" s="653"/>
      <c r="O124" s="638">
        <f t="shared" si="23"/>
        <v>1.7952499999999998</v>
      </c>
      <c r="P124" s="610"/>
      <c r="Q124" s="632"/>
      <c r="R124" s="632"/>
      <c r="S124" s="611"/>
      <c r="T124" s="634" t="s">
        <v>266</v>
      </c>
      <c r="U124" s="640">
        <v>0</v>
      </c>
      <c r="V124" s="640">
        <v>0</v>
      </c>
      <c r="W124" s="640">
        <v>0</v>
      </c>
      <c r="X124" s="640">
        <v>0</v>
      </c>
      <c r="Y124" s="640">
        <v>0</v>
      </c>
      <c r="Z124" s="640">
        <v>0</v>
      </c>
      <c r="AA124" s="739">
        <v>0</v>
      </c>
      <c r="AB124" s="739">
        <v>0</v>
      </c>
      <c r="AC124" s="739">
        <v>0</v>
      </c>
      <c r="AD124" s="739">
        <v>0</v>
      </c>
      <c r="AE124" s="739">
        <v>0</v>
      </c>
      <c r="AF124" s="739"/>
      <c r="AH124" s="638">
        <f>SUM(U124:AF124)</f>
        <v>0</v>
      </c>
    </row>
    <row r="125" spans="1:34" ht="27" thickTop="1">
      <c r="A125" s="641" t="s">
        <v>138</v>
      </c>
      <c r="B125" s="665">
        <f t="shared" ref="B125:M125" si="46">B124</f>
        <v>0.17147999999999999</v>
      </c>
      <c r="C125" s="665">
        <f t="shared" si="46"/>
        <v>9.5250000000000001E-2</v>
      </c>
      <c r="D125" s="665">
        <f t="shared" si="46"/>
        <v>0.11516999999999999</v>
      </c>
      <c r="E125" s="665">
        <f t="shared" si="46"/>
        <v>0.26674999999999999</v>
      </c>
      <c r="F125" s="665">
        <f t="shared" si="46"/>
        <v>0.17435999999999999</v>
      </c>
      <c r="G125" s="665">
        <f t="shared" si="46"/>
        <v>0.16572000000000001</v>
      </c>
      <c r="H125" s="665">
        <f t="shared" si="46"/>
        <v>0.26354</v>
      </c>
      <c r="I125" s="665">
        <f t="shared" si="46"/>
        <v>0.13475999999999999</v>
      </c>
      <c r="J125" s="665">
        <f t="shared" si="46"/>
        <v>0.13205</v>
      </c>
      <c r="K125" s="665">
        <f t="shared" si="46"/>
        <v>0.11516</v>
      </c>
      <c r="L125" s="665">
        <f t="shared" si="46"/>
        <v>0.12175</v>
      </c>
      <c r="M125" s="665">
        <f t="shared" si="46"/>
        <v>3.9260000000000003E-2</v>
      </c>
      <c r="N125" s="653"/>
      <c r="O125" s="638">
        <f t="shared" si="23"/>
        <v>1.7952499999999998</v>
      </c>
      <c r="P125" s="610"/>
      <c r="Q125" s="632"/>
      <c r="R125" s="632"/>
      <c r="S125" s="611"/>
      <c r="T125" s="641" t="s">
        <v>138</v>
      </c>
      <c r="U125" s="643">
        <v>0</v>
      </c>
      <c r="V125" s="643">
        <v>0</v>
      </c>
      <c r="W125" s="643">
        <v>0</v>
      </c>
      <c r="X125" s="643">
        <v>0</v>
      </c>
      <c r="Y125" s="643">
        <v>0</v>
      </c>
      <c r="Z125" s="643">
        <v>0</v>
      </c>
      <c r="AA125" s="643">
        <v>0</v>
      </c>
      <c r="AB125" s="643">
        <v>0</v>
      </c>
      <c r="AC125" s="643">
        <v>0</v>
      </c>
      <c r="AD125" s="643">
        <v>0</v>
      </c>
      <c r="AE125" s="643">
        <v>0</v>
      </c>
      <c r="AF125" s="643"/>
      <c r="AH125" s="638">
        <f t="shared" ref="AH125:AH127" si="47">SUM(U125:AF125)</f>
        <v>0</v>
      </c>
    </row>
    <row r="126" spans="1:34" ht="26.25">
      <c r="A126" s="644" t="s">
        <v>139</v>
      </c>
      <c r="B126" s="642">
        <v>0</v>
      </c>
      <c r="C126" s="642"/>
      <c r="D126" s="642">
        <v>0</v>
      </c>
      <c r="E126" s="642"/>
      <c r="F126" s="642"/>
      <c r="G126" s="642">
        <v>0</v>
      </c>
      <c r="H126" s="642">
        <v>0</v>
      </c>
      <c r="I126" s="642">
        <v>0</v>
      </c>
      <c r="J126" s="642">
        <v>0</v>
      </c>
      <c r="K126" s="642">
        <v>0</v>
      </c>
      <c r="L126" s="642">
        <v>0</v>
      </c>
      <c r="M126" s="642">
        <v>0</v>
      </c>
      <c r="N126" s="653"/>
      <c r="O126" s="645">
        <f t="shared" si="23"/>
        <v>0</v>
      </c>
      <c r="P126" s="610"/>
      <c r="Q126" s="632"/>
      <c r="R126" s="632"/>
      <c r="S126" s="611"/>
      <c r="T126" s="644" t="s">
        <v>139</v>
      </c>
      <c r="U126" s="643">
        <v>0</v>
      </c>
      <c r="V126" s="643">
        <v>0</v>
      </c>
      <c r="W126" s="643">
        <v>0</v>
      </c>
      <c r="X126" s="643">
        <v>0</v>
      </c>
      <c r="Y126" s="643">
        <v>0</v>
      </c>
      <c r="Z126" s="643">
        <v>0</v>
      </c>
      <c r="AA126" s="643">
        <v>0</v>
      </c>
      <c r="AB126" s="643">
        <v>0</v>
      </c>
      <c r="AC126" s="643">
        <v>0</v>
      </c>
      <c r="AD126" s="643">
        <v>0</v>
      </c>
      <c r="AE126" s="643">
        <v>0</v>
      </c>
      <c r="AF126" s="643"/>
      <c r="AH126" s="645">
        <f t="shared" si="47"/>
        <v>0</v>
      </c>
    </row>
    <row r="127" spans="1:34" ht="27" thickBot="1">
      <c r="A127" s="646" t="s">
        <v>140</v>
      </c>
      <c r="B127" s="647">
        <f t="shared" ref="B127:M127" si="48">B125-B126</f>
        <v>0.17147999999999999</v>
      </c>
      <c r="C127" s="647">
        <f t="shared" si="48"/>
        <v>9.5250000000000001E-2</v>
      </c>
      <c r="D127" s="647">
        <f t="shared" si="48"/>
        <v>0.11516999999999999</v>
      </c>
      <c r="E127" s="647">
        <f t="shared" si="48"/>
        <v>0.26674999999999999</v>
      </c>
      <c r="F127" s="647">
        <f t="shared" si="48"/>
        <v>0.17435999999999999</v>
      </c>
      <c r="G127" s="647">
        <f t="shared" si="48"/>
        <v>0.16572000000000001</v>
      </c>
      <c r="H127" s="647">
        <f t="shared" si="48"/>
        <v>0.26354</v>
      </c>
      <c r="I127" s="647">
        <f t="shared" si="48"/>
        <v>0.13475999999999999</v>
      </c>
      <c r="J127" s="647">
        <f t="shared" si="48"/>
        <v>0.13205</v>
      </c>
      <c r="K127" s="647">
        <f t="shared" si="48"/>
        <v>0.11516</v>
      </c>
      <c r="L127" s="647">
        <f t="shared" si="48"/>
        <v>0.12175</v>
      </c>
      <c r="M127" s="647">
        <f t="shared" si="48"/>
        <v>3.9260000000000003E-2</v>
      </c>
      <c r="N127" s="653"/>
      <c r="O127" s="648">
        <f>SUM(B127:M127)</f>
        <v>1.7952499999999998</v>
      </c>
      <c r="P127" s="610"/>
      <c r="Q127" s="632"/>
      <c r="R127" s="632"/>
      <c r="S127" s="611"/>
      <c r="T127" s="646" t="s">
        <v>140</v>
      </c>
      <c r="U127" s="649">
        <v>0</v>
      </c>
      <c r="V127" s="649">
        <v>0</v>
      </c>
      <c r="W127" s="649">
        <v>0</v>
      </c>
      <c r="X127" s="649">
        <v>0</v>
      </c>
      <c r="Y127" s="649">
        <v>0</v>
      </c>
      <c r="Z127" s="649">
        <v>0</v>
      </c>
      <c r="AA127" s="649">
        <v>0</v>
      </c>
      <c r="AB127" s="649">
        <v>0</v>
      </c>
      <c r="AC127" s="649">
        <v>0</v>
      </c>
      <c r="AD127" s="649">
        <v>0</v>
      </c>
      <c r="AE127" s="649">
        <v>0</v>
      </c>
      <c r="AF127" s="649"/>
      <c r="AH127" s="648">
        <f t="shared" si="47"/>
        <v>0</v>
      </c>
    </row>
    <row r="128" spans="1:34" ht="21" customHeight="1" thickTop="1">
      <c r="A128" s="655"/>
      <c r="B128" s="658"/>
      <c r="C128" s="658"/>
      <c r="D128" s="658"/>
      <c r="E128" s="658"/>
      <c r="F128" s="656"/>
      <c r="G128" s="656"/>
      <c r="H128" s="656"/>
      <c r="I128" s="656"/>
      <c r="J128" s="656"/>
      <c r="K128" s="656"/>
      <c r="L128" s="656"/>
      <c r="M128" s="656"/>
      <c r="N128" s="653"/>
      <c r="O128" s="659"/>
      <c r="P128" s="610"/>
      <c r="Q128" s="632"/>
      <c r="R128" s="632"/>
      <c r="S128" s="611"/>
      <c r="T128" s="655"/>
      <c r="U128" s="629"/>
      <c r="V128" s="629"/>
      <c r="W128" s="629"/>
      <c r="X128" s="629"/>
      <c r="Y128" s="629"/>
      <c r="Z128" s="629"/>
      <c r="AA128" s="658"/>
      <c r="AB128" s="658"/>
      <c r="AC128" s="658"/>
      <c r="AD128" s="658"/>
      <c r="AE128" s="658"/>
      <c r="AF128" s="658"/>
      <c r="AH128" s="659"/>
    </row>
    <row r="129" spans="1:34" ht="26.25" thickBot="1">
      <c r="A129" s="628" t="s">
        <v>387</v>
      </c>
      <c r="B129" s="652"/>
      <c r="C129" s="652"/>
      <c r="D129" s="652"/>
      <c r="E129" s="652"/>
      <c r="F129" s="652"/>
      <c r="G129" s="652"/>
      <c r="H129" s="652"/>
      <c r="I129" s="650"/>
      <c r="J129" s="650"/>
      <c r="K129" s="650"/>
      <c r="L129" s="650"/>
      <c r="M129" s="652"/>
      <c r="N129" s="612"/>
      <c r="O129" s="662"/>
      <c r="P129" s="610"/>
      <c r="Q129" s="632"/>
      <c r="R129" s="632"/>
      <c r="S129" s="611"/>
      <c r="T129" s="628" t="s">
        <v>387</v>
      </c>
      <c r="U129" s="629"/>
      <c r="V129" s="629"/>
      <c r="W129" s="629"/>
      <c r="X129" s="629"/>
      <c r="Y129" s="629"/>
      <c r="Z129" s="629"/>
      <c r="AA129" s="652"/>
      <c r="AB129" s="652"/>
      <c r="AC129" s="652"/>
      <c r="AD129" s="652"/>
      <c r="AE129" s="652"/>
      <c r="AF129" s="652"/>
      <c r="AH129" s="662"/>
    </row>
    <row r="130" spans="1:34" ht="27.75" thickTop="1" thickBot="1">
      <c r="A130" s="634" t="s">
        <v>386</v>
      </c>
      <c r="B130" s="635">
        <v>11.365919999999999</v>
      </c>
      <c r="C130" s="635">
        <v>15.661</v>
      </c>
      <c r="D130" s="635">
        <v>14.641</v>
      </c>
      <c r="E130" s="635">
        <v>14.419</v>
      </c>
      <c r="F130" s="636">
        <v>17.53</v>
      </c>
      <c r="G130" s="636">
        <v>18.009</v>
      </c>
      <c r="H130" s="636">
        <v>18.556000000000001</v>
      </c>
      <c r="I130" s="636">
        <v>18.736000000000001</v>
      </c>
      <c r="J130" s="636">
        <v>19.701000000000001</v>
      </c>
      <c r="K130" s="636">
        <v>20.370999999999999</v>
      </c>
      <c r="L130" s="636">
        <v>22.119</v>
      </c>
      <c r="M130" s="636">
        <v>24.231000000000002</v>
      </c>
      <c r="N130" s="612"/>
      <c r="O130" s="638">
        <f>SUM(B130:M130)</f>
        <v>215.33991999999998</v>
      </c>
      <c r="P130" s="610"/>
      <c r="Q130" s="632"/>
      <c r="R130" s="632"/>
      <c r="S130" s="611"/>
      <c r="T130" s="634" t="s">
        <v>386</v>
      </c>
      <c r="U130" s="640">
        <v>21.2</v>
      </c>
      <c r="V130" s="640">
        <v>17.5</v>
      </c>
      <c r="W130" s="640">
        <v>25</v>
      </c>
      <c r="X130" s="640">
        <v>19.2</v>
      </c>
      <c r="Y130" s="640">
        <v>19</v>
      </c>
      <c r="Z130" s="640">
        <v>23.1</v>
      </c>
      <c r="AA130" s="739">
        <v>21.6</v>
      </c>
      <c r="AB130" s="739">
        <v>22.2</v>
      </c>
      <c r="AC130" s="739">
        <v>19.8</v>
      </c>
      <c r="AD130" s="739">
        <v>21.8</v>
      </c>
      <c r="AE130" s="739">
        <v>19.899999999999999</v>
      </c>
      <c r="AF130" s="739">
        <v>20.9</v>
      </c>
      <c r="AH130" s="638">
        <f>SUM(U130:AF130)</f>
        <v>251.20000000000002</v>
      </c>
    </row>
    <row r="131" spans="1:34" ht="27" thickTop="1">
      <c r="A131" s="641" t="s">
        <v>138</v>
      </c>
      <c r="B131" s="665">
        <f t="shared" ref="B131:M131" si="49">B130</f>
        <v>11.365919999999999</v>
      </c>
      <c r="C131" s="665">
        <f t="shared" si="49"/>
        <v>15.661</v>
      </c>
      <c r="D131" s="665">
        <f t="shared" si="49"/>
        <v>14.641</v>
      </c>
      <c r="E131" s="665">
        <f t="shared" si="49"/>
        <v>14.419</v>
      </c>
      <c r="F131" s="665">
        <f t="shared" si="49"/>
        <v>17.53</v>
      </c>
      <c r="G131" s="665">
        <f t="shared" si="49"/>
        <v>18.009</v>
      </c>
      <c r="H131" s="665">
        <f t="shared" si="49"/>
        <v>18.556000000000001</v>
      </c>
      <c r="I131" s="665">
        <f t="shared" si="49"/>
        <v>18.736000000000001</v>
      </c>
      <c r="J131" s="665">
        <f t="shared" si="49"/>
        <v>19.701000000000001</v>
      </c>
      <c r="K131" s="665">
        <f t="shared" si="49"/>
        <v>20.370999999999999</v>
      </c>
      <c r="L131" s="665">
        <f t="shared" si="49"/>
        <v>22.119</v>
      </c>
      <c r="M131" s="665">
        <f t="shared" si="49"/>
        <v>24.231000000000002</v>
      </c>
      <c r="N131" s="612"/>
      <c r="O131" s="638">
        <f>SUM(B131:M131)</f>
        <v>215.33991999999998</v>
      </c>
      <c r="P131" s="610"/>
      <c r="Q131" s="632"/>
      <c r="R131" s="632"/>
      <c r="S131" s="611"/>
      <c r="T131" s="641" t="s">
        <v>138</v>
      </c>
      <c r="U131" s="643">
        <v>21.2</v>
      </c>
      <c r="V131" s="643">
        <v>17.5</v>
      </c>
      <c r="W131" s="643">
        <v>25</v>
      </c>
      <c r="X131" s="643">
        <v>19.2</v>
      </c>
      <c r="Y131" s="643">
        <v>19</v>
      </c>
      <c r="Z131" s="643">
        <v>23.1</v>
      </c>
      <c r="AA131" s="643">
        <v>21.6</v>
      </c>
      <c r="AB131" s="643">
        <v>22.2</v>
      </c>
      <c r="AC131" s="643">
        <v>19.8</v>
      </c>
      <c r="AD131" s="643">
        <v>21.8</v>
      </c>
      <c r="AE131" s="643">
        <v>19.899999999999999</v>
      </c>
      <c r="AF131" s="643">
        <v>20.9</v>
      </c>
      <c r="AH131" s="638">
        <f t="shared" ref="AH131:AH133" si="50">SUM(U131:AF131)</f>
        <v>251.20000000000002</v>
      </c>
    </row>
    <row r="132" spans="1:34" ht="26.25">
      <c r="A132" s="644" t="s">
        <v>139</v>
      </c>
      <c r="B132" s="642">
        <v>4.1091886016000001E-2</v>
      </c>
      <c r="C132" s="642">
        <v>5.7169431E-2</v>
      </c>
      <c r="D132" s="642">
        <v>5.8415779000000001E-2</v>
      </c>
      <c r="E132" s="642">
        <v>5.4714533836000001E-2</v>
      </c>
      <c r="F132" s="642">
        <v>3.7942431726000002E-2</v>
      </c>
      <c r="G132" s="642">
        <v>3.7073830112000002E-2</v>
      </c>
      <c r="H132" s="642">
        <v>3.4874706860999999E-2</v>
      </c>
      <c r="I132" s="642">
        <v>4.4910119999999998E-2</v>
      </c>
      <c r="J132" s="642">
        <v>4.3997000000000001E-2</v>
      </c>
      <c r="K132" s="642">
        <v>6.4020999999999995E-2</v>
      </c>
      <c r="L132" s="642">
        <v>6.6786928999999995E-2</v>
      </c>
      <c r="M132" s="642">
        <v>7.295828E-2</v>
      </c>
      <c r="N132" s="612"/>
      <c r="O132" s="645">
        <f>SUM(B132:M132)</f>
        <v>0.61395592755100015</v>
      </c>
      <c r="P132" s="610"/>
      <c r="Q132" s="632"/>
      <c r="R132" s="632"/>
      <c r="S132" s="611"/>
      <c r="T132" s="644" t="s">
        <v>139</v>
      </c>
      <c r="U132" s="643"/>
      <c r="V132" s="643"/>
      <c r="W132" s="643"/>
      <c r="X132" s="643"/>
      <c r="Y132" s="643"/>
      <c r="Z132" s="643"/>
      <c r="AA132" s="643"/>
      <c r="AB132" s="643"/>
      <c r="AC132" s="643"/>
      <c r="AD132" s="643"/>
      <c r="AE132" s="643"/>
      <c r="AF132" s="643"/>
      <c r="AH132" s="645">
        <f t="shared" si="50"/>
        <v>0</v>
      </c>
    </row>
    <row r="133" spans="1:34" ht="27" thickBot="1">
      <c r="A133" s="646" t="s">
        <v>140</v>
      </c>
      <c r="B133" s="647">
        <f t="shared" ref="B133:M133" si="51">B131-B132</f>
        <v>11.324828113983999</v>
      </c>
      <c r="C133" s="647">
        <f t="shared" si="51"/>
        <v>15.603830568999999</v>
      </c>
      <c r="D133" s="647">
        <f t="shared" si="51"/>
        <v>14.582584220999999</v>
      </c>
      <c r="E133" s="647">
        <f t="shared" si="51"/>
        <v>14.364285466164</v>
      </c>
      <c r="F133" s="647">
        <f t="shared" si="51"/>
        <v>17.492057568273999</v>
      </c>
      <c r="G133" s="647">
        <f t="shared" si="51"/>
        <v>17.971926169888</v>
      </c>
      <c r="H133" s="647">
        <f t="shared" si="51"/>
        <v>18.521125293139001</v>
      </c>
      <c r="I133" s="647">
        <f t="shared" si="51"/>
        <v>18.69108988</v>
      </c>
      <c r="J133" s="647">
        <f t="shared" si="51"/>
        <v>19.657003</v>
      </c>
      <c r="K133" s="647">
        <f t="shared" si="51"/>
        <v>20.306978999999998</v>
      </c>
      <c r="L133" s="647">
        <f t="shared" si="51"/>
        <v>22.052213071000001</v>
      </c>
      <c r="M133" s="647">
        <f t="shared" si="51"/>
        <v>24.15804172</v>
      </c>
      <c r="N133" s="612"/>
      <c r="O133" s="648">
        <f>SUM(B133:M133)</f>
        <v>214.72596407244902</v>
      </c>
      <c r="P133" s="610"/>
      <c r="Q133" s="632"/>
      <c r="R133" s="632"/>
      <c r="S133" s="611"/>
      <c r="T133" s="646" t="s">
        <v>140</v>
      </c>
      <c r="U133" s="649">
        <v>21.2</v>
      </c>
      <c r="V133" s="649">
        <v>17.5</v>
      </c>
      <c r="W133" s="649">
        <v>25</v>
      </c>
      <c r="X133" s="649">
        <v>19.2</v>
      </c>
      <c r="Y133" s="649">
        <v>19</v>
      </c>
      <c r="Z133" s="649">
        <v>23.1</v>
      </c>
      <c r="AA133" s="649">
        <v>21.6</v>
      </c>
      <c r="AB133" s="649">
        <v>22.2</v>
      </c>
      <c r="AC133" s="649">
        <v>19.8</v>
      </c>
      <c r="AD133" s="649">
        <v>21.8</v>
      </c>
      <c r="AE133" s="649">
        <v>19.899999999999999</v>
      </c>
      <c r="AF133" s="649">
        <v>20.9</v>
      </c>
      <c r="AH133" s="648">
        <f t="shared" si="50"/>
        <v>251.20000000000002</v>
      </c>
    </row>
    <row r="134" spans="1:34" ht="27" thickTop="1">
      <c r="A134" s="655"/>
      <c r="B134" s="656"/>
      <c r="C134" s="656"/>
      <c r="D134" s="656"/>
      <c r="E134" s="656"/>
      <c r="F134" s="656"/>
      <c r="G134" s="656"/>
      <c r="H134" s="656"/>
      <c r="I134" s="656"/>
      <c r="J134" s="656"/>
      <c r="K134" s="656"/>
      <c r="L134" s="656"/>
      <c r="M134" s="658"/>
      <c r="N134" s="612"/>
      <c r="O134" s="659"/>
      <c r="P134" s="610"/>
      <c r="Q134" s="632"/>
      <c r="R134" s="632"/>
      <c r="S134" s="611"/>
      <c r="T134" s="655"/>
      <c r="U134" s="351"/>
      <c r="V134" s="351"/>
      <c r="W134" s="351"/>
      <c r="X134" s="351"/>
      <c r="Y134" s="351"/>
      <c r="Z134" s="351"/>
      <c r="AA134" s="658"/>
      <c r="AB134" s="658"/>
      <c r="AC134" s="658"/>
      <c r="AD134" s="658"/>
      <c r="AE134" s="658"/>
      <c r="AF134" s="658"/>
      <c r="AH134" s="659"/>
    </row>
    <row r="135" spans="1:34" ht="26.25" thickBot="1">
      <c r="A135" s="628" t="s">
        <v>433</v>
      </c>
      <c r="B135" s="652"/>
      <c r="C135" s="652"/>
      <c r="D135" s="652"/>
      <c r="E135" s="652"/>
      <c r="F135" s="650"/>
      <c r="G135" s="650"/>
      <c r="H135" s="650"/>
      <c r="I135" s="650"/>
      <c r="J135" s="650"/>
      <c r="K135" s="650"/>
      <c r="L135" s="650"/>
      <c r="M135" s="652"/>
      <c r="N135" s="612"/>
      <c r="O135" s="662"/>
      <c r="P135" s="610"/>
      <c r="Q135" s="632"/>
      <c r="R135" s="632"/>
      <c r="S135" s="611"/>
      <c r="T135" s="628" t="s">
        <v>433</v>
      </c>
      <c r="U135" s="352"/>
      <c r="V135" s="352"/>
      <c r="W135" s="352"/>
      <c r="X135" s="352"/>
      <c r="Y135" s="352"/>
      <c r="Z135" s="352"/>
      <c r="AA135" s="652"/>
      <c r="AB135" s="652"/>
      <c r="AC135" s="652"/>
      <c r="AD135" s="652"/>
      <c r="AE135" s="652"/>
      <c r="AF135" s="652"/>
      <c r="AH135" s="662"/>
    </row>
    <row r="136" spans="1:34" ht="27.75" thickTop="1" thickBot="1">
      <c r="A136" s="634" t="s">
        <v>434</v>
      </c>
      <c r="B136" s="635"/>
      <c r="C136" s="635">
        <v>0.22095999999999999</v>
      </c>
      <c r="D136" s="635">
        <v>0.21747272953299998</v>
      </c>
      <c r="E136" s="635">
        <v>0.31979999999999997</v>
      </c>
      <c r="F136" s="636">
        <v>0.34029999999999999</v>
      </c>
      <c r="G136" s="636">
        <v>0.33716000000000002</v>
      </c>
      <c r="H136" s="636">
        <v>0.34878999999999999</v>
      </c>
      <c r="I136" s="636">
        <v>0.37848935903599995</v>
      </c>
      <c r="J136" s="636">
        <v>0.39777000000000001</v>
      </c>
      <c r="K136" s="636">
        <v>0.43297999999999998</v>
      </c>
      <c r="L136" s="636">
        <v>0.40076000000000001</v>
      </c>
      <c r="M136" s="636">
        <v>0.39368999999999998</v>
      </c>
      <c r="N136" s="612"/>
      <c r="O136" s="638">
        <f>SUM(B136:M136)</f>
        <v>3.7881720885689996</v>
      </c>
      <c r="P136" s="610"/>
      <c r="Q136" s="632"/>
      <c r="R136" s="632"/>
      <c r="S136" s="611"/>
      <c r="T136" s="634" t="s">
        <v>434</v>
      </c>
      <c r="U136" s="353"/>
      <c r="V136" s="353"/>
      <c r="W136" s="354"/>
      <c r="X136" s="354"/>
      <c r="Y136" s="354"/>
      <c r="Z136" s="354"/>
      <c r="AA136" s="640"/>
      <c r="AB136" s="640"/>
      <c r="AC136" s="640"/>
      <c r="AD136" s="640"/>
      <c r="AE136" s="640"/>
      <c r="AF136" s="640"/>
      <c r="AH136" s="638">
        <f>SUM(U136:AF136)</f>
        <v>0</v>
      </c>
    </row>
    <row r="137" spans="1:34" ht="27" thickTop="1">
      <c r="A137" s="641" t="s">
        <v>138</v>
      </c>
      <c r="B137" s="665"/>
      <c r="C137" s="665">
        <f t="shared" ref="C137:M137" si="52">C136</f>
        <v>0.22095999999999999</v>
      </c>
      <c r="D137" s="665">
        <f t="shared" si="52"/>
        <v>0.21747272953299998</v>
      </c>
      <c r="E137" s="665">
        <f t="shared" si="52"/>
        <v>0.31979999999999997</v>
      </c>
      <c r="F137" s="665">
        <f t="shared" si="52"/>
        <v>0.34029999999999999</v>
      </c>
      <c r="G137" s="665">
        <f t="shared" si="52"/>
        <v>0.33716000000000002</v>
      </c>
      <c r="H137" s="665">
        <f t="shared" si="52"/>
        <v>0.34878999999999999</v>
      </c>
      <c r="I137" s="665">
        <f t="shared" si="52"/>
        <v>0.37848935903599995</v>
      </c>
      <c r="J137" s="665">
        <f t="shared" si="52"/>
        <v>0.39777000000000001</v>
      </c>
      <c r="K137" s="665">
        <f t="shared" si="52"/>
        <v>0.43297999999999998</v>
      </c>
      <c r="L137" s="665">
        <f t="shared" si="52"/>
        <v>0.40076000000000001</v>
      </c>
      <c r="M137" s="665">
        <f t="shared" si="52"/>
        <v>0.39368999999999998</v>
      </c>
      <c r="N137" s="612"/>
      <c r="O137" s="638">
        <f>SUM(B137:M137)</f>
        <v>3.7881720885689996</v>
      </c>
      <c r="P137" s="610"/>
      <c r="Q137" s="632"/>
      <c r="R137" s="632"/>
      <c r="S137" s="611"/>
      <c r="T137" s="641" t="s">
        <v>138</v>
      </c>
      <c r="U137" s="355"/>
      <c r="V137" s="355"/>
      <c r="W137" s="356"/>
      <c r="X137" s="356"/>
      <c r="Y137" s="356"/>
      <c r="Z137" s="356"/>
      <c r="AA137" s="643"/>
      <c r="AB137" s="643"/>
      <c r="AC137" s="643"/>
      <c r="AD137" s="643"/>
      <c r="AE137" s="643"/>
      <c r="AF137" s="643"/>
      <c r="AH137" s="638">
        <f>SUM(U137:AF137)</f>
        <v>0</v>
      </c>
    </row>
    <row r="138" spans="1:34" ht="26.25">
      <c r="A138" s="644" t="s">
        <v>139</v>
      </c>
      <c r="B138" s="642"/>
      <c r="C138" s="642">
        <v>0</v>
      </c>
      <c r="D138" s="642"/>
      <c r="E138" s="642"/>
      <c r="F138" s="642"/>
      <c r="G138" s="642"/>
      <c r="H138" s="642"/>
      <c r="I138" s="642"/>
      <c r="J138" s="642"/>
      <c r="K138" s="642"/>
      <c r="L138" s="642"/>
      <c r="M138" s="643"/>
      <c r="N138" s="612"/>
      <c r="O138" s="645">
        <f>SUM(B138:M138)</f>
        <v>0</v>
      </c>
      <c r="P138" s="610"/>
      <c r="Q138" s="632"/>
      <c r="R138" s="632"/>
      <c r="S138" s="611"/>
      <c r="T138" s="644" t="s">
        <v>139</v>
      </c>
      <c r="U138" s="357"/>
      <c r="V138" s="357"/>
      <c r="W138" s="356"/>
      <c r="X138" s="356"/>
      <c r="Y138" s="356"/>
      <c r="Z138" s="356"/>
      <c r="AA138" s="643"/>
      <c r="AB138" s="643"/>
      <c r="AC138" s="643"/>
      <c r="AD138" s="643"/>
      <c r="AE138" s="643"/>
      <c r="AF138" s="643"/>
      <c r="AH138" s="645">
        <f>SUM(U138:AF138)</f>
        <v>0</v>
      </c>
    </row>
    <row r="139" spans="1:34" ht="27" thickBot="1">
      <c r="A139" s="646" t="s">
        <v>140</v>
      </c>
      <c r="B139" s="647"/>
      <c r="C139" s="647">
        <f t="shared" ref="C139:M139" si="53">C137-C138</f>
        <v>0.22095999999999999</v>
      </c>
      <c r="D139" s="647">
        <f t="shared" si="53"/>
        <v>0.21747272953299998</v>
      </c>
      <c r="E139" s="647">
        <f t="shared" si="53"/>
        <v>0.31979999999999997</v>
      </c>
      <c r="F139" s="647">
        <f t="shared" si="53"/>
        <v>0.34029999999999999</v>
      </c>
      <c r="G139" s="647">
        <f t="shared" si="53"/>
        <v>0.33716000000000002</v>
      </c>
      <c r="H139" s="647">
        <f t="shared" si="53"/>
        <v>0.34878999999999999</v>
      </c>
      <c r="I139" s="647">
        <f t="shared" si="53"/>
        <v>0.37848935903599995</v>
      </c>
      <c r="J139" s="647">
        <f t="shared" si="53"/>
        <v>0.39777000000000001</v>
      </c>
      <c r="K139" s="647">
        <f t="shared" si="53"/>
        <v>0.43297999999999998</v>
      </c>
      <c r="L139" s="647">
        <f t="shared" si="53"/>
        <v>0.40076000000000001</v>
      </c>
      <c r="M139" s="647">
        <f t="shared" si="53"/>
        <v>0.39368999999999998</v>
      </c>
      <c r="N139" s="612"/>
      <c r="O139" s="648">
        <f>SUM(B139:M139)</f>
        <v>3.7881720885689996</v>
      </c>
      <c r="P139" s="610"/>
      <c r="Q139" s="632"/>
      <c r="R139" s="632"/>
      <c r="S139" s="611"/>
      <c r="T139" s="646" t="s">
        <v>140</v>
      </c>
      <c r="U139" s="358"/>
      <c r="V139" s="358"/>
      <c r="W139" s="359"/>
      <c r="X139" s="359"/>
      <c r="Y139" s="359"/>
      <c r="Z139" s="359"/>
      <c r="AA139" s="649"/>
      <c r="AB139" s="649"/>
      <c r="AC139" s="649"/>
      <c r="AD139" s="649"/>
      <c r="AE139" s="649"/>
      <c r="AF139" s="649"/>
      <c r="AH139" s="648">
        <f>SUM(U139:AF139)</f>
        <v>0</v>
      </c>
    </row>
    <row r="140" spans="1:34" ht="27" thickTop="1">
      <c r="A140" s="655"/>
      <c r="B140" s="656"/>
      <c r="C140" s="656"/>
      <c r="D140" s="656"/>
      <c r="E140" s="656"/>
      <c r="F140" s="656"/>
      <c r="G140" s="656"/>
      <c r="H140" s="656"/>
      <c r="I140" s="656"/>
      <c r="J140" s="656"/>
      <c r="K140" s="656"/>
      <c r="L140" s="656"/>
      <c r="M140" s="658"/>
      <c r="N140" s="612"/>
      <c r="O140" s="659"/>
      <c r="P140" s="610"/>
      <c r="Q140" s="632"/>
      <c r="R140" s="632"/>
      <c r="S140" s="611"/>
      <c r="T140" s="655"/>
      <c r="U140" s="360"/>
      <c r="V140" s="360"/>
      <c r="W140" s="351"/>
      <c r="X140" s="351"/>
      <c r="Y140" s="351"/>
      <c r="Z140" s="351"/>
      <c r="AA140" s="658"/>
      <c r="AB140" s="658"/>
      <c r="AC140" s="658"/>
      <c r="AD140" s="658"/>
      <c r="AE140" s="658"/>
      <c r="AF140" s="658"/>
      <c r="AH140" s="659"/>
    </row>
    <row r="141" spans="1:34" ht="26.25" thickBot="1">
      <c r="A141" s="628" t="s">
        <v>427</v>
      </c>
      <c r="B141" s="652"/>
      <c r="C141" s="652"/>
      <c r="D141" s="652"/>
      <c r="E141" s="652"/>
      <c r="F141" s="650"/>
      <c r="G141" s="650"/>
      <c r="H141" s="650"/>
      <c r="I141" s="650"/>
      <c r="J141" s="650"/>
      <c r="K141" s="650"/>
      <c r="L141" s="650"/>
      <c r="M141" s="652"/>
      <c r="N141" s="612"/>
      <c r="O141" s="662"/>
      <c r="P141" s="610"/>
      <c r="Q141" s="632"/>
      <c r="R141" s="632"/>
      <c r="S141" s="611"/>
      <c r="T141" s="628" t="s">
        <v>427</v>
      </c>
      <c r="U141" s="629"/>
      <c r="V141" s="629"/>
      <c r="W141" s="629"/>
      <c r="X141" s="629"/>
      <c r="Y141" s="629"/>
      <c r="Z141" s="629"/>
      <c r="AA141" s="652"/>
      <c r="AB141" s="652"/>
      <c r="AC141" s="652"/>
      <c r="AD141" s="652"/>
      <c r="AE141" s="652"/>
      <c r="AF141" s="652"/>
      <c r="AH141" s="662"/>
    </row>
    <row r="142" spans="1:34" ht="27.75" thickTop="1" thickBot="1">
      <c r="A142" s="634" t="s">
        <v>435</v>
      </c>
      <c r="B142" s="635"/>
      <c r="C142" s="635"/>
      <c r="D142" s="635">
        <v>0.51765000000000005</v>
      </c>
      <c r="E142" s="635">
        <v>1.3209299999999999</v>
      </c>
      <c r="F142" s="636">
        <v>1.4751700000000001</v>
      </c>
      <c r="G142" s="636">
        <v>1.40395</v>
      </c>
      <c r="H142" s="636">
        <v>1.4742999999999999</v>
      </c>
      <c r="I142" s="636">
        <v>1.6876</v>
      </c>
      <c r="J142" s="636">
        <v>1.7387300000000001</v>
      </c>
      <c r="K142" s="636">
        <v>1.20356</v>
      </c>
      <c r="L142" s="636">
        <v>2.0348199999999999</v>
      </c>
      <c r="M142" s="636">
        <v>2.09938</v>
      </c>
      <c r="N142" s="612"/>
      <c r="O142" s="638">
        <f>SUM(B142:M142)</f>
        <v>14.95609</v>
      </c>
      <c r="P142" s="610"/>
      <c r="Q142" s="632"/>
      <c r="R142" s="632"/>
      <c r="S142" s="611"/>
      <c r="T142" s="634" t="s">
        <v>435</v>
      </c>
      <c r="U142" s="640">
        <v>1.3</v>
      </c>
      <c r="V142" s="640">
        <v>1</v>
      </c>
      <c r="W142" s="640">
        <v>1.7</v>
      </c>
      <c r="X142" s="640">
        <v>1.2</v>
      </c>
      <c r="Y142" s="640">
        <v>0.8</v>
      </c>
      <c r="Z142" s="640">
        <v>1.9</v>
      </c>
      <c r="AA142" s="640">
        <v>1.2</v>
      </c>
      <c r="AB142" s="640">
        <v>1.1000000000000001</v>
      </c>
      <c r="AC142" s="640">
        <v>1.5</v>
      </c>
      <c r="AD142" s="640">
        <v>1.3</v>
      </c>
      <c r="AE142" s="640">
        <v>1.2</v>
      </c>
      <c r="AF142" s="640">
        <v>1.3</v>
      </c>
      <c r="AH142" s="638">
        <f>SUM(U142:AF142)</f>
        <v>15.5</v>
      </c>
    </row>
    <row r="143" spans="1:34" ht="27" thickTop="1">
      <c r="A143" s="641" t="s">
        <v>138</v>
      </c>
      <c r="B143" s="665"/>
      <c r="C143" s="665"/>
      <c r="D143" s="665">
        <f t="shared" ref="D143:M143" si="54">D142</f>
        <v>0.51765000000000005</v>
      </c>
      <c r="E143" s="665">
        <f t="shared" si="54"/>
        <v>1.3209299999999999</v>
      </c>
      <c r="F143" s="665">
        <f t="shared" si="54"/>
        <v>1.4751700000000001</v>
      </c>
      <c r="G143" s="665">
        <f t="shared" si="54"/>
        <v>1.40395</v>
      </c>
      <c r="H143" s="665">
        <f t="shared" si="54"/>
        <v>1.4742999999999999</v>
      </c>
      <c r="I143" s="665">
        <f t="shared" si="54"/>
        <v>1.6876</v>
      </c>
      <c r="J143" s="665">
        <f t="shared" si="54"/>
        <v>1.7387300000000001</v>
      </c>
      <c r="K143" s="665">
        <f t="shared" si="54"/>
        <v>1.20356</v>
      </c>
      <c r="L143" s="665">
        <f t="shared" si="54"/>
        <v>2.0348199999999999</v>
      </c>
      <c r="M143" s="665">
        <f t="shared" si="54"/>
        <v>2.09938</v>
      </c>
      <c r="N143" s="612"/>
      <c r="O143" s="638">
        <f>SUM(B143:M143)</f>
        <v>14.95609</v>
      </c>
      <c r="P143" s="610"/>
      <c r="Q143" s="632"/>
      <c r="R143" s="632"/>
      <c r="S143" s="611"/>
      <c r="T143" s="641" t="s">
        <v>138</v>
      </c>
      <c r="U143" s="643">
        <v>1.3</v>
      </c>
      <c r="V143" s="643">
        <v>1</v>
      </c>
      <c r="W143" s="643">
        <v>1.7</v>
      </c>
      <c r="X143" s="643">
        <v>1.2</v>
      </c>
      <c r="Y143" s="643">
        <v>0.8</v>
      </c>
      <c r="Z143" s="643">
        <v>1.9</v>
      </c>
      <c r="AA143" s="643">
        <v>1.2</v>
      </c>
      <c r="AB143" s="643">
        <v>1.1000000000000001</v>
      </c>
      <c r="AC143" s="643">
        <v>1.5</v>
      </c>
      <c r="AD143" s="643">
        <v>1.3</v>
      </c>
      <c r="AE143" s="643">
        <v>1.2</v>
      </c>
      <c r="AF143" s="643">
        <v>1.3</v>
      </c>
      <c r="AH143" s="638">
        <f>SUM(U143:AF143)</f>
        <v>15.5</v>
      </c>
    </row>
    <row r="144" spans="1:34" ht="26.25">
      <c r="A144" s="644" t="s">
        <v>139</v>
      </c>
      <c r="B144" s="642"/>
      <c r="C144" s="642"/>
      <c r="D144" s="642">
        <v>5.1828444670000001E-3</v>
      </c>
      <c r="E144" s="642">
        <v>8.1182403599999991E-3</v>
      </c>
      <c r="F144" s="642">
        <v>0.12099403760500001</v>
      </c>
      <c r="G144" s="642">
        <v>8.8154632399999999E-3</v>
      </c>
      <c r="H144" s="642">
        <v>9.0643225970000098E-3</v>
      </c>
      <c r="I144" s="642">
        <v>8.6866795340000014E-3</v>
      </c>
      <c r="J144" s="642">
        <v>7.9100301290000001E-3</v>
      </c>
      <c r="K144" s="642">
        <v>7.3436614359999996E-3</v>
      </c>
      <c r="L144" s="642">
        <v>7.5438426980000105E-3</v>
      </c>
      <c r="M144" s="642">
        <v>7.1674488750000003E-3</v>
      </c>
      <c r="N144" s="612"/>
      <c r="O144" s="645">
        <f>SUM(B144:M144)</f>
        <v>0.19082657094100003</v>
      </c>
      <c r="P144" s="610"/>
      <c r="Q144" s="632"/>
      <c r="R144" s="632"/>
      <c r="S144" s="611"/>
      <c r="T144" s="644" t="s">
        <v>139</v>
      </c>
      <c r="U144" s="643"/>
      <c r="V144" s="643"/>
      <c r="W144" s="643"/>
      <c r="X144" s="643"/>
      <c r="Y144" s="643"/>
      <c r="Z144" s="643"/>
      <c r="AA144" s="643"/>
      <c r="AB144" s="643"/>
      <c r="AC144" s="643"/>
      <c r="AD144" s="643"/>
      <c r="AE144" s="643"/>
      <c r="AF144" s="643"/>
      <c r="AH144" s="645">
        <f>SUM(U144:AF144)</f>
        <v>0</v>
      </c>
    </row>
    <row r="145" spans="1:34" ht="27" thickBot="1">
      <c r="A145" s="646" t="s">
        <v>140</v>
      </c>
      <c r="B145" s="647"/>
      <c r="C145" s="647"/>
      <c r="D145" s="647">
        <f t="shared" ref="D145:M145" si="55">D143-D144</f>
        <v>0.51246715553300004</v>
      </c>
      <c r="E145" s="647">
        <f t="shared" si="55"/>
        <v>1.31281175964</v>
      </c>
      <c r="F145" s="647">
        <f t="shared" si="55"/>
        <v>1.354175962395</v>
      </c>
      <c r="G145" s="647">
        <f t="shared" si="55"/>
        <v>1.3951345367600001</v>
      </c>
      <c r="H145" s="647">
        <f t="shared" si="55"/>
        <v>1.465235677403</v>
      </c>
      <c r="I145" s="647">
        <f t="shared" si="55"/>
        <v>1.6789133204660001</v>
      </c>
      <c r="J145" s="647">
        <f t="shared" si="55"/>
        <v>1.7308199698710001</v>
      </c>
      <c r="K145" s="647">
        <f t="shared" si="55"/>
        <v>1.1962163385639999</v>
      </c>
      <c r="L145" s="647">
        <f t="shared" si="55"/>
        <v>2.0272761573019999</v>
      </c>
      <c r="M145" s="647">
        <f t="shared" si="55"/>
        <v>2.0922125511249998</v>
      </c>
      <c r="N145" s="612"/>
      <c r="O145" s="648">
        <f>SUM(B145:M145)</f>
        <v>14.765263429059001</v>
      </c>
      <c r="P145" s="610"/>
      <c r="Q145" s="632"/>
      <c r="R145" s="632"/>
      <c r="S145" s="611"/>
      <c r="T145" s="646" t="s">
        <v>140</v>
      </c>
      <c r="U145" s="649">
        <v>1.3</v>
      </c>
      <c r="V145" s="649">
        <v>1</v>
      </c>
      <c r="W145" s="649">
        <v>1.7</v>
      </c>
      <c r="X145" s="649">
        <v>1.2</v>
      </c>
      <c r="Y145" s="649">
        <v>0.8</v>
      </c>
      <c r="Z145" s="649">
        <v>1.9</v>
      </c>
      <c r="AA145" s="649">
        <v>1.2</v>
      </c>
      <c r="AB145" s="649">
        <v>1.1000000000000001</v>
      </c>
      <c r="AC145" s="649">
        <v>1.5</v>
      </c>
      <c r="AD145" s="649">
        <v>1.3</v>
      </c>
      <c r="AE145" s="649">
        <v>1.2</v>
      </c>
      <c r="AF145" s="649">
        <v>1.3</v>
      </c>
      <c r="AH145" s="648">
        <f>SUM(U145:AF145)</f>
        <v>15.5</v>
      </c>
    </row>
    <row r="146" spans="1:34" ht="27" thickTop="1">
      <c r="A146" s="655"/>
      <c r="B146" s="656"/>
      <c r="C146" s="656"/>
      <c r="D146" s="656"/>
      <c r="E146" s="656"/>
      <c r="F146" s="656"/>
      <c r="G146" s="656"/>
      <c r="H146" s="656"/>
      <c r="I146" s="656"/>
      <c r="J146" s="656"/>
      <c r="K146" s="656"/>
      <c r="L146" s="656"/>
      <c r="M146" s="658"/>
      <c r="N146" s="612"/>
      <c r="O146" s="659"/>
      <c r="P146" s="610"/>
      <c r="Q146" s="632"/>
      <c r="R146" s="632"/>
      <c r="S146" s="611"/>
      <c r="T146" s="655"/>
      <c r="U146" s="658"/>
      <c r="V146" s="658"/>
      <c r="W146" s="658"/>
      <c r="X146" s="658"/>
      <c r="Y146" s="658"/>
      <c r="Z146" s="658"/>
      <c r="AA146" s="658"/>
      <c r="AB146" s="658"/>
      <c r="AC146" s="658"/>
      <c r="AD146" s="658"/>
      <c r="AE146" s="658"/>
      <c r="AF146" s="658"/>
      <c r="AH146" s="659"/>
    </row>
    <row r="147" spans="1:34" ht="26.25" thickBot="1">
      <c r="A147" s="681" t="s">
        <v>428</v>
      </c>
      <c r="B147" s="652"/>
      <c r="C147" s="652"/>
      <c r="D147" s="652"/>
      <c r="E147" s="652"/>
      <c r="F147" s="650"/>
      <c r="G147" s="650"/>
      <c r="H147" s="650"/>
      <c r="I147" s="650"/>
      <c r="J147" s="650"/>
      <c r="K147" s="650"/>
      <c r="L147" s="650"/>
      <c r="M147" s="652"/>
      <c r="N147" s="612"/>
      <c r="O147" s="662"/>
      <c r="P147" s="610"/>
      <c r="Q147" s="632"/>
      <c r="R147" s="632"/>
      <c r="S147" s="611"/>
      <c r="T147" s="681" t="s">
        <v>428</v>
      </c>
      <c r="U147" s="629"/>
      <c r="V147" s="629"/>
      <c r="W147" s="629"/>
      <c r="X147" s="629"/>
      <c r="Y147" s="629"/>
      <c r="Z147" s="629"/>
      <c r="AA147" s="652"/>
      <c r="AB147" s="652"/>
      <c r="AC147" s="652"/>
      <c r="AD147" s="652"/>
      <c r="AE147" s="652"/>
      <c r="AF147" s="652"/>
      <c r="AH147" s="662"/>
    </row>
    <row r="148" spans="1:34" ht="27.75" thickTop="1" thickBot="1">
      <c r="A148" s="634" t="s">
        <v>436</v>
      </c>
      <c r="B148" s="635"/>
      <c r="C148" s="635"/>
      <c r="D148" s="635">
        <v>0.23057</v>
      </c>
      <c r="E148" s="635">
        <v>2.1824699999999999</v>
      </c>
      <c r="F148" s="636">
        <v>3.1395900000000001</v>
      </c>
      <c r="G148" s="636">
        <v>3.0199400000000001</v>
      </c>
      <c r="H148" s="636">
        <v>3.1456900000000001</v>
      </c>
      <c r="I148" s="636">
        <v>3.3734000000000002</v>
      </c>
      <c r="J148" s="636">
        <v>3.8298899999999998</v>
      </c>
      <c r="K148" s="636">
        <v>3.8467899999999999</v>
      </c>
      <c r="L148" s="636">
        <v>4.6646799999999997</v>
      </c>
      <c r="M148" s="636">
        <v>4.8466300000000002</v>
      </c>
      <c r="N148" s="612"/>
      <c r="O148" s="638">
        <f>SUM(B148:M148)</f>
        <v>32.279649999999997</v>
      </c>
      <c r="P148" s="610"/>
      <c r="Q148" s="632"/>
      <c r="R148" s="632"/>
      <c r="S148" s="611"/>
      <c r="T148" s="634" t="s">
        <v>436</v>
      </c>
      <c r="U148" s="640">
        <v>2.6</v>
      </c>
      <c r="V148" s="640">
        <v>1.8</v>
      </c>
      <c r="W148" s="640">
        <v>2.8</v>
      </c>
      <c r="X148" s="640">
        <v>2</v>
      </c>
      <c r="Y148" s="640">
        <v>1.9</v>
      </c>
      <c r="Z148" s="640">
        <v>2.9</v>
      </c>
      <c r="AA148" s="640">
        <v>2.2000000000000002</v>
      </c>
      <c r="AB148" s="640">
        <v>2</v>
      </c>
      <c r="AC148" s="640">
        <v>2.7</v>
      </c>
      <c r="AD148" s="640">
        <v>2.4</v>
      </c>
      <c r="AE148" s="640">
        <v>2.2000000000000002</v>
      </c>
      <c r="AF148" s="640">
        <v>2.4</v>
      </c>
      <c r="AH148" s="638">
        <f>SUM(U148:AF148)</f>
        <v>27.899999999999995</v>
      </c>
    </row>
    <row r="149" spans="1:34" ht="27" thickTop="1">
      <c r="A149" s="641" t="s">
        <v>138</v>
      </c>
      <c r="B149" s="665"/>
      <c r="C149" s="665"/>
      <c r="D149" s="665">
        <f t="shared" ref="D149:M149" si="56">D148</f>
        <v>0.23057</v>
      </c>
      <c r="E149" s="665">
        <f t="shared" si="56"/>
        <v>2.1824699999999999</v>
      </c>
      <c r="F149" s="665">
        <f t="shared" si="56"/>
        <v>3.1395900000000001</v>
      </c>
      <c r="G149" s="665">
        <f t="shared" si="56"/>
        <v>3.0199400000000001</v>
      </c>
      <c r="H149" s="665">
        <f t="shared" si="56"/>
        <v>3.1456900000000001</v>
      </c>
      <c r="I149" s="665">
        <f t="shared" si="56"/>
        <v>3.3734000000000002</v>
      </c>
      <c r="J149" s="665">
        <f t="shared" si="56"/>
        <v>3.8298899999999998</v>
      </c>
      <c r="K149" s="665">
        <f t="shared" si="56"/>
        <v>3.8467899999999999</v>
      </c>
      <c r="L149" s="665">
        <f t="shared" si="56"/>
        <v>4.6646799999999997</v>
      </c>
      <c r="M149" s="665">
        <f t="shared" si="56"/>
        <v>4.8466300000000002</v>
      </c>
      <c r="N149" s="612"/>
      <c r="O149" s="638">
        <f>SUM(B149:M149)</f>
        <v>32.279649999999997</v>
      </c>
      <c r="P149" s="610"/>
      <c r="Q149" s="632"/>
      <c r="R149" s="632"/>
      <c r="S149" s="611"/>
      <c r="T149" s="641" t="s">
        <v>138</v>
      </c>
      <c r="U149" s="643">
        <v>2.6</v>
      </c>
      <c r="V149" s="643">
        <v>1.8</v>
      </c>
      <c r="W149" s="643">
        <v>2.8</v>
      </c>
      <c r="X149" s="643">
        <v>2</v>
      </c>
      <c r="Y149" s="643">
        <v>1.9</v>
      </c>
      <c r="Z149" s="643">
        <v>2.9</v>
      </c>
      <c r="AA149" s="643">
        <v>2.2000000000000002</v>
      </c>
      <c r="AB149" s="643">
        <v>2</v>
      </c>
      <c r="AC149" s="643">
        <v>2.7</v>
      </c>
      <c r="AD149" s="643">
        <v>2.4</v>
      </c>
      <c r="AE149" s="643">
        <v>2.2000000000000002</v>
      </c>
      <c r="AF149" s="643">
        <v>2.4</v>
      </c>
      <c r="AH149" s="638">
        <f>SUM(U149:AF149)</f>
        <v>27.899999999999995</v>
      </c>
    </row>
    <row r="150" spans="1:34" ht="26.25">
      <c r="A150" s="644" t="s">
        <v>139</v>
      </c>
      <c r="B150" s="642"/>
      <c r="C150" s="642"/>
      <c r="D150" s="642">
        <v>3.6721374489999997E-3</v>
      </c>
      <c r="E150" s="642">
        <v>1.3880838368999998E-2</v>
      </c>
      <c r="F150" s="642">
        <v>1.7215247682000001E-2</v>
      </c>
      <c r="G150" s="642">
        <v>1.7362373298999999E-2</v>
      </c>
      <c r="H150" s="642">
        <v>1.8015679967999999E-2</v>
      </c>
      <c r="I150" s="642">
        <v>1.6446813570999998E-2</v>
      </c>
      <c r="J150" s="642">
        <v>1.6276512694E-2</v>
      </c>
      <c r="K150" s="642">
        <v>1.4958108237999999E-2</v>
      </c>
      <c r="L150" s="642">
        <v>1.5288296023999998E-2</v>
      </c>
      <c r="M150" s="642">
        <v>1.5170118844E-2</v>
      </c>
      <c r="N150" s="612"/>
      <c r="O150" s="645">
        <f>SUM(B150:M150)</f>
        <v>0.14828612613799999</v>
      </c>
      <c r="P150" s="610"/>
      <c r="Q150" s="632"/>
      <c r="R150" s="632"/>
      <c r="S150" s="611"/>
      <c r="T150" s="644" t="s">
        <v>139</v>
      </c>
      <c r="U150" s="643"/>
      <c r="V150" s="643"/>
      <c r="W150" s="643"/>
      <c r="X150" s="643"/>
      <c r="Y150" s="643"/>
      <c r="Z150" s="643"/>
      <c r="AA150" s="643"/>
      <c r="AB150" s="643"/>
      <c r="AC150" s="643"/>
      <c r="AD150" s="643"/>
      <c r="AE150" s="643"/>
      <c r="AF150" s="643"/>
      <c r="AH150" s="645">
        <f>SUM(U150:AF150)</f>
        <v>0</v>
      </c>
    </row>
    <row r="151" spans="1:34" ht="27" thickBot="1">
      <c r="A151" s="646" t="s">
        <v>140</v>
      </c>
      <c r="B151" s="647"/>
      <c r="C151" s="647"/>
      <c r="D151" s="647">
        <f t="shared" ref="D151:M151" si="57">D149-D150</f>
        <v>0.226897862551</v>
      </c>
      <c r="E151" s="647">
        <f t="shared" si="57"/>
        <v>2.168589161631</v>
      </c>
      <c r="F151" s="647">
        <f t="shared" si="57"/>
        <v>3.1223747523180001</v>
      </c>
      <c r="G151" s="647">
        <f t="shared" si="57"/>
        <v>3.002577626701</v>
      </c>
      <c r="H151" s="647">
        <f t="shared" si="57"/>
        <v>3.1276743200320003</v>
      </c>
      <c r="I151" s="647">
        <f t="shared" si="57"/>
        <v>3.3569531864290001</v>
      </c>
      <c r="J151" s="647">
        <f t="shared" si="57"/>
        <v>3.8136134873059997</v>
      </c>
      <c r="K151" s="647">
        <f t="shared" si="57"/>
        <v>3.831831891762</v>
      </c>
      <c r="L151" s="647">
        <f t="shared" si="57"/>
        <v>4.6493917039759998</v>
      </c>
      <c r="M151" s="647">
        <f t="shared" si="57"/>
        <v>4.8314598811560003</v>
      </c>
      <c r="N151" s="612"/>
      <c r="O151" s="648">
        <f>SUM(B151:M151)</f>
        <v>32.131363873862</v>
      </c>
      <c r="P151" s="610"/>
      <c r="Q151" s="632"/>
      <c r="R151" s="632"/>
      <c r="S151" s="611"/>
      <c r="T151" s="646" t="s">
        <v>140</v>
      </c>
      <c r="U151" s="649">
        <v>2.6</v>
      </c>
      <c r="V151" s="649">
        <v>1.8</v>
      </c>
      <c r="W151" s="649">
        <v>2.8</v>
      </c>
      <c r="X151" s="649">
        <v>2</v>
      </c>
      <c r="Y151" s="649">
        <v>1.9</v>
      </c>
      <c r="Z151" s="649">
        <v>2.9</v>
      </c>
      <c r="AA151" s="649">
        <v>2.2000000000000002</v>
      </c>
      <c r="AB151" s="649">
        <v>2</v>
      </c>
      <c r="AC151" s="649">
        <v>2.7</v>
      </c>
      <c r="AD151" s="649">
        <v>2.4</v>
      </c>
      <c r="AE151" s="649">
        <v>2.2000000000000002</v>
      </c>
      <c r="AF151" s="649">
        <v>2.4</v>
      </c>
      <c r="AH151" s="648">
        <f>SUM(U151:AF151)</f>
        <v>27.899999999999995</v>
      </c>
    </row>
    <row r="152" spans="1:34" ht="27" thickTop="1">
      <c r="A152" s="655"/>
      <c r="B152" s="656"/>
      <c r="C152" s="656"/>
      <c r="D152" s="656"/>
      <c r="E152" s="656"/>
      <c r="F152" s="656"/>
      <c r="G152" s="656"/>
      <c r="H152" s="656"/>
      <c r="I152" s="656"/>
      <c r="J152" s="656"/>
      <c r="K152" s="656"/>
      <c r="L152" s="656"/>
      <c r="M152" s="658"/>
      <c r="N152" s="612"/>
      <c r="O152" s="659"/>
      <c r="P152" s="610"/>
      <c r="Q152" s="632"/>
      <c r="R152" s="632"/>
      <c r="S152" s="611"/>
      <c r="T152" s="655"/>
      <c r="U152" s="658"/>
      <c r="V152" s="658"/>
      <c r="W152" s="658"/>
      <c r="X152" s="658"/>
      <c r="Y152" s="658"/>
      <c r="Z152" s="658"/>
      <c r="AA152" s="658"/>
      <c r="AB152" s="658"/>
      <c r="AC152" s="658"/>
      <c r="AD152" s="658"/>
      <c r="AE152" s="658"/>
      <c r="AF152" s="658"/>
      <c r="AH152" s="659"/>
    </row>
    <row r="153" spans="1:34" ht="27" thickBot="1">
      <c r="A153" s="681" t="s">
        <v>461</v>
      </c>
      <c r="B153" s="656"/>
      <c r="C153" s="656"/>
      <c r="D153" s="656"/>
      <c r="E153" s="656"/>
      <c r="F153" s="656"/>
      <c r="G153" s="656"/>
      <c r="H153" s="656"/>
      <c r="I153" s="656"/>
      <c r="J153" s="656"/>
      <c r="K153" s="656"/>
      <c r="L153" s="656"/>
      <c r="M153" s="658"/>
      <c r="N153" s="612"/>
      <c r="O153" s="659"/>
      <c r="P153" s="610"/>
      <c r="Q153" s="632"/>
      <c r="R153" s="632"/>
      <c r="S153" s="611"/>
      <c r="T153" s="681" t="s">
        <v>461</v>
      </c>
      <c r="U153" s="656"/>
      <c r="V153" s="656"/>
      <c r="W153" s="656"/>
      <c r="X153" s="656"/>
      <c r="Y153" s="656"/>
      <c r="Z153" s="656"/>
      <c r="AA153" s="656"/>
      <c r="AB153" s="656"/>
      <c r="AC153" s="658"/>
      <c r="AD153" s="658"/>
      <c r="AE153" s="658"/>
      <c r="AF153" s="658"/>
      <c r="AH153" s="659"/>
    </row>
    <row r="154" spans="1:34" ht="27.75" thickTop="1" thickBot="1">
      <c r="A154" s="750" t="s">
        <v>478</v>
      </c>
      <c r="B154" s="635"/>
      <c r="C154" s="635"/>
      <c r="D154" s="635"/>
      <c r="E154" s="635"/>
      <c r="F154" s="635"/>
      <c r="G154" s="635"/>
      <c r="H154" s="635"/>
      <c r="I154" s="635">
        <v>2.7179999999999999E-2</v>
      </c>
      <c r="J154" s="635">
        <v>0.14177999999999999</v>
      </c>
      <c r="K154" s="635">
        <v>0.16367000000000001</v>
      </c>
      <c r="L154" s="635">
        <v>0.16264999999999999</v>
      </c>
      <c r="M154" s="635">
        <v>7.2559999999999999E-2</v>
      </c>
      <c r="N154" s="612"/>
      <c r="O154" s="638">
        <f>SUM(B154:M154)</f>
        <v>0.5678399999999999</v>
      </c>
      <c r="P154" s="610"/>
      <c r="Q154" s="632"/>
      <c r="R154" s="632"/>
      <c r="S154" s="611"/>
      <c r="T154" s="750" t="s">
        <v>478</v>
      </c>
      <c r="U154" s="635"/>
      <c r="V154" s="635"/>
      <c r="W154" s="635"/>
      <c r="X154" s="635"/>
      <c r="Y154" s="635"/>
      <c r="Z154" s="635"/>
      <c r="AA154" s="635"/>
      <c r="AB154" s="635"/>
      <c r="AC154" s="751"/>
      <c r="AD154" s="751"/>
      <c r="AE154" s="751"/>
      <c r="AF154" s="751"/>
      <c r="AH154" s="638">
        <f>SUM(U154:AF154)</f>
        <v>0</v>
      </c>
    </row>
    <row r="155" spans="1:34" ht="27" thickTop="1">
      <c r="A155" s="641" t="s">
        <v>138</v>
      </c>
      <c r="B155" s="665"/>
      <c r="C155" s="665"/>
      <c r="D155" s="665"/>
      <c r="E155" s="665"/>
      <c r="F155" s="665"/>
      <c r="G155" s="665"/>
      <c r="H155" s="665"/>
      <c r="I155" s="665">
        <f>I154</f>
        <v>2.7179999999999999E-2</v>
      </c>
      <c r="J155" s="665">
        <f>J154</f>
        <v>0.14177999999999999</v>
      </c>
      <c r="K155" s="665">
        <f>K154</f>
        <v>0.16367000000000001</v>
      </c>
      <c r="L155" s="665">
        <f>L154</f>
        <v>0.16264999999999999</v>
      </c>
      <c r="M155" s="665">
        <f>M154</f>
        <v>7.2559999999999999E-2</v>
      </c>
      <c r="N155" s="612"/>
      <c r="O155" s="638">
        <f t="shared" ref="O155:O157" si="58">SUM(B155:M155)</f>
        <v>0.5678399999999999</v>
      </c>
      <c r="P155" s="610"/>
      <c r="Q155" s="632"/>
      <c r="R155" s="632"/>
      <c r="S155" s="611"/>
      <c r="T155" s="641" t="s">
        <v>138</v>
      </c>
      <c r="U155" s="665"/>
      <c r="V155" s="665"/>
      <c r="W155" s="665"/>
      <c r="X155" s="665"/>
      <c r="Y155" s="665"/>
      <c r="Z155" s="665"/>
      <c r="AA155" s="665"/>
      <c r="AB155" s="665"/>
      <c r="AC155" s="679"/>
      <c r="AD155" s="679"/>
      <c r="AE155" s="679"/>
      <c r="AF155" s="679"/>
      <c r="AH155" s="638">
        <f t="shared" ref="AH155:AH157" si="59">SUM(U155:AF155)</f>
        <v>0</v>
      </c>
    </row>
    <row r="156" spans="1:34" ht="26.25">
      <c r="A156" s="644" t="s">
        <v>139</v>
      </c>
      <c r="B156" s="642"/>
      <c r="C156" s="642"/>
      <c r="D156" s="642"/>
      <c r="E156" s="642"/>
      <c r="F156" s="642"/>
      <c r="G156" s="642"/>
      <c r="H156" s="642"/>
      <c r="I156" s="642">
        <v>1.0360000000000022E-3</v>
      </c>
      <c r="J156" s="642">
        <v>9.0000000000000002E-6</v>
      </c>
      <c r="K156" s="642">
        <v>0</v>
      </c>
      <c r="L156" s="642">
        <v>0</v>
      </c>
      <c r="M156" s="642">
        <v>3.1609354299799719E-4</v>
      </c>
      <c r="N156" s="612"/>
      <c r="O156" s="645">
        <f t="shared" si="58"/>
        <v>1.3610935429979993E-3</v>
      </c>
      <c r="P156" s="610"/>
      <c r="Q156" s="632"/>
      <c r="R156" s="632"/>
      <c r="S156" s="611"/>
      <c r="T156" s="644" t="s">
        <v>139</v>
      </c>
      <c r="U156" s="642"/>
      <c r="V156" s="642"/>
      <c r="W156" s="642"/>
      <c r="X156" s="642"/>
      <c r="Y156" s="642"/>
      <c r="Z156" s="642"/>
      <c r="AA156" s="642"/>
      <c r="AB156" s="642"/>
      <c r="AC156" s="643"/>
      <c r="AD156" s="643"/>
      <c r="AE156" s="643"/>
      <c r="AF156" s="643"/>
      <c r="AH156" s="645">
        <f t="shared" si="59"/>
        <v>0</v>
      </c>
    </row>
    <row r="157" spans="1:34" ht="27" thickBot="1">
      <c r="A157" s="646" t="s">
        <v>140</v>
      </c>
      <c r="B157" s="647"/>
      <c r="C157" s="647"/>
      <c r="D157" s="647"/>
      <c r="E157" s="647"/>
      <c r="F157" s="647"/>
      <c r="G157" s="647"/>
      <c r="H157" s="647"/>
      <c r="I157" s="647">
        <f>I155-I156</f>
        <v>2.6143999999999997E-2</v>
      </c>
      <c r="J157" s="647">
        <f>J155-J156</f>
        <v>0.14177099999999998</v>
      </c>
      <c r="K157" s="647">
        <f>K155-K156</f>
        <v>0.16367000000000001</v>
      </c>
      <c r="L157" s="647">
        <f>L155-L156</f>
        <v>0.16264999999999999</v>
      </c>
      <c r="M157" s="647">
        <f>M155-M156</f>
        <v>7.2243906457002002E-2</v>
      </c>
      <c r="N157" s="612"/>
      <c r="O157" s="648">
        <f t="shared" si="58"/>
        <v>0.56647890645700194</v>
      </c>
      <c r="P157" s="610"/>
      <c r="Q157" s="632"/>
      <c r="R157" s="632"/>
      <c r="S157" s="611"/>
      <c r="T157" s="646" t="s">
        <v>140</v>
      </c>
      <c r="U157" s="647"/>
      <c r="V157" s="647"/>
      <c r="W157" s="647"/>
      <c r="X157" s="647"/>
      <c r="Y157" s="647"/>
      <c r="Z157" s="647"/>
      <c r="AA157" s="647"/>
      <c r="AB157" s="647"/>
      <c r="AC157" s="649"/>
      <c r="AD157" s="649"/>
      <c r="AE157" s="649"/>
      <c r="AF157" s="649"/>
      <c r="AH157" s="648">
        <f t="shared" si="59"/>
        <v>0</v>
      </c>
    </row>
    <row r="158" spans="1:34" ht="27" thickTop="1">
      <c r="A158" s="655"/>
      <c r="B158" s="656"/>
      <c r="C158" s="656"/>
      <c r="D158" s="656"/>
      <c r="E158" s="656"/>
      <c r="F158" s="656"/>
      <c r="G158" s="656"/>
      <c r="H158" s="656"/>
      <c r="I158" s="656"/>
      <c r="J158" s="656"/>
      <c r="K158" s="656"/>
      <c r="L158" s="656"/>
      <c r="M158" s="658"/>
      <c r="N158" s="612"/>
      <c r="O158" s="659"/>
      <c r="P158" s="610"/>
      <c r="Q158" s="632"/>
      <c r="R158" s="632"/>
      <c r="S158" s="611"/>
      <c r="T158" s="655"/>
      <c r="U158" s="656"/>
      <c r="V158" s="656"/>
      <c r="W158" s="656"/>
      <c r="X158" s="656"/>
      <c r="Y158" s="656"/>
      <c r="Z158" s="656"/>
      <c r="AA158" s="656"/>
      <c r="AB158" s="656"/>
      <c r="AC158" s="658"/>
      <c r="AD158" s="658"/>
      <c r="AE158" s="658"/>
      <c r="AF158" s="658"/>
      <c r="AH158" s="659"/>
    </row>
    <row r="159" spans="1:34" ht="27" thickBot="1">
      <c r="A159" s="681" t="s">
        <v>521</v>
      </c>
      <c r="B159" s="656"/>
      <c r="C159" s="656"/>
      <c r="D159" s="656"/>
      <c r="E159" s="656"/>
      <c r="F159" s="656"/>
      <c r="G159" s="656"/>
      <c r="H159" s="656"/>
      <c r="I159" s="656"/>
      <c r="J159" s="656"/>
      <c r="K159" s="656"/>
      <c r="L159" s="656"/>
      <c r="M159" s="658"/>
      <c r="N159" s="612"/>
      <c r="O159" s="659"/>
      <c r="P159" s="610"/>
      <c r="Q159" s="632"/>
      <c r="R159" s="632"/>
      <c r="S159" s="611"/>
      <c r="T159" s="681" t="s">
        <v>521</v>
      </c>
      <c r="U159" s="656"/>
      <c r="V159" s="656"/>
      <c r="W159" s="656"/>
      <c r="X159" s="656"/>
      <c r="Y159" s="656"/>
      <c r="Z159" s="656"/>
      <c r="AA159" s="656"/>
      <c r="AB159" s="656"/>
      <c r="AC159" s="658"/>
      <c r="AD159" s="658"/>
      <c r="AE159" s="658"/>
      <c r="AF159" s="658"/>
      <c r="AH159" s="659"/>
    </row>
    <row r="160" spans="1:34" ht="27.75" thickTop="1" thickBot="1">
      <c r="A160" s="750" t="s">
        <v>290</v>
      </c>
      <c r="B160" s="635"/>
      <c r="C160" s="635"/>
      <c r="D160" s="635"/>
      <c r="E160" s="635"/>
      <c r="F160" s="635"/>
      <c r="G160" s="635"/>
      <c r="H160" s="635"/>
      <c r="I160" s="635"/>
      <c r="J160" s="635"/>
      <c r="K160" s="635"/>
      <c r="L160" s="635">
        <v>3.5143</v>
      </c>
      <c r="M160" s="635">
        <v>20.436820000000001</v>
      </c>
      <c r="N160" s="612"/>
      <c r="O160" s="638">
        <f>SUM(B160:M160)</f>
        <v>23.95112</v>
      </c>
      <c r="P160" s="610"/>
      <c r="Q160" s="632"/>
      <c r="R160" s="632"/>
      <c r="S160" s="611"/>
      <c r="T160" s="750" t="s">
        <v>290</v>
      </c>
      <c r="U160" s="635"/>
      <c r="V160" s="635"/>
      <c r="W160" s="635"/>
      <c r="X160" s="635"/>
      <c r="Y160" s="635"/>
      <c r="Z160" s="635"/>
      <c r="AA160" s="635"/>
      <c r="AB160" s="635"/>
      <c r="AC160" s="751"/>
      <c r="AD160" s="751"/>
      <c r="AE160" s="751"/>
      <c r="AF160" s="751"/>
      <c r="AH160" s="638">
        <f>SUM(U160:AF160)</f>
        <v>0</v>
      </c>
    </row>
    <row r="161" spans="1:34" ht="27" thickTop="1">
      <c r="A161" s="641" t="s">
        <v>138</v>
      </c>
      <c r="B161" s="665"/>
      <c r="C161" s="665"/>
      <c r="D161" s="665"/>
      <c r="E161" s="665"/>
      <c r="F161" s="665"/>
      <c r="G161" s="665"/>
      <c r="H161" s="665"/>
      <c r="I161" s="665"/>
      <c r="J161" s="665"/>
      <c r="K161" s="665"/>
      <c r="L161" s="665">
        <f>L160</f>
        <v>3.5143</v>
      </c>
      <c r="M161" s="665">
        <f>M160</f>
        <v>20.436820000000001</v>
      </c>
      <c r="N161" s="612"/>
      <c r="O161" s="638">
        <f t="shared" ref="O161:O163" si="60">SUM(B161:M161)</f>
        <v>23.95112</v>
      </c>
      <c r="P161" s="610"/>
      <c r="Q161" s="632"/>
      <c r="R161" s="632"/>
      <c r="S161" s="611"/>
      <c r="T161" s="641" t="s">
        <v>138</v>
      </c>
      <c r="U161" s="665"/>
      <c r="V161" s="665"/>
      <c r="W161" s="665"/>
      <c r="X161" s="665"/>
      <c r="Y161" s="665"/>
      <c r="Z161" s="665"/>
      <c r="AA161" s="665"/>
      <c r="AB161" s="665"/>
      <c r="AC161" s="679"/>
      <c r="AD161" s="679"/>
      <c r="AE161" s="679"/>
      <c r="AF161" s="679"/>
      <c r="AH161" s="638">
        <f t="shared" ref="AH161:AH163" si="61">SUM(U161:AF161)</f>
        <v>0</v>
      </c>
    </row>
    <row r="162" spans="1:34" ht="26.25">
      <c r="A162" s="644" t="s">
        <v>139</v>
      </c>
      <c r="B162" s="642"/>
      <c r="C162" s="642"/>
      <c r="D162" s="642"/>
      <c r="E162" s="642"/>
      <c r="F162" s="642"/>
      <c r="G162" s="642"/>
      <c r="H162" s="642"/>
      <c r="I162" s="642"/>
      <c r="J162" s="642"/>
      <c r="K162" s="642"/>
      <c r="L162" s="642"/>
      <c r="M162" s="642">
        <v>7.5700000000000003E-2</v>
      </c>
      <c r="N162" s="612"/>
      <c r="O162" s="645">
        <f t="shared" si="60"/>
        <v>7.5700000000000003E-2</v>
      </c>
      <c r="P162" s="610"/>
      <c r="Q162" s="632"/>
      <c r="R162" s="632"/>
      <c r="S162" s="611"/>
      <c r="T162" s="644" t="s">
        <v>139</v>
      </c>
      <c r="U162" s="642"/>
      <c r="V162" s="642"/>
      <c r="W162" s="642"/>
      <c r="X162" s="642"/>
      <c r="Y162" s="642"/>
      <c r="Z162" s="642"/>
      <c r="AA162" s="642"/>
      <c r="AB162" s="642"/>
      <c r="AC162" s="643"/>
      <c r="AD162" s="643"/>
      <c r="AE162" s="643"/>
      <c r="AF162" s="643"/>
      <c r="AH162" s="645">
        <f t="shared" si="61"/>
        <v>0</v>
      </c>
    </row>
    <row r="163" spans="1:34" ht="27" thickBot="1">
      <c r="A163" s="646" t="s">
        <v>140</v>
      </c>
      <c r="B163" s="647"/>
      <c r="C163" s="647"/>
      <c r="D163" s="647"/>
      <c r="E163" s="647"/>
      <c r="F163" s="647"/>
      <c r="G163" s="647"/>
      <c r="H163" s="647"/>
      <c r="I163" s="647"/>
      <c r="J163" s="647"/>
      <c r="K163" s="647"/>
      <c r="L163" s="647">
        <f>L161-L162</f>
        <v>3.5143</v>
      </c>
      <c r="M163" s="647">
        <f>M161-M162</f>
        <v>20.36112</v>
      </c>
      <c r="N163" s="612"/>
      <c r="O163" s="648">
        <f t="shared" si="60"/>
        <v>23.875419999999998</v>
      </c>
      <c r="P163" s="610"/>
      <c r="Q163" s="632"/>
      <c r="R163" s="632"/>
      <c r="S163" s="611"/>
      <c r="T163" s="646" t="s">
        <v>140</v>
      </c>
      <c r="U163" s="647"/>
      <c r="V163" s="647"/>
      <c r="W163" s="647"/>
      <c r="X163" s="647"/>
      <c r="Y163" s="647"/>
      <c r="Z163" s="647"/>
      <c r="AA163" s="647"/>
      <c r="AB163" s="647"/>
      <c r="AC163" s="649"/>
      <c r="AD163" s="649"/>
      <c r="AE163" s="649"/>
      <c r="AF163" s="649"/>
      <c r="AH163" s="648">
        <f t="shared" si="61"/>
        <v>0</v>
      </c>
    </row>
    <row r="164" spans="1:34" ht="27" thickTop="1">
      <c r="A164" s="655"/>
      <c r="B164" s="656"/>
      <c r="C164" s="656"/>
      <c r="D164" s="656"/>
      <c r="E164" s="656"/>
      <c r="F164" s="656"/>
      <c r="G164" s="656"/>
      <c r="H164" s="656"/>
      <c r="I164" s="656"/>
      <c r="J164" s="656"/>
      <c r="K164" s="656"/>
      <c r="L164" s="656"/>
      <c r="M164" s="658"/>
      <c r="N164" s="612"/>
      <c r="O164" s="659"/>
      <c r="P164" s="610"/>
      <c r="Q164" s="632"/>
      <c r="R164" s="632"/>
      <c r="S164" s="611"/>
      <c r="T164" s="655"/>
      <c r="U164" s="658"/>
      <c r="V164" s="658"/>
      <c r="W164" s="658"/>
      <c r="X164" s="658"/>
      <c r="Y164" s="658"/>
      <c r="Z164" s="658"/>
      <c r="AA164" s="658"/>
      <c r="AB164" s="658"/>
      <c r="AC164" s="658"/>
      <c r="AD164" s="658"/>
      <c r="AE164" s="658"/>
      <c r="AF164" s="658"/>
      <c r="AH164" s="659"/>
    </row>
    <row r="165" spans="1:34" ht="30" customHeight="1" thickBot="1">
      <c r="A165" s="681" t="s">
        <v>169</v>
      </c>
      <c r="B165" s="662"/>
      <c r="C165" s="662"/>
      <c r="D165" s="662"/>
      <c r="E165" s="662"/>
      <c r="F165" s="661"/>
      <c r="G165" s="661"/>
      <c r="H165" s="661"/>
      <c r="I165" s="661"/>
      <c r="J165" s="661"/>
      <c r="K165" s="661"/>
      <c r="L165" s="661"/>
      <c r="M165" s="662"/>
      <c r="N165" s="612"/>
      <c r="O165" s="752">
        <f t="shared" ref="O165:O171" si="62">SUM(B165:M165)</f>
        <v>0</v>
      </c>
      <c r="P165" s="610"/>
      <c r="Q165" s="632"/>
      <c r="R165" s="632"/>
      <c r="S165" s="611"/>
      <c r="T165" s="681" t="s">
        <v>169</v>
      </c>
      <c r="U165" s="633"/>
      <c r="V165" s="633"/>
      <c r="W165" s="633"/>
      <c r="X165" s="633"/>
      <c r="Y165" s="633"/>
      <c r="Z165" s="633"/>
      <c r="AA165" s="662"/>
      <c r="AB165" s="662"/>
      <c r="AC165" s="662"/>
      <c r="AD165" s="662"/>
      <c r="AE165" s="662"/>
      <c r="AF165" s="662"/>
      <c r="AH165" s="753"/>
    </row>
    <row r="166" spans="1:34" ht="27.75" thickTop="1" thickBot="1">
      <c r="A166" s="634" t="s">
        <v>170</v>
      </c>
      <c r="B166" s="665">
        <f>B8+B14+B20+B41+B48+B58+B66+B77+B92+B98+B105+B111+B117+B125+B131</f>
        <v>1443.3898612345997</v>
      </c>
      <c r="C166" s="665">
        <f>C8+C14+C20+C41+C48+C58+C66+C77+C92+C98+C105+C111+C117+C125+C131+C136</f>
        <v>1352.0014700000002</v>
      </c>
      <c r="D166" s="665">
        <f>D8+D14+D20+D41+D48+D58+D66+D77+D92+D98+D105+D111+D117+D125+D131+D137+D143+D149</f>
        <v>1494.231262729533</v>
      </c>
      <c r="E166" s="665">
        <f>E8+E14+E20+E41+E48+E58+E66+E77+E92+E98+E105+E111+E117+E125+E131+E137+E143+E149</f>
        <v>1446.2961999999998</v>
      </c>
      <c r="F166" s="665">
        <f>F8+F14+F20+F41+F48+F58+F66+F77+F92+F98+F105+F111+F117+F125+F131+F137+F143+F149</f>
        <v>1500.19344</v>
      </c>
      <c r="G166" s="665">
        <f>G8+G14+G20+G41+G48+G58+G66+G77+G86+G92+G98+G105+G117+G125+G131+G137+G143+G149+G111</f>
        <v>1473.2610099999999</v>
      </c>
      <c r="H166" s="665">
        <f>H8+H14+H20+H41+H48+H58+H66+H77+H86+H92+H98+H105+H117+H125+H131+H137+H143+H149+H111</f>
        <v>1462.8107300000004</v>
      </c>
      <c r="I166" s="665">
        <f>I8+I14+I20+I41+I48+I58+I66+I77+I86+I92+I98+I105+I117+I125+I131+I137+I143+I149+I111+I154</f>
        <v>1468.7267954882359</v>
      </c>
      <c r="J166" s="665">
        <f>J8+J14+J20+J41+J48+J58+J66+J77+J86+J92+J98+J105+J117+J125+J131+J137+J143+J149+J111+J154</f>
        <v>1450.6338600000001</v>
      </c>
      <c r="K166" s="665">
        <f>K8+K14+K20+K41+K48+K58+K66+K77+K86+K92+K98+K105+K117+K125+K131+K137+K143+K149+K111+K154</f>
        <v>1525.2476700000002</v>
      </c>
      <c r="L166" s="665">
        <f>L8+L14+L20+L41+L48+L58+L66+L77+L86+L92+L98+L105+L117+L125+L131+L137+L143+L149+L111+L154+L160</f>
        <v>1505.9039500000001</v>
      </c>
      <c r="M166" s="665">
        <f>M8+M14+M20+M41+M48+M58+M66+M77+M86+M92+M98+M105+M117+M125+M131+M137+M143+M149+M111+M155+M161</f>
        <v>1580.0091100000006</v>
      </c>
      <c r="N166" s="637"/>
      <c r="O166" s="638">
        <f>SUM(B166:M166)</f>
        <v>17702.705359452368</v>
      </c>
      <c r="P166" s="754"/>
      <c r="Q166" s="632"/>
      <c r="R166" s="632"/>
      <c r="S166" s="611"/>
      <c r="T166" s="644" t="s">
        <v>170</v>
      </c>
      <c r="U166" s="755">
        <v>1766.2</v>
      </c>
      <c r="V166" s="755">
        <v>1550.9</v>
      </c>
      <c r="W166" s="755">
        <v>1703.1</v>
      </c>
      <c r="X166" s="755">
        <v>1647.8</v>
      </c>
      <c r="Y166" s="755">
        <v>1688.2</v>
      </c>
      <c r="Z166" s="755">
        <v>1684</v>
      </c>
      <c r="AA166" s="755">
        <v>1692.5</v>
      </c>
      <c r="AB166" s="755">
        <v>1715.8</v>
      </c>
      <c r="AC166" s="755">
        <v>1689.4</v>
      </c>
      <c r="AD166" s="755">
        <v>1729.7</v>
      </c>
      <c r="AE166" s="755">
        <v>1698.4</v>
      </c>
      <c r="AF166" s="755">
        <v>1727.9</v>
      </c>
      <c r="AG166" s="611"/>
      <c r="AH166" s="638">
        <f>SUM(U166:AF166)</f>
        <v>20293.900000000001</v>
      </c>
    </row>
    <row r="167" spans="1:34" ht="27" thickTop="1">
      <c r="A167" s="634" t="s">
        <v>139</v>
      </c>
      <c r="B167" s="642">
        <f>B126+B118+B112+B106+B99+B93+B87+B78+B67+B59+B49+B42+B21+B15+B9+B132</f>
        <v>116.5905226742465</v>
      </c>
      <c r="C167" s="642">
        <f>C126+C118+C112+C106+C99+C93+C87+C78+C67+C59+C49+C42+C21+C15+C9+C132+C138</f>
        <v>100.72288408004044</v>
      </c>
      <c r="D167" s="642">
        <f t="shared" ref="D167:F168" si="63">D126+D118+D112+D106+D99+D93+D87+D78+D67+D59+D49+D42+D21+D15+D9+D132+D138+D144+D150</f>
        <v>136.84377585729723</v>
      </c>
      <c r="E167" s="642">
        <f t="shared" si="63"/>
        <v>144.21130478720153</v>
      </c>
      <c r="F167" s="642">
        <f t="shared" si="63"/>
        <v>118.07948294867994</v>
      </c>
      <c r="G167" s="642">
        <f>G126+G118+G106+G99+G93+G87+G78+G67+G59+G49+G42+G21+G15+G9+G132+G138+G144+G150</f>
        <v>118.16687401046941</v>
      </c>
      <c r="H167" s="642">
        <f>H126+H118+H106+H99+H93+H87+H78+H67+H59+H49+H42+H21+H15+H9+H132+H138+H144+H150</f>
        <v>108.95530031740266</v>
      </c>
      <c r="I167" s="642">
        <f>I126+I118+I106+I99+I93+I87+I78+I67+I59+I49+I42+I21+I15+I9+I132+I138+I144+I150+I156</f>
        <v>111.58332216755394</v>
      </c>
      <c r="J167" s="642">
        <f>J126+J118+J106+J99+J93+J87+J78+J67+J59+J49+J42+J21+J15+J9+J132+J138+J144+J150+J156</f>
        <v>113.86983622331313</v>
      </c>
      <c r="K167" s="642">
        <f>K126+K118+K106+K99+K93+K87+K78+K67+K59+K49+K42+K21+K15+K9+K132+K138+K144+K150+K156</f>
        <v>120.37525254865348</v>
      </c>
      <c r="L167" s="642">
        <f>L126+L118+L106+L99+L93+L87+L78+L67+L59+L49+L42+L21+L15+L9+L132+L138+L144+L150+L156+L162</f>
        <v>116.8970692678127</v>
      </c>
      <c r="M167" s="642">
        <f>M126+M118+M106+M99+M93+M87+M78+M67+M59+M49+M42+M21+M15+M9+M132+M138+M144+M150+M156+M162</f>
        <v>119.55463016555068</v>
      </c>
      <c r="N167" s="637"/>
      <c r="O167" s="638">
        <f>SUM(B167:M167)</f>
        <v>1425.8502550482215</v>
      </c>
      <c r="P167" s="754"/>
      <c r="Q167" s="632"/>
      <c r="R167" s="632"/>
      <c r="S167" s="611"/>
      <c r="T167" s="634" t="s">
        <v>139</v>
      </c>
      <c r="U167" s="756">
        <v>109.5</v>
      </c>
      <c r="V167" s="756">
        <v>102.8</v>
      </c>
      <c r="W167" s="756">
        <v>110.3</v>
      </c>
      <c r="X167" s="756">
        <v>101.4</v>
      </c>
      <c r="Y167" s="756">
        <v>102.7</v>
      </c>
      <c r="Z167" s="756">
        <v>108.6</v>
      </c>
      <c r="AA167" s="756">
        <v>110.9</v>
      </c>
      <c r="AB167" s="756">
        <v>108</v>
      </c>
      <c r="AC167" s="756">
        <v>107.7</v>
      </c>
      <c r="AD167" s="756">
        <v>109.6</v>
      </c>
      <c r="AE167" s="756">
        <v>110.1</v>
      </c>
      <c r="AF167" s="756">
        <v>113.3</v>
      </c>
      <c r="AG167" s="611"/>
      <c r="AH167" s="645">
        <f t="shared" ref="AH167:AH169" si="64">SUM(U167:AF167)</f>
        <v>1294.8999999999999</v>
      </c>
    </row>
    <row r="168" spans="1:34" ht="26.25">
      <c r="A168" s="634" t="s">
        <v>171</v>
      </c>
      <c r="B168" s="642">
        <f>B127+B119+B113+B107+B100+B94+B88+B79+B68+B60+B50+B43+B22+B16+B10+B133</f>
        <v>1327.4000975603537</v>
      </c>
      <c r="C168" s="642">
        <f>C127+C119+C113+C107+C100+C94+C88+C79+C68+C60+C50+C43+C22+C16+C10+C133+C139</f>
        <v>1253.1329729199595</v>
      </c>
      <c r="D168" s="642">
        <f t="shared" si="63"/>
        <v>1357.5107108722357</v>
      </c>
      <c r="E168" s="642">
        <f t="shared" si="63"/>
        <v>1306.0898642127984</v>
      </c>
      <c r="F168" s="642">
        <f t="shared" si="63"/>
        <v>1382.1531240513202</v>
      </c>
      <c r="G168" s="642">
        <f>G127+G119+G113+G107+G100+G94+G88+G79+G68+G60+G50+G43+G22+G16+G10+G133+G139+G145+G151</f>
        <v>1355.0941359895307</v>
      </c>
      <c r="H168" s="642">
        <f>H127+H119+H113+H107+H100+H94+H88+H79+H68+H60+H50+H43+H22+H16+H10+H133+H139+H145+H151</f>
        <v>1353.8554296825976</v>
      </c>
      <c r="I168" s="642">
        <f>I127+I119+I113+I107+I100+I94+I88+I79+I68+I60+I50+I43+I22+I16+I10+I133+I139+I145+I151+I157</f>
        <v>1357.143473320682</v>
      </c>
      <c r="J168" s="642">
        <f>J127+J119+J113+J107+J100+J94+J88+J79+J68+J60+J50+J43+J22+J16+J10+J133+J139+J145+J151+J157</f>
        <v>1336.7640237766871</v>
      </c>
      <c r="K168" s="642">
        <f>K127+K119+K113+K107+K100+K94+K88+K79+K68+K60+K50+K43+K22+K16+K10+K133+K139+K145+K151+K157</f>
        <v>1404.8724174513463</v>
      </c>
      <c r="L168" s="642">
        <f>L127+L119+L113+L107+L100+L94+L88+L79+L68+L60+L50+L43+L22+L16+L10+L133+L139+L145+L151+L157+L163</f>
        <v>1389.0068807321873</v>
      </c>
      <c r="M168" s="642">
        <f>M127+M119+M113+M107+M100+M94+M88+M79+M68+M60+M50+M43+M22+M16+M10+M133+M139+M145+M151+M157+M163</f>
        <v>1460.4544798344496</v>
      </c>
      <c r="N168" s="637"/>
      <c r="O168" s="645">
        <f t="shared" si="62"/>
        <v>16283.477610404148</v>
      </c>
      <c r="P168" s="754"/>
      <c r="Q168" s="632"/>
      <c r="R168" s="632"/>
      <c r="S168" s="611"/>
      <c r="T168" s="644" t="s">
        <v>171</v>
      </c>
      <c r="U168" s="756">
        <v>1656.7</v>
      </c>
      <c r="V168" s="756">
        <v>1448</v>
      </c>
      <c r="W168" s="756">
        <v>1592.8</v>
      </c>
      <c r="X168" s="756">
        <v>1546.4</v>
      </c>
      <c r="Y168" s="756">
        <v>1585.6</v>
      </c>
      <c r="Z168" s="756">
        <v>1575.4</v>
      </c>
      <c r="AA168" s="756">
        <v>1581.5</v>
      </c>
      <c r="AB168" s="756">
        <v>1607.8</v>
      </c>
      <c r="AC168" s="756">
        <v>1581.7</v>
      </c>
      <c r="AD168" s="756">
        <v>1620.1</v>
      </c>
      <c r="AE168" s="756">
        <v>1588.2</v>
      </c>
      <c r="AF168" s="756">
        <v>1614.6</v>
      </c>
      <c r="AG168" s="611"/>
      <c r="AH168" s="645">
        <f t="shared" si="64"/>
        <v>18998.8</v>
      </c>
    </row>
    <row r="169" spans="1:34" ht="27" thickBot="1">
      <c r="A169" s="673" t="s">
        <v>479</v>
      </c>
      <c r="B169" s="687">
        <v>43.017650877617996</v>
      </c>
      <c r="C169" s="687">
        <v>43.415952802165179</v>
      </c>
      <c r="D169" s="647">
        <v>24.986379525183253</v>
      </c>
      <c r="E169" s="647">
        <v>57.80135067034368</v>
      </c>
      <c r="F169" s="687">
        <v>46.180457507220439</v>
      </c>
      <c r="G169" s="687">
        <v>43.348593629317037</v>
      </c>
      <c r="H169" s="687">
        <v>45.84421247339813</v>
      </c>
      <c r="I169" s="687">
        <v>46.537181867268373</v>
      </c>
      <c r="J169" s="687">
        <v>43.888189851302855</v>
      </c>
      <c r="K169" s="687">
        <v>46.411065901097828</v>
      </c>
      <c r="L169" s="687">
        <v>45.965701732187085</v>
      </c>
      <c r="M169" s="687">
        <v>62.788002789114842</v>
      </c>
      <c r="N169" s="637"/>
      <c r="O169" s="648">
        <f t="shared" si="62"/>
        <v>550.1847396262167</v>
      </c>
      <c r="P169" s="754"/>
      <c r="Q169" s="632"/>
      <c r="R169" s="632"/>
      <c r="S169" s="611"/>
      <c r="T169" s="673" t="s">
        <v>479</v>
      </c>
      <c r="U169" s="757">
        <v>55</v>
      </c>
      <c r="V169" s="757">
        <v>53.4</v>
      </c>
      <c r="W169" s="757">
        <v>54.1</v>
      </c>
      <c r="X169" s="757">
        <v>50.5</v>
      </c>
      <c r="Y169" s="757">
        <v>48.5</v>
      </c>
      <c r="Z169" s="757">
        <v>47.9</v>
      </c>
      <c r="AA169" s="757">
        <v>48.4</v>
      </c>
      <c r="AB169" s="757">
        <v>51.4</v>
      </c>
      <c r="AC169" s="757">
        <v>51.3</v>
      </c>
      <c r="AD169" s="757">
        <v>51.6</v>
      </c>
      <c r="AE169" s="757">
        <v>53.4</v>
      </c>
      <c r="AF169" s="757">
        <v>54</v>
      </c>
      <c r="AG169" s="611"/>
      <c r="AH169" s="648">
        <f t="shared" si="64"/>
        <v>619.49999999999989</v>
      </c>
    </row>
    <row r="170" spans="1:34" ht="27.75" thickTop="1" thickBot="1">
      <c r="A170" s="622"/>
      <c r="B170" s="633"/>
      <c r="C170" s="633"/>
      <c r="D170" s="633"/>
      <c r="E170" s="633"/>
      <c r="F170" s="758"/>
      <c r="G170" s="758"/>
      <c r="H170" s="758"/>
      <c r="I170" s="661"/>
      <c r="J170" s="661"/>
      <c r="K170" s="661"/>
      <c r="L170" s="661"/>
      <c r="M170" s="662"/>
      <c r="N170" s="637"/>
      <c r="O170" s="654">
        <f t="shared" si="62"/>
        <v>0</v>
      </c>
      <c r="P170" s="759"/>
      <c r="Q170" s="760"/>
      <c r="R170" s="760"/>
      <c r="T170" s="622"/>
      <c r="U170" s="633"/>
      <c r="V170" s="633"/>
      <c r="W170" s="633"/>
      <c r="X170" s="633"/>
      <c r="Y170" s="633"/>
      <c r="Z170" s="633"/>
      <c r="AA170" s="633"/>
      <c r="AB170" s="633"/>
      <c r="AC170" s="633"/>
      <c r="AD170" s="633"/>
      <c r="AE170" s="633"/>
      <c r="AF170" s="633"/>
      <c r="AG170" s="611"/>
      <c r="AH170" s="654"/>
    </row>
    <row r="171" spans="1:34" ht="27.75" thickTop="1" thickBot="1">
      <c r="A171" s="761" t="s">
        <v>551</v>
      </c>
      <c r="B171" s="636">
        <v>1283.7820176827356</v>
      </c>
      <c r="C171" s="636">
        <v>1207.8749631177943</v>
      </c>
      <c r="D171" s="635">
        <v>1332.4013173470528</v>
      </c>
      <c r="E171" s="635">
        <v>1298.1810445424549</v>
      </c>
      <c r="F171" s="636">
        <v>1335.9337595440998</v>
      </c>
      <c r="G171" s="636">
        <v>1311.7457323602137</v>
      </c>
      <c r="H171" s="636">
        <v>1308.0122224986276</v>
      </c>
      <c r="I171" s="636">
        <v>1310.6065959651778</v>
      </c>
      <c r="J171" s="636">
        <v>1292.8760739253846</v>
      </c>
      <c r="K171" s="636">
        <v>1358.4616815502486</v>
      </c>
      <c r="L171" s="636">
        <v>1343.0416290000003</v>
      </c>
      <c r="M171" s="636">
        <v>1397.6538930453344</v>
      </c>
      <c r="N171" s="637"/>
      <c r="O171" s="762">
        <f t="shared" si="62"/>
        <v>15780.570930579124</v>
      </c>
      <c r="P171" s="759"/>
      <c r="Q171" s="760"/>
      <c r="R171" s="760"/>
      <c r="T171" s="761" t="s">
        <v>551</v>
      </c>
      <c r="U171" s="763">
        <v>1601.7</v>
      </c>
      <c r="V171" s="763">
        <v>1394.7</v>
      </c>
      <c r="W171" s="763">
        <v>1538.7</v>
      </c>
      <c r="X171" s="763">
        <v>1495.9</v>
      </c>
      <c r="Y171" s="763">
        <v>1537.1</v>
      </c>
      <c r="Z171" s="763">
        <v>1527.5</v>
      </c>
      <c r="AA171" s="763">
        <v>1533.1</v>
      </c>
      <c r="AB171" s="763">
        <v>1556.4</v>
      </c>
      <c r="AC171" s="763">
        <v>1530.4</v>
      </c>
      <c r="AD171" s="763">
        <v>1568.5</v>
      </c>
      <c r="AE171" s="763">
        <v>1534.9</v>
      </c>
      <c r="AF171" s="763">
        <v>1560.6</v>
      </c>
      <c r="AG171" s="611"/>
      <c r="AH171" s="762">
        <f>SUM(U171:AF171)</f>
        <v>18379.5</v>
      </c>
    </row>
    <row r="172" spans="1:34" ht="14.25" thickTop="1" thickBot="1">
      <c r="B172" s="764"/>
      <c r="C172" s="764"/>
      <c r="D172" s="764"/>
      <c r="E172" s="764"/>
      <c r="F172" s="765"/>
      <c r="G172" s="765"/>
      <c r="H172" s="765"/>
      <c r="I172" s="766"/>
      <c r="J172" s="766"/>
      <c r="K172" s="765"/>
      <c r="L172" s="765"/>
      <c r="M172" s="765"/>
      <c r="N172" s="764"/>
      <c r="O172" s="767"/>
      <c r="Q172" s="678"/>
      <c r="R172" s="678"/>
      <c r="S172" s="678"/>
      <c r="T172" s="610"/>
      <c r="U172" s="765"/>
      <c r="V172" s="765"/>
      <c r="W172" s="765"/>
      <c r="X172" s="765"/>
      <c r="Y172" s="765"/>
      <c r="Z172" s="765"/>
      <c r="AA172" s="765"/>
      <c r="AB172" s="765"/>
      <c r="AC172" s="765"/>
      <c r="AD172" s="765"/>
      <c r="AE172" s="765"/>
      <c r="AF172" s="765"/>
      <c r="AG172" s="765"/>
      <c r="AH172" s="610"/>
    </row>
    <row r="173" spans="1:34" ht="27.75" thickTop="1" thickBot="1">
      <c r="A173" s="768" t="s">
        <v>172</v>
      </c>
      <c r="B173" s="769"/>
      <c r="C173" s="769"/>
      <c r="D173" s="769"/>
      <c r="E173" s="769"/>
      <c r="F173" s="769"/>
      <c r="G173" s="769"/>
      <c r="H173" s="769">
        <v>0</v>
      </c>
      <c r="I173" s="770"/>
      <c r="J173" s="770"/>
      <c r="K173" s="769"/>
      <c r="L173" s="769"/>
      <c r="M173" s="769">
        <v>0</v>
      </c>
      <c r="N173" s="771"/>
      <c r="O173" s="772"/>
      <c r="P173" s="740"/>
      <c r="Q173" s="740"/>
      <c r="R173" s="740"/>
      <c r="S173" s="740"/>
      <c r="T173" s="768" t="s">
        <v>172</v>
      </c>
      <c r="U173" s="769">
        <v>0</v>
      </c>
      <c r="V173" s="769">
        <v>0</v>
      </c>
      <c r="W173" s="769">
        <v>0</v>
      </c>
      <c r="X173" s="769">
        <v>0</v>
      </c>
      <c r="Y173" s="769">
        <v>0</v>
      </c>
      <c r="Z173" s="769">
        <v>0</v>
      </c>
      <c r="AA173" s="769">
        <v>0</v>
      </c>
      <c r="AB173" s="769">
        <v>0</v>
      </c>
      <c r="AC173" s="769">
        <v>0</v>
      </c>
      <c r="AD173" s="769">
        <v>0</v>
      </c>
      <c r="AE173" s="769">
        <v>0</v>
      </c>
      <c r="AF173" s="769"/>
      <c r="AG173" s="773"/>
      <c r="AH173" s="774">
        <v>0</v>
      </c>
    </row>
    <row r="174" spans="1:34" ht="14.25" thickTop="1" thickBot="1">
      <c r="B174" s="764"/>
      <c r="C174" s="764"/>
      <c r="D174" s="764"/>
      <c r="E174" s="764"/>
      <c r="F174" s="765"/>
      <c r="G174" s="765"/>
      <c r="H174" s="765"/>
      <c r="I174" s="775"/>
      <c r="J174" s="775"/>
      <c r="K174" s="765"/>
      <c r="L174" s="765"/>
      <c r="M174" s="765"/>
      <c r="N174" s="764"/>
      <c r="O174" s="726"/>
      <c r="P174" s="776"/>
      <c r="T174" s="611"/>
      <c r="U174" s="765"/>
      <c r="V174" s="765"/>
      <c r="W174" s="765"/>
      <c r="X174" s="765"/>
      <c r="Y174" s="765"/>
      <c r="Z174" s="765"/>
    </row>
    <row r="175" spans="1:34" ht="27.75" thickTop="1" thickBot="1">
      <c r="A175" s="777" t="s">
        <v>267</v>
      </c>
      <c r="B175" s="635">
        <v>93.157565235489969</v>
      </c>
      <c r="C175" s="635">
        <v>98.512116785285372</v>
      </c>
      <c r="D175" s="635">
        <v>73.366898933415058</v>
      </c>
      <c r="E175" s="635">
        <v>100.01985835460238</v>
      </c>
      <c r="F175" s="635">
        <v>86.49</v>
      </c>
      <c r="G175" s="635">
        <v>74.69347052943165</v>
      </c>
      <c r="H175" s="635">
        <v>85.78770473878474</v>
      </c>
      <c r="I175" s="635">
        <v>61.186207937665394</v>
      </c>
      <c r="J175" s="635">
        <v>62.343238774071729</v>
      </c>
      <c r="K175" s="635">
        <v>61.3</v>
      </c>
      <c r="L175" s="635">
        <v>55.134742559162447</v>
      </c>
      <c r="M175" s="635">
        <v>51.5</v>
      </c>
      <c r="N175" s="771"/>
      <c r="O175" s="778">
        <f>AVERAGE(B175:M175)</f>
        <v>75.290983653992399</v>
      </c>
      <c r="P175" s="612"/>
      <c r="T175" s="779" t="s">
        <v>267</v>
      </c>
      <c r="U175" s="780">
        <v>64.2</v>
      </c>
      <c r="V175" s="780">
        <v>80</v>
      </c>
      <c r="W175" s="780">
        <v>90.5</v>
      </c>
      <c r="X175" s="780">
        <v>87.8</v>
      </c>
      <c r="Y175" s="780">
        <v>86.5</v>
      </c>
      <c r="Z175" s="780">
        <v>90.1</v>
      </c>
      <c r="AA175" s="780">
        <v>89.2</v>
      </c>
      <c r="AB175" s="780">
        <v>89.2</v>
      </c>
      <c r="AC175" s="780">
        <v>88.6</v>
      </c>
      <c r="AD175" s="780">
        <v>84.2</v>
      </c>
      <c r="AE175" s="780">
        <v>82.9</v>
      </c>
      <c r="AF175" s="780">
        <v>84.7</v>
      </c>
      <c r="AG175" s="740"/>
      <c r="AH175" s="781">
        <f>AVERAGE(U175:AF175)</f>
        <v>84.825000000000017</v>
      </c>
    </row>
    <row r="176" spans="1:34" ht="121.5" customHeight="1" thickTop="1">
      <c r="A176" s="876" t="s">
        <v>287</v>
      </c>
      <c r="B176" s="876"/>
      <c r="C176" s="876"/>
      <c r="D176" s="876"/>
      <c r="E176" s="876"/>
      <c r="F176" s="876"/>
      <c r="G176" s="876"/>
      <c r="H176" s="876"/>
      <c r="I176" s="876"/>
      <c r="J176" s="876"/>
      <c r="K176" s="876"/>
      <c r="L176" s="876"/>
      <c r="M176" s="876"/>
      <c r="N176" s="876"/>
      <c r="O176" s="876"/>
      <c r="P176" s="782"/>
      <c r="Q176" s="782"/>
      <c r="R176" s="782"/>
      <c r="S176" s="782"/>
      <c r="T176" s="876" t="s">
        <v>287</v>
      </c>
      <c r="U176" s="876"/>
      <c r="V176" s="876"/>
      <c r="W176" s="876"/>
      <c r="X176" s="876"/>
      <c r="Y176" s="876"/>
      <c r="Z176" s="876"/>
      <c r="AA176" s="876"/>
      <c r="AB176" s="876"/>
      <c r="AC176" s="876"/>
      <c r="AD176" s="876"/>
      <c r="AE176" s="876"/>
      <c r="AF176" s="876"/>
      <c r="AG176" s="876"/>
      <c r="AH176" s="876"/>
    </row>
    <row r="177"/>
    <row r="178"/>
    <row r="179"/>
    <row r="180"/>
  </sheetData>
  <mergeCells count="2">
    <mergeCell ref="A176:O176"/>
    <mergeCell ref="T176:AH176"/>
  </mergeCells>
  <printOptions horizontalCentered="1" verticalCentered="1"/>
  <pageMargins left="0.39370078740157483" right="0.39370078740157483" top="0.39370078740157483" bottom="0.39370078740157483" header="0" footer="0"/>
  <pageSetup scale="13" orientation="landscape" r:id="rId1"/>
  <headerFooter alignWithMargins="0"/>
</worksheet>
</file>

<file path=xl/worksheets/sheet27.xml><?xml version="1.0" encoding="utf-8"?>
<worksheet xmlns="http://schemas.openxmlformats.org/spreadsheetml/2006/main" xmlns:r="http://schemas.openxmlformats.org/officeDocument/2006/relationships">
  <sheetPr codeName="Hoja24">
    <tabColor rgb="FF00B050"/>
  </sheetPr>
  <dimension ref="B3:L20"/>
  <sheetViews>
    <sheetView workbookViewId="0">
      <selection activeCell="C3" sqref="C3"/>
    </sheetView>
  </sheetViews>
  <sheetFormatPr baseColWidth="10" defaultRowHeight="12.75"/>
  <cols>
    <col min="1" max="1" width="3.28515625" customWidth="1"/>
    <col min="2" max="2" width="41.42578125" customWidth="1"/>
    <col min="3" max="3" width="24.28515625" customWidth="1"/>
    <col min="4" max="4" width="17.85546875" customWidth="1"/>
    <col min="5" max="5" width="17.85546875" style="159" customWidth="1"/>
    <col min="6" max="6" width="3.85546875" customWidth="1"/>
    <col min="7" max="7" width="50.28515625" bestFit="1" customWidth="1"/>
    <col min="8" max="8" width="20.5703125" customWidth="1"/>
    <col min="9" max="9" width="5.28515625" customWidth="1"/>
    <col min="10" max="10" width="36.85546875" bestFit="1" customWidth="1"/>
    <col min="11" max="11" width="19.28515625" customWidth="1"/>
    <col min="12" max="12" width="20.42578125" customWidth="1"/>
  </cols>
  <sheetData>
    <row r="3" spans="2:12" ht="14.25" thickBot="1">
      <c r="B3" s="361" t="s">
        <v>173</v>
      </c>
      <c r="C3" s="479" t="s">
        <v>518</v>
      </c>
      <c r="D3" s="362" t="s">
        <v>174</v>
      </c>
      <c r="E3" s="362" t="s">
        <v>571</v>
      </c>
      <c r="G3" s="361" t="s">
        <v>175</v>
      </c>
      <c r="H3" s="479" t="s">
        <v>518</v>
      </c>
      <c r="I3" s="320"/>
      <c r="J3" s="361" t="s">
        <v>176</v>
      </c>
      <c r="K3" s="479" t="s">
        <v>518</v>
      </c>
      <c r="L3" s="362" t="s">
        <v>177</v>
      </c>
    </row>
    <row r="4" spans="2:12" ht="13.5" thickTop="1">
      <c r="B4" s="363" t="s">
        <v>564</v>
      </c>
      <c r="C4" s="365">
        <v>41974</v>
      </c>
      <c r="D4" s="366" t="s">
        <v>552</v>
      </c>
      <c r="E4" s="366" t="s">
        <v>572</v>
      </c>
      <c r="F4" s="50"/>
      <c r="G4" s="363" t="s">
        <v>505</v>
      </c>
      <c r="H4" s="364" t="s">
        <v>565</v>
      </c>
      <c r="I4" s="370"/>
      <c r="J4" s="163" t="s">
        <v>288</v>
      </c>
      <c r="K4" s="364" t="s">
        <v>565</v>
      </c>
      <c r="L4" s="232">
        <v>6</v>
      </c>
    </row>
    <row r="5" spans="2:12">
      <c r="B5" s="363" t="s">
        <v>553</v>
      </c>
      <c r="C5" s="365">
        <v>42005</v>
      </c>
      <c r="D5" s="366" t="s">
        <v>446</v>
      </c>
      <c r="E5" s="366" t="s">
        <v>572</v>
      </c>
      <c r="F5" s="50"/>
      <c r="G5" s="363" t="s">
        <v>506</v>
      </c>
      <c r="H5" s="364" t="s">
        <v>565</v>
      </c>
      <c r="I5" s="370"/>
      <c r="J5" s="163" t="s">
        <v>289</v>
      </c>
      <c r="K5" s="364" t="s">
        <v>565</v>
      </c>
      <c r="L5" s="313">
        <v>82</v>
      </c>
    </row>
    <row r="6" spans="2:12">
      <c r="B6" s="363" t="s">
        <v>557</v>
      </c>
      <c r="C6" s="365">
        <v>42005</v>
      </c>
      <c r="D6" s="313">
        <v>30</v>
      </c>
      <c r="E6" s="366" t="s">
        <v>572</v>
      </c>
      <c r="F6" s="50"/>
      <c r="G6" s="363" t="s">
        <v>207</v>
      </c>
      <c r="H6" s="364" t="s">
        <v>565</v>
      </c>
      <c r="I6" s="370"/>
      <c r="J6" s="163" t="s">
        <v>447</v>
      </c>
      <c r="K6" s="364" t="s">
        <v>565</v>
      </c>
      <c r="L6" s="313">
        <v>15</v>
      </c>
    </row>
    <row r="7" spans="2:12">
      <c r="B7" s="363" t="s">
        <v>554</v>
      </c>
      <c r="C7" s="365">
        <v>42005</v>
      </c>
      <c r="D7" s="313">
        <v>17</v>
      </c>
      <c r="E7" s="366" t="s">
        <v>572</v>
      </c>
      <c r="F7" s="50"/>
      <c r="G7" s="363" t="s">
        <v>269</v>
      </c>
      <c r="H7" s="364" t="s">
        <v>565</v>
      </c>
      <c r="I7" s="370"/>
      <c r="J7" s="163" t="s">
        <v>566</v>
      </c>
      <c r="K7" s="364" t="s">
        <v>565</v>
      </c>
      <c r="L7" s="313">
        <v>65</v>
      </c>
    </row>
    <row r="8" spans="2:12">
      <c r="B8" s="363" t="s">
        <v>555</v>
      </c>
      <c r="C8" s="365">
        <v>42125</v>
      </c>
      <c r="D8" s="313">
        <v>24</v>
      </c>
      <c r="E8" s="366" t="s">
        <v>572</v>
      </c>
      <c r="F8" s="50"/>
      <c r="G8" s="363" t="s">
        <v>482</v>
      </c>
      <c r="H8" s="364" t="s">
        <v>565</v>
      </c>
      <c r="I8" s="370"/>
      <c r="J8" s="163" t="s">
        <v>438</v>
      </c>
      <c r="K8" s="364" t="s">
        <v>565</v>
      </c>
      <c r="L8" s="313" t="s">
        <v>346</v>
      </c>
    </row>
    <row r="9" spans="2:12" s="159" customFormat="1">
      <c r="B9" s="363" t="s">
        <v>556</v>
      </c>
      <c r="C9" s="365">
        <v>42125</v>
      </c>
      <c r="D9" s="313">
        <v>30</v>
      </c>
      <c r="E9" s="366" t="s">
        <v>572</v>
      </c>
      <c r="F9" s="50"/>
      <c r="G9" s="363" t="s">
        <v>483</v>
      </c>
      <c r="H9" s="364" t="s">
        <v>565</v>
      </c>
      <c r="I9" s="370"/>
      <c r="J9" s="163" t="s">
        <v>484</v>
      </c>
      <c r="K9" s="371">
        <v>42552</v>
      </c>
      <c r="L9" s="232">
        <v>165</v>
      </c>
    </row>
    <row r="10" spans="2:12">
      <c r="B10" s="363" t="s">
        <v>504</v>
      </c>
      <c r="C10" s="365">
        <v>42156</v>
      </c>
      <c r="D10" s="313">
        <v>21</v>
      </c>
      <c r="E10" s="366" t="s">
        <v>572</v>
      </c>
      <c r="F10" s="50"/>
      <c r="G10" s="363" t="s">
        <v>437</v>
      </c>
      <c r="H10" s="364" t="s">
        <v>565</v>
      </c>
      <c r="I10" s="370"/>
      <c r="J10" s="372" t="s">
        <v>569</v>
      </c>
      <c r="K10" s="368" t="s">
        <v>346</v>
      </c>
      <c r="L10" s="369" t="s">
        <v>346</v>
      </c>
    </row>
    <row r="11" spans="2:12" ht="13.5" customHeight="1">
      <c r="B11" s="363" t="s">
        <v>562</v>
      </c>
      <c r="C11" s="365">
        <v>42186</v>
      </c>
      <c r="D11" s="313">
        <v>23</v>
      </c>
      <c r="E11" s="366" t="s">
        <v>572</v>
      </c>
      <c r="F11" s="50"/>
      <c r="G11" s="363" t="s">
        <v>208</v>
      </c>
      <c r="H11" s="364" t="s">
        <v>565</v>
      </c>
      <c r="I11" s="50"/>
    </row>
    <row r="12" spans="2:12">
      <c r="B12" s="363" t="s">
        <v>480</v>
      </c>
      <c r="C12" s="365">
        <v>42186</v>
      </c>
      <c r="D12" s="313">
        <v>50</v>
      </c>
      <c r="E12" s="366" t="s">
        <v>572</v>
      </c>
      <c r="G12" s="363" t="s">
        <v>567</v>
      </c>
      <c r="H12" s="364" t="s">
        <v>565</v>
      </c>
    </row>
    <row r="13" spans="2:12">
      <c r="B13" s="363" t="s">
        <v>268</v>
      </c>
      <c r="C13" s="365">
        <v>42248</v>
      </c>
      <c r="D13" s="313">
        <v>40</v>
      </c>
      <c r="E13" s="366" t="s">
        <v>572</v>
      </c>
      <c r="G13" s="363" t="s">
        <v>568</v>
      </c>
      <c r="H13" s="365">
        <v>42461</v>
      </c>
    </row>
    <row r="14" spans="2:12">
      <c r="B14" s="363" t="s">
        <v>563</v>
      </c>
      <c r="C14" s="365">
        <v>42461</v>
      </c>
      <c r="D14" s="313">
        <v>27</v>
      </c>
      <c r="E14" s="366" t="s">
        <v>572</v>
      </c>
      <c r="G14" s="363" t="s">
        <v>570</v>
      </c>
      <c r="H14" s="364" t="s">
        <v>346</v>
      </c>
    </row>
    <row r="15" spans="2:12">
      <c r="B15" s="363" t="s">
        <v>561</v>
      </c>
      <c r="C15" s="365">
        <v>42491</v>
      </c>
      <c r="D15" s="313">
        <v>236</v>
      </c>
      <c r="E15" s="313" t="s">
        <v>573</v>
      </c>
      <c r="G15" s="363" t="s">
        <v>485</v>
      </c>
      <c r="H15" s="365" t="s">
        <v>346</v>
      </c>
    </row>
    <row r="16" spans="2:12">
      <c r="B16" s="363" t="s">
        <v>560</v>
      </c>
      <c r="C16" s="365">
        <v>42491</v>
      </c>
      <c r="D16" s="313">
        <v>146</v>
      </c>
      <c r="E16" s="366" t="s">
        <v>572</v>
      </c>
      <c r="G16" s="372" t="s">
        <v>486</v>
      </c>
      <c r="H16" s="368" t="s">
        <v>346</v>
      </c>
    </row>
    <row r="17" spans="2:5">
      <c r="B17" s="363" t="s">
        <v>459</v>
      </c>
      <c r="C17" s="365">
        <v>42644</v>
      </c>
      <c r="D17" s="313">
        <v>517</v>
      </c>
      <c r="E17" s="313" t="s">
        <v>574</v>
      </c>
    </row>
    <row r="18" spans="2:5">
      <c r="B18" s="363" t="s">
        <v>558</v>
      </c>
      <c r="C18" s="365">
        <v>42644</v>
      </c>
      <c r="D18" s="313">
        <v>236</v>
      </c>
      <c r="E18" s="313" t="s">
        <v>573</v>
      </c>
    </row>
    <row r="19" spans="2:5">
      <c r="B19" s="784" t="s">
        <v>481</v>
      </c>
      <c r="C19" s="371">
        <v>42705</v>
      </c>
      <c r="D19" s="232">
        <v>110</v>
      </c>
      <c r="E19" s="232" t="s">
        <v>575</v>
      </c>
    </row>
    <row r="20" spans="2:5">
      <c r="B20" s="367" t="s">
        <v>559</v>
      </c>
      <c r="C20" s="368">
        <v>42767</v>
      </c>
      <c r="D20" s="369">
        <v>50</v>
      </c>
      <c r="E20" s="785" t="s">
        <v>572</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B4:J32"/>
  <sheetViews>
    <sheetView zoomScale="110" zoomScaleNormal="110" workbookViewId="0">
      <selection activeCell="D34" sqref="D34"/>
    </sheetView>
  </sheetViews>
  <sheetFormatPr baseColWidth="10" defaultColWidth="11.5703125" defaultRowHeight="11.25"/>
  <cols>
    <col min="1" max="1" width="4.7109375" style="377" customWidth="1"/>
    <col min="2" max="2" width="6.28515625" style="377" bestFit="1" customWidth="1"/>
    <col min="3" max="3" width="5.5703125" style="377" bestFit="1" customWidth="1"/>
    <col min="4" max="4" width="4.5703125" style="377" bestFit="1" customWidth="1"/>
    <col min="5" max="5" width="35.5703125" style="377" bestFit="1" customWidth="1"/>
    <col min="6" max="6" width="64.42578125" style="377" bestFit="1" customWidth="1"/>
    <col min="7" max="7" width="9.5703125" style="377" customWidth="1"/>
    <col min="8" max="8" width="9" style="377" customWidth="1"/>
    <col min="9" max="9" width="14.42578125" style="377" bestFit="1" customWidth="1"/>
    <col min="10" max="10" width="14.140625" style="377" bestFit="1" customWidth="1"/>
    <col min="11" max="16384" width="11.5703125" style="377"/>
  </cols>
  <sheetData>
    <row r="4" spans="2:10" ht="23.25" thickBot="1">
      <c r="B4" s="786" t="s">
        <v>111</v>
      </c>
      <c r="C4" s="786" t="s">
        <v>112</v>
      </c>
      <c r="D4" s="786" t="s">
        <v>81</v>
      </c>
      <c r="E4" s="786" t="s">
        <v>270</v>
      </c>
      <c r="F4" s="786" t="s">
        <v>113</v>
      </c>
      <c r="G4" s="786" t="s">
        <v>114</v>
      </c>
      <c r="H4" s="786" t="s">
        <v>115</v>
      </c>
      <c r="I4" s="786" t="s">
        <v>448</v>
      </c>
      <c r="J4" s="786" t="s">
        <v>116</v>
      </c>
    </row>
    <row r="5" spans="2:10" ht="12" thickTop="1">
      <c r="B5" s="787">
        <v>3669</v>
      </c>
      <c r="C5" s="381">
        <v>41913</v>
      </c>
      <c r="D5" s="788">
        <v>0.36805555555555558</v>
      </c>
      <c r="E5" s="789" t="s">
        <v>576</v>
      </c>
      <c r="F5" s="790" t="s">
        <v>577</v>
      </c>
      <c r="G5" s="791">
        <v>50</v>
      </c>
      <c r="H5" s="792" t="s">
        <v>507</v>
      </c>
      <c r="I5" s="793">
        <v>17.399999999999999</v>
      </c>
      <c r="J5" s="793" t="s">
        <v>450</v>
      </c>
    </row>
    <row r="6" spans="2:10">
      <c r="B6" s="787">
        <v>3677</v>
      </c>
      <c r="C6" s="381">
        <v>41918</v>
      </c>
      <c r="D6" s="788">
        <v>0.80625000000000002</v>
      </c>
      <c r="E6" s="789" t="s">
        <v>578</v>
      </c>
      <c r="F6" s="790" t="s">
        <v>579</v>
      </c>
      <c r="G6" s="791">
        <v>49.11</v>
      </c>
      <c r="H6" s="792" t="s">
        <v>507</v>
      </c>
      <c r="I6" s="793">
        <v>156</v>
      </c>
      <c r="J6" s="793" t="s">
        <v>450</v>
      </c>
    </row>
    <row r="7" spans="2:10">
      <c r="B7" s="787">
        <v>3678</v>
      </c>
      <c r="C7" s="381">
        <v>41919</v>
      </c>
      <c r="D7" s="788">
        <v>0.74513888888888891</v>
      </c>
      <c r="E7" s="789" t="s">
        <v>580</v>
      </c>
      <c r="F7" s="790" t="s">
        <v>581</v>
      </c>
      <c r="G7" s="791">
        <v>49.21</v>
      </c>
      <c r="H7" s="792" t="s">
        <v>507</v>
      </c>
      <c r="I7" s="793">
        <v>135</v>
      </c>
      <c r="J7" s="793" t="s">
        <v>450</v>
      </c>
    </row>
    <row r="8" spans="2:10">
      <c r="B8" s="787">
        <v>3683</v>
      </c>
      <c r="C8" s="381">
        <v>41925</v>
      </c>
      <c r="D8" s="788">
        <v>0.4069444444444445</v>
      </c>
      <c r="E8" s="789" t="s">
        <v>582</v>
      </c>
      <c r="F8" s="790" t="s">
        <v>583</v>
      </c>
      <c r="G8" s="791">
        <v>50</v>
      </c>
      <c r="H8" s="792" t="s">
        <v>507</v>
      </c>
      <c r="I8" s="793">
        <v>19</v>
      </c>
      <c r="J8" s="793" t="s">
        <v>450</v>
      </c>
    </row>
    <row r="9" spans="2:10">
      <c r="B9" s="787">
        <v>3687</v>
      </c>
      <c r="C9" s="381">
        <v>41937</v>
      </c>
      <c r="D9" s="788">
        <v>0.62013888888888891</v>
      </c>
      <c r="E9" s="789" t="s">
        <v>580</v>
      </c>
      <c r="F9" s="790" t="s">
        <v>584</v>
      </c>
      <c r="G9" s="791">
        <v>49.41</v>
      </c>
      <c r="H9" s="792" t="s">
        <v>507</v>
      </c>
      <c r="I9" s="793">
        <v>135</v>
      </c>
      <c r="J9" s="793" t="s">
        <v>450</v>
      </c>
    </row>
    <row r="10" spans="2:10">
      <c r="B10" s="787">
        <v>3688</v>
      </c>
      <c r="C10" s="381">
        <v>41937</v>
      </c>
      <c r="D10" s="788">
        <v>0.80555555555555547</v>
      </c>
      <c r="E10" s="789" t="s">
        <v>578</v>
      </c>
      <c r="F10" s="790" t="s">
        <v>585</v>
      </c>
      <c r="G10" s="791">
        <v>49.21</v>
      </c>
      <c r="H10" s="792" t="s">
        <v>507</v>
      </c>
      <c r="I10" s="793">
        <v>156</v>
      </c>
      <c r="J10" s="793" t="s">
        <v>450</v>
      </c>
    </row>
    <row r="11" spans="2:10">
      <c r="B11" s="787">
        <v>3689</v>
      </c>
      <c r="C11" s="381">
        <v>41939</v>
      </c>
      <c r="D11" s="788">
        <v>0.43958333333333338</v>
      </c>
      <c r="E11" s="789" t="s">
        <v>580</v>
      </c>
      <c r="F11" s="790" t="s">
        <v>586</v>
      </c>
      <c r="G11" s="791">
        <v>49.25</v>
      </c>
      <c r="H11" s="792" t="s">
        <v>507</v>
      </c>
      <c r="I11" s="793">
        <v>134</v>
      </c>
      <c r="J11" s="793" t="s">
        <v>450</v>
      </c>
    </row>
    <row r="12" spans="2:10">
      <c r="B12" s="787">
        <v>3690</v>
      </c>
      <c r="C12" s="381">
        <v>41941</v>
      </c>
      <c r="D12" s="788">
        <v>0.29097222222222224</v>
      </c>
      <c r="E12" s="789" t="s">
        <v>587</v>
      </c>
      <c r="F12" s="790" t="s">
        <v>588</v>
      </c>
      <c r="G12" s="791">
        <v>49.69</v>
      </c>
      <c r="H12" s="792" t="s">
        <v>507</v>
      </c>
      <c r="I12" s="793">
        <v>68</v>
      </c>
      <c r="J12" s="793" t="s">
        <v>450</v>
      </c>
    </row>
    <row r="13" spans="2:10">
      <c r="B13" s="787">
        <v>3691</v>
      </c>
      <c r="C13" s="381">
        <v>41941</v>
      </c>
      <c r="D13" s="788">
        <v>0.51597222222222217</v>
      </c>
      <c r="E13" s="789" t="s">
        <v>587</v>
      </c>
      <c r="F13" s="790" t="s">
        <v>588</v>
      </c>
      <c r="G13" s="791">
        <v>49.69</v>
      </c>
      <c r="H13" s="792" t="s">
        <v>507</v>
      </c>
      <c r="I13" s="793">
        <v>69</v>
      </c>
      <c r="J13" s="793" t="s">
        <v>450</v>
      </c>
    </row>
    <row r="14" spans="2:10">
      <c r="B14" s="787">
        <v>3693</v>
      </c>
      <c r="C14" s="381">
        <v>41942</v>
      </c>
      <c r="D14" s="788">
        <v>0.35972222222222222</v>
      </c>
      <c r="E14" s="789" t="s">
        <v>589</v>
      </c>
      <c r="F14" s="790" t="s">
        <v>590</v>
      </c>
      <c r="G14" s="791">
        <v>48.9</v>
      </c>
      <c r="H14" s="792" t="s">
        <v>591</v>
      </c>
      <c r="I14" s="793">
        <v>263</v>
      </c>
      <c r="J14" s="793">
        <v>78.86</v>
      </c>
    </row>
    <row r="15" spans="2:10" ht="16.5">
      <c r="B15" s="787">
        <v>3694</v>
      </c>
      <c r="C15" s="381">
        <v>41942</v>
      </c>
      <c r="D15" s="788">
        <v>0.70624999999999993</v>
      </c>
      <c r="E15" s="789" t="s">
        <v>592</v>
      </c>
      <c r="F15" s="790" t="s">
        <v>593</v>
      </c>
      <c r="G15" s="791">
        <v>49.72</v>
      </c>
      <c r="H15" s="792" t="s">
        <v>507</v>
      </c>
      <c r="I15" s="793">
        <v>65</v>
      </c>
      <c r="J15" s="793" t="s">
        <v>450</v>
      </c>
    </row>
    <row r="16" spans="2:10">
      <c r="B16" s="787">
        <v>3698</v>
      </c>
      <c r="C16" s="381">
        <v>41955</v>
      </c>
      <c r="D16" s="788">
        <v>0.67638888888888893</v>
      </c>
      <c r="E16" s="789" t="s">
        <v>594</v>
      </c>
      <c r="F16" s="794" t="s">
        <v>588</v>
      </c>
      <c r="G16" s="791">
        <v>49.64</v>
      </c>
      <c r="H16" s="792" t="s">
        <v>507</v>
      </c>
      <c r="I16" s="793">
        <v>73</v>
      </c>
      <c r="J16" s="793" t="s">
        <v>450</v>
      </c>
    </row>
    <row r="17" spans="2:10">
      <c r="B17" s="787">
        <v>3699</v>
      </c>
      <c r="C17" s="381">
        <v>41957</v>
      </c>
      <c r="D17" s="788">
        <v>0.52986111111111112</v>
      </c>
      <c r="E17" s="789" t="s">
        <v>595</v>
      </c>
      <c r="F17" s="794" t="s">
        <v>596</v>
      </c>
      <c r="G17" s="791">
        <v>49.58</v>
      </c>
      <c r="H17" s="792" t="s">
        <v>507</v>
      </c>
      <c r="I17" s="793">
        <v>87</v>
      </c>
      <c r="J17" s="793" t="s">
        <v>450</v>
      </c>
    </row>
    <row r="18" spans="2:10">
      <c r="B18" s="787">
        <v>3700</v>
      </c>
      <c r="C18" s="381">
        <v>41958</v>
      </c>
      <c r="D18" s="788">
        <v>0.79583333333333339</v>
      </c>
      <c r="E18" s="789" t="s">
        <v>597</v>
      </c>
      <c r="F18" s="794" t="s">
        <v>598</v>
      </c>
      <c r="G18" s="791">
        <v>48.9</v>
      </c>
      <c r="H18" s="792" t="s">
        <v>591</v>
      </c>
      <c r="I18" s="793">
        <v>157</v>
      </c>
      <c r="J18" s="793">
        <v>49.97</v>
      </c>
    </row>
    <row r="19" spans="2:10">
      <c r="B19" s="787">
        <v>3701</v>
      </c>
      <c r="C19" s="381">
        <v>41958</v>
      </c>
      <c r="D19" s="788">
        <v>0.90486111111111101</v>
      </c>
      <c r="E19" s="789" t="s">
        <v>599</v>
      </c>
      <c r="F19" s="794" t="s">
        <v>600</v>
      </c>
      <c r="G19" s="791">
        <v>49.74</v>
      </c>
      <c r="H19" s="792" t="s">
        <v>507</v>
      </c>
      <c r="I19" s="793">
        <v>52</v>
      </c>
      <c r="J19" s="793" t="s">
        <v>450</v>
      </c>
    </row>
    <row r="20" spans="2:10">
      <c r="B20" s="787">
        <v>3702</v>
      </c>
      <c r="C20" s="381">
        <v>41959</v>
      </c>
      <c r="D20" s="788">
        <v>0.3354166666666667</v>
      </c>
      <c r="E20" s="789" t="s">
        <v>601</v>
      </c>
      <c r="F20" s="794" t="s">
        <v>602</v>
      </c>
      <c r="G20" s="791">
        <v>49.55</v>
      </c>
      <c r="H20" s="792" t="s">
        <v>507</v>
      </c>
      <c r="I20" s="793">
        <v>129</v>
      </c>
      <c r="J20" s="793" t="s">
        <v>450</v>
      </c>
    </row>
    <row r="21" spans="2:10">
      <c r="B21" s="787">
        <v>3704</v>
      </c>
      <c r="C21" s="381">
        <v>41961</v>
      </c>
      <c r="D21" s="788">
        <v>0.47361111111111115</v>
      </c>
      <c r="E21" s="789" t="s">
        <v>597</v>
      </c>
      <c r="F21" s="794" t="s">
        <v>603</v>
      </c>
      <c r="G21" s="791">
        <v>48.91</v>
      </c>
      <c r="H21" s="792" t="s">
        <v>449</v>
      </c>
      <c r="I21" s="793">
        <v>150</v>
      </c>
      <c r="J21" s="793">
        <v>55.96</v>
      </c>
    </row>
    <row r="22" spans="2:10">
      <c r="B22" s="787">
        <v>3709</v>
      </c>
      <c r="C22" s="381">
        <v>41966</v>
      </c>
      <c r="D22" s="788">
        <v>3.4722222222222224E-2</v>
      </c>
      <c r="E22" s="789" t="s">
        <v>601</v>
      </c>
      <c r="F22" s="794" t="s">
        <v>602</v>
      </c>
      <c r="G22" s="791">
        <v>50.7</v>
      </c>
      <c r="H22" s="792" t="s">
        <v>507</v>
      </c>
      <c r="I22" s="793">
        <v>128</v>
      </c>
      <c r="J22" s="793" t="s">
        <v>450</v>
      </c>
    </row>
    <row r="23" spans="2:10">
      <c r="B23" s="787">
        <v>3712</v>
      </c>
      <c r="C23" s="381">
        <v>41972</v>
      </c>
      <c r="D23" s="788">
        <v>0.76111111111111107</v>
      </c>
      <c r="E23" s="789" t="s">
        <v>604</v>
      </c>
      <c r="F23" s="794" t="s">
        <v>605</v>
      </c>
      <c r="G23" s="791">
        <v>49.68</v>
      </c>
      <c r="H23" s="792" t="s">
        <v>507</v>
      </c>
      <c r="I23" s="793">
        <v>60</v>
      </c>
      <c r="J23" s="793" t="s">
        <v>450</v>
      </c>
    </row>
    <row r="24" spans="2:10">
      <c r="B24" s="787">
        <v>3713</v>
      </c>
      <c r="C24" s="381">
        <v>41972</v>
      </c>
      <c r="D24" s="788">
        <v>0.77777777777777779</v>
      </c>
      <c r="E24" s="789" t="s">
        <v>606</v>
      </c>
      <c r="F24" s="794" t="s">
        <v>607</v>
      </c>
      <c r="G24" s="791">
        <v>49.07</v>
      </c>
      <c r="H24" s="792" t="s">
        <v>507</v>
      </c>
      <c r="I24" s="793">
        <v>152</v>
      </c>
      <c r="J24" s="793" t="s">
        <v>450</v>
      </c>
    </row>
    <row r="25" spans="2:10">
      <c r="B25" s="787">
        <v>3714</v>
      </c>
      <c r="C25" s="381">
        <v>41972</v>
      </c>
      <c r="D25" s="788">
        <v>0.8041666666666667</v>
      </c>
      <c r="E25" s="789" t="s">
        <v>608</v>
      </c>
      <c r="F25" s="794" t="s">
        <v>609</v>
      </c>
      <c r="G25" s="791">
        <v>49.7</v>
      </c>
      <c r="H25" s="792" t="s">
        <v>507</v>
      </c>
      <c r="I25" s="793">
        <v>25</v>
      </c>
      <c r="J25" s="793" t="s">
        <v>450</v>
      </c>
    </row>
    <row r="26" spans="2:10">
      <c r="B26" s="787">
        <v>3715</v>
      </c>
      <c r="C26" s="381">
        <v>41973</v>
      </c>
      <c r="D26" s="788">
        <v>0.3756944444444445</v>
      </c>
      <c r="E26" s="789" t="s">
        <v>606</v>
      </c>
      <c r="F26" s="794" t="s">
        <v>610</v>
      </c>
      <c r="G26" s="791">
        <v>50</v>
      </c>
      <c r="H26" s="792" t="s">
        <v>507</v>
      </c>
      <c r="I26" s="793">
        <v>20</v>
      </c>
      <c r="J26" s="793" t="s">
        <v>450</v>
      </c>
    </row>
    <row r="27" spans="2:10">
      <c r="B27" s="787">
        <v>3716</v>
      </c>
      <c r="C27" s="381">
        <v>41974</v>
      </c>
      <c r="D27" s="788">
        <v>0.44722222222222219</v>
      </c>
      <c r="E27" s="789" t="s">
        <v>594</v>
      </c>
      <c r="F27" s="794" t="s">
        <v>611</v>
      </c>
      <c r="G27" s="791">
        <v>49.56</v>
      </c>
      <c r="H27" s="792" t="s">
        <v>507</v>
      </c>
      <c r="I27" s="793">
        <v>120</v>
      </c>
      <c r="J27" s="793" t="s">
        <v>450</v>
      </c>
    </row>
    <row r="28" spans="2:10" s="795" customFormat="1">
      <c r="B28" s="787">
        <v>3722</v>
      </c>
      <c r="C28" s="381">
        <v>41987</v>
      </c>
      <c r="D28" s="788">
        <v>0.79652777777777783</v>
      </c>
      <c r="E28" s="789" t="s">
        <v>578</v>
      </c>
      <c r="F28" s="794" t="s">
        <v>612</v>
      </c>
      <c r="G28" s="791">
        <v>49</v>
      </c>
      <c r="H28" s="792" t="s">
        <v>449</v>
      </c>
      <c r="I28" s="793">
        <v>157</v>
      </c>
      <c r="J28" s="793">
        <v>38.450000000000003</v>
      </c>
    </row>
    <row r="29" spans="2:10">
      <c r="B29" s="787">
        <v>3723</v>
      </c>
      <c r="C29" s="381">
        <v>41988</v>
      </c>
      <c r="D29" s="788">
        <v>49.68</v>
      </c>
      <c r="E29" s="789" t="s">
        <v>613</v>
      </c>
      <c r="F29" s="794" t="s">
        <v>614</v>
      </c>
      <c r="G29" s="791">
        <v>49.67</v>
      </c>
      <c r="H29" s="792" t="s">
        <v>507</v>
      </c>
      <c r="I29" s="793">
        <v>55</v>
      </c>
      <c r="J29" s="793" t="s">
        <v>450</v>
      </c>
    </row>
    <row r="30" spans="2:10" ht="16.5">
      <c r="B30" s="787">
        <v>3725</v>
      </c>
      <c r="C30" s="381">
        <v>41992</v>
      </c>
      <c r="D30" s="788">
        <v>2.013888888888889E-2</v>
      </c>
      <c r="E30" s="789" t="s">
        <v>615</v>
      </c>
      <c r="F30" s="794" t="s">
        <v>616</v>
      </c>
      <c r="G30" s="791">
        <v>49.66</v>
      </c>
      <c r="H30" s="792" t="s">
        <v>507</v>
      </c>
      <c r="I30" s="793">
        <v>75</v>
      </c>
      <c r="J30" s="793" t="s">
        <v>450</v>
      </c>
    </row>
    <row r="31" spans="2:10">
      <c r="B31" s="787">
        <v>3726</v>
      </c>
      <c r="C31" s="381">
        <v>41992</v>
      </c>
      <c r="D31" s="788">
        <v>0.25555555555555559</v>
      </c>
      <c r="E31" s="789" t="s">
        <v>580</v>
      </c>
      <c r="F31" s="794" t="s">
        <v>617</v>
      </c>
      <c r="G31" s="791">
        <v>50</v>
      </c>
      <c r="H31" s="792" t="s">
        <v>507</v>
      </c>
      <c r="I31" s="793">
        <v>15</v>
      </c>
      <c r="J31" s="793" t="s">
        <v>450</v>
      </c>
    </row>
    <row r="32" spans="2:10">
      <c r="B32" s="787">
        <v>3730</v>
      </c>
      <c r="C32" s="381">
        <v>41998</v>
      </c>
      <c r="D32" s="788">
        <v>0.51944444444444449</v>
      </c>
      <c r="E32" s="789" t="s">
        <v>618</v>
      </c>
      <c r="F32" s="794" t="s">
        <v>619</v>
      </c>
      <c r="G32" s="791">
        <v>49.72</v>
      </c>
      <c r="H32" s="792" t="s">
        <v>507</v>
      </c>
      <c r="I32" s="793">
        <v>45</v>
      </c>
      <c r="J32" s="793" t="s">
        <v>450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rgb="FF00B050"/>
  </sheetPr>
  <dimension ref="B1:H40"/>
  <sheetViews>
    <sheetView zoomScale="110" zoomScaleNormal="110" workbookViewId="0">
      <selection activeCell="F38" sqref="F38"/>
    </sheetView>
  </sheetViews>
  <sheetFormatPr baseColWidth="10" defaultColWidth="52.85546875" defaultRowHeight="11.25"/>
  <cols>
    <col min="1" max="1" width="5" style="795" customWidth="1"/>
    <col min="2" max="2" width="7.5703125" style="795" bestFit="1" customWidth="1"/>
    <col min="3" max="3" width="6.7109375" style="795" bestFit="1" customWidth="1"/>
    <col min="4" max="4" width="5.7109375" style="795" bestFit="1" customWidth="1"/>
    <col min="5" max="5" width="61.7109375" style="795" bestFit="1" customWidth="1"/>
    <col min="6" max="6" width="72.42578125" style="795" bestFit="1" customWidth="1"/>
    <col min="7" max="7" width="10.85546875" style="795" bestFit="1" customWidth="1"/>
    <col min="8" max="8" width="22.42578125" style="795" bestFit="1" customWidth="1"/>
    <col min="9" max="16384" width="52.85546875" style="795"/>
  </cols>
  <sheetData>
    <row r="1" spans="2:8">
      <c r="B1" s="796"/>
      <c r="C1" s="796"/>
      <c r="D1" s="796"/>
      <c r="E1" s="796"/>
      <c r="F1" s="796"/>
      <c r="G1" s="796"/>
      <c r="H1" s="796"/>
    </row>
    <row r="2" spans="2:8">
      <c r="B2" s="797"/>
      <c r="C2" s="797"/>
      <c r="D2" s="797"/>
      <c r="E2" s="797"/>
      <c r="F2" s="797"/>
      <c r="G2" s="797"/>
      <c r="H2" s="797"/>
    </row>
    <row r="3" spans="2:8" ht="23.25" thickBot="1">
      <c r="B3" s="786" t="s">
        <v>111</v>
      </c>
      <c r="C3" s="786" t="s">
        <v>112</v>
      </c>
      <c r="D3" s="786" t="s">
        <v>81</v>
      </c>
      <c r="E3" s="786" t="s">
        <v>270</v>
      </c>
      <c r="F3" s="786" t="s">
        <v>113</v>
      </c>
      <c r="G3" s="786" t="s">
        <v>114</v>
      </c>
      <c r="H3" s="786" t="s">
        <v>451</v>
      </c>
    </row>
    <row r="4" spans="2:8" ht="12" thickTop="1">
      <c r="B4" s="787">
        <v>3670</v>
      </c>
      <c r="C4" s="381">
        <v>41913</v>
      </c>
      <c r="D4" s="788">
        <v>0.49652777777777773</v>
      </c>
      <c r="E4" s="798" t="s">
        <v>620</v>
      </c>
      <c r="F4" s="798" t="s">
        <v>621</v>
      </c>
      <c r="G4" s="791">
        <v>50</v>
      </c>
      <c r="H4" s="793" t="s">
        <v>450</v>
      </c>
    </row>
    <row r="5" spans="2:8">
      <c r="B5" s="787">
        <v>3671</v>
      </c>
      <c r="C5" s="381">
        <v>41913</v>
      </c>
      <c r="D5" s="788">
        <v>0.67291666666666661</v>
      </c>
      <c r="E5" s="798" t="s">
        <v>620</v>
      </c>
      <c r="F5" s="798" t="s">
        <v>621</v>
      </c>
      <c r="G5" s="791">
        <v>50</v>
      </c>
      <c r="H5" s="793" t="s">
        <v>450</v>
      </c>
    </row>
    <row r="6" spans="2:8">
      <c r="B6" s="787">
        <v>3672</v>
      </c>
      <c r="C6" s="381">
        <v>41913</v>
      </c>
      <c r="D6" s="788">
        <v>0.80347222222222225</v>
      </c>
      <c r="E6" s="798" t="s">
        <v>622</v>
      </c>
      <c r="F6" s="799" t="s">
        <v>623</v>
      </c>
      <c r="G6" s="791">
        <v>50</v>
      </c>
      <c r="H6" s="793">
        <v>25</v>
      </c>
    </row>
    <row r="7" spans="2:8">
      <c r="B7" s="787">
        <v>3673</v>
      </c>
      <c r="C7" s="381">
        <v>41914</v>
      </c>
      <c r="D7" s="788">
        <v>0.50277777777777777</v>
      </c>
      <c r="E7" s="798" t="s">
        <v>624</v>
      </c>
      <c r="F7" s="799" t="s">
        <v>508</v>
      </c>
      <c r="G7" s="791">
        <v>50</v>
      </c>
      <c r="H7" s="793" t="s">
        <v>450</v>
      </c>
    </row>
    <row r="8" spans="2:8">
      <c r="B8" s="787">
        <v>3674</v>
      </c>
      <c r="C8" s="381">
        <v>41914</v>
      </c>
      <c r="D8" s="788">
        <v>0.65972222222222221</v>
      </c>
      <c r="E8" s="798" t="s">
        <v>625</v>
      </c>
      <c r="F8" s="799" t="s">
        <v>508</v>
      </c>
      <c r="G8" s="791">
        <v>50</v>
      </c>
      <c r="H8" s="793">
        <v>8.1</v>
      </c>
    </row>
    <row r="9" spans="2:8">
      <c r="B9" s="787">
        <v>3675</v>
      </c>
      <c r="C9" s="381">
        <v>41916</v>
      </c>
      <c r="D9" s="788">
        <v>0.37777777777777777</v>
      </c>
      <c r="E9" s="798" t="s">
        <v>626</v>
      </c>
      <c r="F9" s="799" t="s">
        <v>627</v>
      </c>
      <c r="G9" s="791">
        <v>50</v>
      </c>
      <c r="H9" s="793">
        <v>2.68</v>
      </c>
    </row>
    <row r="10" spans="2:8">
      <c r="B10" s="787">
        <v>3676</v>
      </c>
      <c r="C10" s="381">
        <v>41917</v>
      </c>
      <c r="D10" s="788">
        <v>0.70833333333333337</v>
      </c>
      <c r="E10" s="798" t="s">
        <v>620</v>
      </c>
      <c r="F10" s="798" t="s">
        <v>621</v>
      </c>
      <c r="G10" s="791">
        <v>50</v>
      </c>
      <c r="H10" s="793" t="s">
        <v>450</v>
      </c>
    </row>
    <row r="11" spans="2:8">
      <c r="B11" s="787">
        <v>3679</v>
      </c>
      <c r="C11" s="381">
        <v>41921</v>
      </c>
      <c r="D11" s="788">
        <v>0.37361111111111112</v>
      </c>
      <c r="E11" s="798" t="s">
        <v>626</v>
      </c>
      <c r="F11" s="799" t="s">
        <v>628</v>
      </c>
      <c r="G11" s="791">
        <v>50</v>
      </c>
      <c r="H11" s="793">
        <v>2.42</v>
      </c>
    </row>
    <row r="12" spans="2:8">
      <c r="B12" s="787">
        <v>3681</v>
      </c>
      <c r="C12" s="381">
        <v>41922</v>
      </c>
      <c r="D12" s="788">
        <v>0.81805555555555554</v>
      </c>
      <c r="E12" s="798" t="s">
        <v>629</v>
      </c>
      <c r="F12" s="799" t="s">
        <v>630</v>
      </c>
      <c r="G12" s="791">
        <v>50</v>
      </c>
      <c r="H12" s="793">
        <v>16.3</v>
      </c>
    </row>
    <row r="13" spans="2:8">
      <c r="B13" s="787">
        <v>3682</v>
      </c>
      <c r="C13" s="381">
        <v>41922</v>
      </c>
      <c r="D13" s="788">
        <v>0.95138888888888884</v>
      </c>
      <c r="E13" s="798" t="s">
        <v>631</v>
      </c>
      <c r="F13" s="799" t="s">
        <v>632</v>
      </c>
      <c r="G13" s="791">
        <v>50.36</v>
      </c>
      <c r="H13" s="793">
        <v>71.25</v>
      </c>
    </row>
    <row r="14" spans="2:8">
      <c r="B14" s="787">
        <v>3684</v>
      </c>
      <c r="C14" s="381">
        <v>41928</v>
      </c>
      <c r="D14" s="788">
        <v>0.875</v>
      </c>
      <c r="E14" s="798" t="s">
        <v>633</v>
      </c>
      <c r="F14" s="798" t="s">
        <v>634</v>
      </c>
      <c r="G14" s="791">
        <v>50</v>
      </c>
      <c r="H14" s="793">
        <v>2.5</v>
      </c>
    </row>
    <row r="15" spans="2:8">
      <c r="B15" s="787">
        <v>3685</v>
      </c>
      <c r="C15" s="381">
        <v>41929</v>
      </c>
      <c r="D15" s="788">
        <v>0.47291666666666665</v>
      </c>
      <c r="E15" s="798" t="s">
        <v>635</v>
      </c>
      <c r="F15" s="798" t="s">
        <v>508</v>
      </c>
      <c r="G15" s="791">
        <v>50</v>
      </c>
      <c r="H15" s="793">
        <v>0.01</v>
      </c>
    </row>
    <row r="16" spans="2:8">
      <c r="B16" s="787">
        <v>3686</v>
      </c>
      <c r="C16" s="381">
        <v>41934</v>
      </c>
      <c r="D16" s="788">
        <v>0.63194444444444442</v>
      </c>
      <c r="E16" s="798" t="s">
        <v>636</v>
      </c>
      <c r="F16" s="798" t="s">
        <v>508</v>
      </c>
      <c r="G16" s="791">
        <v>50</v>
      </c>
      <c r="H16" s="793">
        <v>1.9</v>
      </c>
    </row>
    <row r="17" spans="2:8">
      <c r="B17" s="787">
        <v>3692</v>
      </c>
      <c r="C17" s="381">
        <v>41941</v>
      </c>
      <c r="D17" s="788">
        <v>0.61736111111111114</v>
      </c>
      <c r="E17" s="798" t="s">
        <v>637</v>
      </c>
      <c r="F17" s="799" t="s">
        <v>638</v>
      </c>
      <c r="G17" s="791">
        <v>50</v>
      </c>
      <c r="H17" s="793" t="s">
        <v>450</v>
      </c>
    </row>
    <row r="18" spans="2:8">
      <c r="B18" s="787">
        <v>3695</v>
      </c>
      <c r="C18" s="381">
        <v>41949</v>
      </c>
      <c r="D18" s="788">
        <v>0.2298611111111111</v>
      </c>
      <c r="E18" s="798" t="s">
        <v>639</v>
      </c>
      <c r="F18" s="798" t="s">
        <v>640</v>
      </c>
      <c r="G18" s="791">
        <v>50</v>
      </c>
      <c r="H18" s="793">
        <v>8</v>
      </c>
    </row>
    <row r="19" spans="2:8">
      <c r="B19" s="787">
        <v>3696</v>
      </c>
      <c r="C19" s="381">
        <v>41952</v>
      </c>
      <c r="D19" s="788">
        <v>0.35972222222222222</v>
      </c>
      <c r="E19" s="798" t="s">
        <v>641</v>
      </c>
      <c r="F19" s="799" t="s">
        <v>642</v>
      </c>
      <c r="G19" s="791">
        <v>50</v>
      </c>
      <c r="H19" s="793">
        <v>38.72</v>
      </c>
    </row>
    <row r="20" spans="2:8">
      <c r="B20" s="787">
        <v>3697</v>
      </c>
      <c r="C20" s="381">
        <v>41954</v>
      </c>
      <c r="D20" s="788">
        <v>0.62222222222222223</v>
      </c>
      <c r="E20" s="798" t="s">
        <v>643</v>
      </c>
      <c r="F20" s="799" t="s">
        <v>508</v>
      </c>
      <c r="G20" s="791">
        <v>49.21</v>
      </c>
      <c r="H20" s="793" t="s">
        <v>450</v>
      </c>
    </row>
    <row r="21" spans="2:8">
      <c r="B21" s="787">
        <v>3705</v>
      </c>
      <c r="C21" s="381">
        <v>41961</v>
      </c>
      <c r="D21" s="788">
        <v>0.69097222222222221</v>
      </c>
      <c r="E21" s="798" t="s">
        <v>644</v>
      </c>
      <c r="F21" s="799" t="s">
        <v>508</v>
      </c>
      <c r="G21" s="791">
        <v>50</v>
      </c>
      <c r="H21" s="793">
        <v>1.9</v>
      </c>
    </row>
    <row r="22" spans="2:8">
      <c r="B22" s="787">
        <v>3706</v>
      </c>
      <c r="C22" s="381">
        <v>41962</v>
      </c>
      <c r="D22" s="788">
        <v>0.47430555555555554</v>
      </c>
      <c r="E22" s="798" t="s">
        <v>645</v>
      </c>
      <c r="F22" s="799" t="s">
        <v>646</v>
      </c>
      <c r="G22" s="791">
        <v>50</v>
      </c>
      <c r="H22" s="793" t="s">
        <v>450</v>
      </c>
    </row>
    <row r="23" spans="2:8">
      <c r="B23" s="787">
        <v>3707</v>
      </c>
      <c r="C23" s="381">
        <v>41963</v>
      </c>
      <c r="D23" s="788">
        <v>0.84722222222222221</v>
      </c>
      <c r="E23" s="798" t="s">
        <v>647</v>
      </c>
      <c r="F23" s="799" t="s">
        <v>648</v>
      </c>
      <c r="G23" s="791">
        <v>50</v>
      </c>
      <c r="H23" s="793">
        <v>19.23</v>
      </c>
    </row>
    <row r="24" spans="2:8">
      <c r="B24" s="787">
        <v>3708</v>
      </c>
      <c r="C24" s="381">
        <v>41965</v>
      </c>
      <c r="D24" s="788">
        <v>0.6777777777777777</v>
      </c>
      <c r="E24" s="798" t="s">
        <v>649</v>
      </c>
      <c r="F24" s="799" t="s">
        <v>650</v>
      </c>
      <c r="G24" s="791">
        <v>50</v>
      </c>
      <c r="H24" s="793">
        <v>9.6</v>
      </c>
    </row>
    <row r="25" spans="2:8">
      <c r="B25" s="787">
        <v>3710</v>
      </c>
      <c r="C25" s="381">
        <v>41968</v>
      </c>
      <c r="D25" s="788">
        <v>0.43333333333333335</v>
      </c>
      <c r="E25" s="798" t="s">
        <v>651</v>
      </c>
      <c r="F25" s="799" t="s">
        <v>652</v>
      </c>
      <c r="G25" s="791">
        <v>50</v>
      </c>
      <c r="H25" s="793">
        <v>28</v>
      </c>
    </row>
    <row r="26" spans="2:8">
      <c r="B26" s="787">
        <v>3711</v>
      </c>
      <c r="C26" s="381">
        <v>41970</v>
      </c>
      <c r="D26" s="788">
        <v>0.68333333333333324</v>
      </c>
      <c r="E26" s="798" t="s">
        <v>653</v>
      </c>
      <c r="F26" s="799" t="s">
        <v>654</v>
      </c>
      <c r="G26" s="791">
        <v>50</v>
      </c>
      <c r="H26" s="793" t="s">
        <v>450</v>
      </c>
    </row>
    <row r="27" spans="2:8">
      <c r="B27" s="787">
        <v>3717</v>
      </c>
      <c r="C27" s="381">
        <v>41976</v>
      </c>
      <c r="D27" s="788">
        <v>0.39583333333333331</v>
      </c>
      <c r="E27" s="798" t="s">
        <v>655</v>
      </c>
      <c r="F27" s="799" t="s">
        <v>656</v>
      </c>
      <c r="G27" s="791">
        <v>50</v>
      </c>
      <c r="H27" s="793">
        <v>3.65</v>
      </c>
    </row>
    <row r="28" spans="2:8">
      <c r="B28" s="787">
        <v>3718</v>
      </c>
      <c r="C28" s="381">
        <v>41977</v>
      </c>
      <c r="D28" s="788">
        <v>0.57222222222222219</v>
      </c>
      <c r="E28" s="798" t="s">
        <v>657</v>
      </c>
      <c r="F28" s="799" t="s">
        <v>508</v>
      </c>
      <c r="G28" s="791">
        <v>50</v>
      </c>
      <c r="H28" s="793" t="s">
        <v>450</v>
      </c>
    </row>
    <row r="29" spans="2:8">
      <c r="B29" s="787">
        <v>3719</v>
      </c>
      <c r="C29" s="381">
        <v>41984</v>
      </c>
      <c r="D29" s="788">
        <v>0.33749999999999997</v>
      </c>
      <c r="E29" s="798" t="s">
        <v>658</v>
      </c>
      <c r="F29" s="799" t="s">
        <v>659</v>
      </c>
      <c r="G29" s="791">
        <v>50</v>
      </c>
      <c r="H29" s="793" t="s">
        <v>450</v>
      </c>
    </row>
    <row r="30" spans="2:8">
      <c r="B30" s="787">
        <v>3720</v>
      </c>
      <c r="C30" s="381">
        <v>41986</v>
      </c>
      <c r="D30" s="788">
        <v>0.76874999999999993</v>
      </c>
      <c r="E30" s="798" t="s">
        <v>657</v>
      </c>
      <c r="F30" s="798" t="s">
        <v>660</v>
      </c>
      <c r="G30" s="791">
        <v>50</v>
      </c>
      <c r="H30" s="793" t="s">
        <v>450</v>
      </c>
    </row>
    <row r="31" spans="2:8">
      <c r="B31" s="787">
        <v>3721</v>
      </c>
      <c r="C31" s="381">
        <v>41987</v>
      </c>
      <c r="D31" s="788">
        <v>6.3888888888888884E-2</v>
      </c>
      <c r="E31" s="798" t="s">
        <v>661</v>
      </c>
      <c r="F31" s="799" t="s">
        <v>662</v>
      </c>
      <c r="G31" s="791">
        <v>50</v>
      </c>
      <c r="H31" s="793">
        <v>29</v>
      </c>
    </row>
    <row r="32" spans="2:8">
      <c r="B32" s="787">
        <v>3724</v>
      </c>
      <c r="C32" s="381">
        <v>41988</v>
      </c>
      <c r="D32" s="788">
        <v>0.64236111111111105</v>
      </c>
      <c r="E32" s="798" t="s">
        <v>663</v>
      </c>
      <c r="F32" s="799" t="s">
        <v>664</v>
      </c>
      <c r="G32" s="791">
        <v>50</v>
      </c>
      <c r="H32" s="793" t="s">
        <v>450</v>
      </c>
    </row>
    <row r="33" spans="2:8" ht="16.5">
      <c r="B33" s="787">
        <v>3727</v>
      </c>
      <c r="C33" s="381">
        <v>41992</v>
      </c>
      <c r="D33" s="788">
        <v>0.44791666666666669</v>
      </c>
      <c r="E33" s="798" t="s">
        <v>665</v>
      </c>
      <c r="F33" s="798" t="s">
        <v>666</v>
      </c>
      <c r="G33" s="791">
        <v>50</v>
      </c>
      <c r="H33" s="793" t="s">
        <v>450</v>
      </c>
    </row>
    <row r="34" spans="2:8">
      <c r="B34" s="787">
        <v>3728</v>
      </c>
      <c r="C34" s="381">
        <v>41993</v>
      </c>
      <c r="D34" s="788">
        <v>0.67152777777777783</v>
      </c>
      <c r="E34" s="798" t="s">
        <v>667</v>
      </c>
      <c r="F34" s="799" t="s">
        <v>508</v>
      </c>
      <c r="G34" s="791">
        <v>50</v>
      </c>
      <c r="H34" s="793" t="s">
        <v>450</v>
      </c>
    </row>
    <row r="35" spans="2:8">
      <c r="B35" s="787">
        <v>3729</v>
      </c>
      <c r="C35" s="381">
        <v>41995</v>
      </c>
      <c r="D35" s="788">
        <v>0.52708333333333335</v>
      </c>
      <c r="E35" s="798" t="s">
        <v>668</v>
      </c>
      <c r="F35" s="799" t="s">
        <v>669</v>
      </c>
      <c r="G35" s="791">
        <v>50</v>
      </c>
      <c r="H35" s="793">
        <v>9.3000000000000007</v>
      </c>
    </row>
    <row r="37" spans="2:8">
      <c r="E37" s="377" t="s">
        <v>680</v>
      </c>
    </row>
    <row r="38" spans="2:8">
      <c r="E38" s="377" t="s">
        <v>681</v>
      </c>
    </row>
    <row r="39" spans="2:8">
      <c r="E39" s="377" t="s">
        <v>682</v>
      </c>
    </row>
    <row r="40" spans="2:8">
      <c r="E40" s="377" t="s">
        <v>683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tabColor rgb="FF00B050"/>
  </sheetPr>
  <dimension ref="B1:AY147"/>
  <sheetViews>
    <sheetView zoomScaleNormal="100" workbookViewId="0">
      <selection activeCell="AU35" sqref="AU35"/>
    </sheetView>
  </sheetViews>
  <sheetFormatPr baseColWidth="10" defaultRowHeight="12.75"/>
  <cols>
    <col min="1" max="1" width="3" style="68" customWidth="1"/>
    <col min="2" max="2" width="19" style="68" bestFit="1" customWidth="1"/>
    <col min="3" max="14" width="10.7109375" style="68" bestFit="1" customWidth="1"/>
    <col min="15" max="15" width="11.7109375" style="68" bestFit="1" customWidth="1"/>
    <col min="16" max="16" width="9.5703125" style="95" customWidth="1"/>
    <col min="17" max="17" width="9.140625" style="68" customWidth="1"/>
    <col min="18" max="18" width="19" style="68" bestFit="1" customWidth="1"/>
    <col min="19" max="23" width="10.7109375" style="68" bestFit="1" customWidth="1"/>
    <col min="24" max="24" width="11.7109375" style="68" bestFit="1" customWidth="1"/>
    <col min="25" max="25" width="10.85546875" style="68" customWidth="1"/>
    <col min="26" max="26" width="12.140625" style="68" customWidth="1"/>
    <col min="27" max="27" width="11.28515625" style="68" customWidth="1"/>
    <col min="28" max="28" width="12" style="68" customWidth="1"/>
    <col min="29" max="29" width="12" style="275" customWidth="1"/>
    <col min="30" max="30" width="8.28515625" style="68" customWidth="1"/>
    <col min="31" max="31" width="6.5703125" style="190" customWidth="1"/>
    <col min="32" max="32" width="17.85546875" style="68" bestFit="1" customWidth="1"/>
    <col min="33" max="38" width="7.7109375" style="68" bestFit="1" customWidth="1"/>
    <col min="39" max="39" width="7.5703125" style="68" bestFit="1" customWidth="1"/>
    <col min="40" max="41" width="7.7109375" style="68" bestFit="1" customWidth="1"/>
    <col min="42" max="42" width="9.5703125" style="68" bestFit="1" customWidth="1"/>
    <col min="43" max="43" width="9.5703125" style="275" customWidth="1"/>
    <col min="44" max="44" width="11.140625" style="190" bestFit="1" customWidth="1"/>
    <col min="45" max="45" width="9.42578125" style="190" customWidth="1"/>
    <col min="46" max="46" width="17.140625" style="68" bestFit="1" customWidth="1"/>
    <col min="47" max="47" width="13.28515625" style="68" bestFit="1" customWidth="1"/>
    <col min="48" max="48" width="19.28515625" style="68" bestFit="1" customWidth="1"/>
    <col min="49" max="49" width="35.5703125" style="68" bestFit="1" customWidth="1"/>
    <col min="50" max="16384" width="11.42578125" style="68"/>
  </cols>
  <sheetData>
    <row r="1" spans="2:51" s="275" customFormat="1"/>
    <row r="2" spans="2:51" s="95" customFormat="1" ht="12.75" customHeight="1">
      <c r="AC2" s="275"/>
      <c r="AE2" s="190"/>
      <c r="AQ2" s="275"/>
      <c r="AR2" s="190"/>
      <c r="AS2" s="190"/>
    </row>
    <row r="3" spans="2:51" s="95" customFormat="1">
      <c r="B3" s="82" t="s">
        <v>37</v>
      </c>
      <c r="C3" s="82" t="s">
        <v>27</v>
      </c>
      <c r="D3" s="82" t="s">
        <v>28</v>
      </c>
      <c r="E3" s="82" t="s">
        <v>29</v>
      </c>
      <c r="F3" s="82" t="s">
        <v>30</v>
      </c>
      <c r="G3" s="82" t="s">
        <v>31</v>
      </c>
      <c r="H3" s="82" t="s">
        <v>32</v>
      </c>
      <c r="I3" s="82" t="s">
        <v>38</v>
      </c>
      <c r="J3" s="82" t="s">
        <v>39</v>
      </c>
      <c r="K3" s="82" t="s">
        <v>40</v>
      </c>
      <c r="L3" s="82" t="s">
        <v>41</v>
      </c>
      <c r="M3" s="82" t="s">
        <v>42</v>
      </c>
      <c r="N3" s="82" t="s">
        <v>43</v>
      </c>
      <c r="O3" s="82" t="s">
        <v>422</v>
      </c>
      <c r="R3" s="90" t="s">
        <v>37</v>
      </c>
      <c r="S3" s="291">
        <v>2004</v>
      </c>
      <c r="T3" s="291">
        <v>2005</v>
      </c>
      <c r="U3" s="291">
        <v>2006</v>
      </c>
      <c r="V3" s="291">
        <v>2007</v>
      </c>
      <c r="W3" s="291">
        <v>2008</v>
      </c>
      <c r="X3" s="291">
        <v>2009</v>
      </c>
      <c r="Y3" s="291">
        <v>2010</v>
      </c>
      <c r="Z3" s="291">
        <v>2011</v>
      </c>
      <c r="AA3" s="291">
        <v>2012</v>
      </c>
      <c r="AB3" s="291">
        <v>2013</v>
      </c>
      <c r="AC3" s="296">
        <v>2014</v>
      </c>
      <c r="AD3" s="293" t="s">
        <v>292</v>
      </c>
      <c r="AE3" s="159"/>
      <c r="AF3" s="87" t="s">
        <v>37</v>
      </c>
      <c r="AG3" s="233">
        <v>2004</v>
      </c>
      <c r="AH3" s="233">
        <v>2005</v>
      </c>
      <c r="AI3" s="233">
        <v>2006</v>
      </c>
      <c r="AJ3" s="233">
        <v>2007</v>
      </c>
      <c r="AK3" s="233">
        <v>2008</v>
      </c>
      <c r="AL3" s="233">
        <v>2009</v>
      </c>
      <c r="AM3" s="233">
        <v>2010</v>
      </c>
      <c r="AN3" s="233">
        <v>2011</v>
      </c>
      <c r="AO3" s="233">
        <v>2012</v>
      </c>
      <c r="AP3" s="233">
        <v>2013</v>
      </c>
      <c r="AQ3" s="233">
        <v>2014</v>
      </c>
      <c r="AR3" s="209" t="s">
        <v>292</v>
      </c>
      <c r="AS3" s="209"/>
      <c r="AT3" s="118"/>
      <c r="AU3" s="118"/>
      <c r="AV3" s="118"/>
      <c r="AW3" s="118"/>
    </row>
    <row r="4" spans="2:51" s="95" customFormat="1">
      <c r="B4" s="134" t="s">
        <v>45</v>
      </c>
      <c r="C4" s="278">
        <v>1168.10202</v>
      </c>
      <c r="D4" s="278">
        <v>1084.5565799999999</v>
      </c>
      <c r="E4" s="278">
        <v>1229.8350399999999</v>
      </c>
      <c r="F4" s="278">
        <v>1021.50573</v>
      </c>
      <c r="G4" s="278">
        <v>1197.90715</v>
      </c>
      <c r="H4" s="278">
        <v>1217.80924</v>
      </c>
      <c r="I4" s="278">
        <v>1131.01035</v>
      </c>
      <c r="J4" s="278">
        <v>1139.15318</v>
      </c>
      <c r="K4" s="279">
        <v>1215.4081000000001</v>
      </c>
      <c r="L4" s="279">
        <v>1263.66156</v>
      </c>
      <c r="M4" s="279">
        <v>1171.41551</v>
      </c>
      <c r="N4" s="279">
        <v>1235.20865</v>
      </c>
      <c r="O4" s="278">
        <f>SUM(C4:N4)</f>
        <v>14075.573110000001</v>
      </c>
      <c r="R4" s="91" t="s">
        <v>44</v>
      </c>
      <c r="S4" s="285">
        <v>24.307380000000002</v>
      </c>
      <c r="T4" s="285">
        <v>8.5309999999999997E-2</v>
      </c>
      <c r="U4" s="285">
        <v>19.288049999999998</v>
      </c>
      <c r="V4" s="285">
        <v>378.07150999999999</v>
      </c>
      <c r="W4" s="285">
        <v>330.27915999999999</v>
      </c>
      <c r="X4" s="285">
        <v>307.94251000000003</v>
      </c>
      <c r="Y4" s="285">
        <v>275.84452000000005</v>
      </c>
      <c r="Z4" s="285">
        <v>192.18628000000004</v>
      </c>
      <c r="AA4" s="285">
        <v>151.96534</v>
      </c>
      <c r="AB4" s="292">
        <f>O26</f>
        <v>311.56879000000004</v>
      </c>
      <c r="AC4" s="285">
        <f>SUMIF($B$4:$B$15,$R4,$O$4:$O$15)</f>
        <v>180.49598000000003</v>
      </c>
      <c r="AD4" s="292">
        <f>SUMIF($B$4:$B$16,$R4,$L$4:$L$16)+SUMIF($B$4:$B$16,$R4,$M$4:$M$16)+SUMIF($B$4:$B$16,$R4,$N$4:$N$16)</f>
        <v>16.330310000000001</v>
      </c>
      <c r="AE4" s="159"/>
      <c r="AF4" s="88" t="s">
        <v>44</v>
      </c>
      <c r="AG4" s="112">
        <v>1.9713966984433351E-3</v>
      </c>
      <c r="AH4" s="112">
        <v>6.7399758190746332E-6</v>
      </c>
      <c r="AI4" s="112">
        <v>1.4572401979367677E-3</v>
      </c>
      <c r="AJ4" s="112">
        <v>2.7110104478484897E-2</v>
      </c>
      <c r="AK4" s="112">
        <v>2.2774193940270394E-2</v>
      </c>
      <c r="AL4" s="112">
        <v>2.065789787529624E-2</v>
      </c>
      <c r="AM4" s="112">
        <v>1.8267756518543985E-2</v>
      </c>
      <c r="AN4" s="112">
        <v>1.2095450165715912E-2</v>
      </c>
      <c r="AO4" s="112">
        <f>AA4/$AA$16</f>
        <v>9.0694940938594679E-3</v>
      </c>
      <c r="AP4" s="112">
        <f t="shared" ref="AP4:AR5" si="0">AB4/AB$16</f>
        <v>1.8075819557154649E-2</v>
      </c>
      <c r="AQ4" s="112">
        <f>AC4/AC$16</f>
        <v>1.0212278079086487E-2</v>
      </c>
      <c r="AR4" s="112">
        <f t="shared" si="0"/>
        <v>3.5441760153802084E-3</v>
      </c>
      <c r="AS4" s="112"/>
      <c r="AT4" s="119"/>
      <c r="AU4" s="120"/>
      <c r="AV4" s="118"/>
      <c r="AW4" s="118"/>
    </row>
    <row r="5" spans="2:51" s="95" customFormat="1">
      <c r="B5" s="134" t="s">
        <v>48</v>
      </c>
      <c r="C5" s="278">
        <v>0</v>
      </c>
      <c r="D5" s="278">
        <v>0</v>
      </c>
      <c r="E5" s="278">
        <v>0</v>
      </c>
      <c r="F5" s="278">
        <v>0</v>
      </c>
      <c r="G5" s="278">
        <v>0</v>
      </c>
      <c r="H5" s="278">
        <v>0</v>
      </c>
      <c r="I5" s="278">
        <v>0</v>
      </c>
      <c r="J5" s="278">
        <v>0</v>
      </c>
      <c r="K5" s="279">
        <v>0</v>
      </c>
      <c r="L5" s="279">
        <v>0</v>
      </c>
      <c r="M5" s="279">
        <v>0</v>
      </c>
      <c r="N5" s="279">
        <v>0</v>
      </c>
      <c r="O5" s="278">
        <f t="shared" ref="O5:O16" si="1">SUM(C5:N5)</f>
        <v>0</v>
      </c>
      <c r="R5" s="91" t="s">
        <v>45</v>
      </c>
      <c r="S5" s="285">
        <v>3505.0807399999999</v>
      </c>
      <c r="T5" s="285">
        <v>1698.1783499999999</v>
      </c>
      <c r="U5" s="285">
        <v>3898.9226899999999</v>
      </c>
      <c r="V5" s="285">
        <v>5510.27574</v>
      </c>
      <c r="W5" s="285">
        <v>5984.30339</v>
      </c>
      <c r="X5" s="285">
        <v>5975.3717900000001</v>
      </c>
      <c r="Y5" s="285">
        <v>7225.0442000000003</v>
      </c>
      <c r="Z5" s="285">
        <v>10999.596390000001</v>
      </c>
      <c r="AA5" s="285">
        <v>13793.046060000001</v>
      </c>
      <c r="AB5" s="292">
        <f>O20</f>
        <v>14100.78988</v>
      </c>
      <c r="AC5" s="285">
        <f t="shared" ref="AC5:AC15" si="2">SUMIF($B$4:$B$15,$R5,$O$4:$O$15)</f>
        <v>14075.573110000001</v>
      </c>
      <c r="AD5" s="292">
        <f t="shared" ref="AD5:AD16" si="3">SUMIF($B$4:$B$16,$R5,$L$4:$L$16)+SUMIF($B$4:$B$16,$R5,$M$4:$M$16)+SUMIF($B$4:$B$16,$R5,$N$4:$N$16)</f>
        <v>3670.2857200000003</v>
      </c>
      <c r="AE5" s="159"/>
      <c r="AF5" s="89" t="s">
        <v>45</v>
      </c>
      <c r="AG5" s="112">
        <v>0.28427187951203792</v>
      </c>
      <c r="AH5" s="112">
        <v>0.13416576035020583</v>
      </c>
      <c r="AI5" s="112">
        <v>0.29456927333326877</v>
      </c>
      <c r="AJ5" s="112">
        <v>0.3951214176827571</v>
      </c>
      <c r="AK5" s="112">
        <v>0.41264391613832851</v>
      </c>
      <c r="AL5" s="112">
        <v>0.40084956183784459</v>
      </c>
      <c r="AM5" s="112">
        <v>0.47847732585486347</v>
      </c>
      <c r="AN5" s="112">
        <v>0.69227142529754793</v>
      </c>
      <c r="AO5" s="112">
        <f>AA5/$AA$16</f>
        <v>0.82318737797383013</v>
      </c>
      <c r="AP5" s="112">
        <f t="shared" si="0"/>
        <v>0.81806439433241152</v>
      </c>
      <c r="AQ5" s="112">
        <f t="shared" si="0"/>
        <v>0.796381541139211</v>
      </c>
      <c r="AR5" s="112">
        <f t="shared" si="0"/>
        <v>0.79656409574689513</v>
      </c>
      <c r="AS5" s="112"/>
      <c r="AT5" s="121"/>
      <c r="AU5" s="120"/>
      <c r="AV5" s="116"/>
      <c r="AW5" s="118"/>
    </row>
    <row r="6" spans="2:51" s="95" customFormat="1">
      <c r="B6" s="134" t="s">
        <v>187</v>
      </c>
      <c r="C6" s="278">
        <v>2.3056000000000001</v>
      </c>
      <c r="D6" s="278">
        <v>4.1339300000000003</v>
      </c>
      <c r="E6" s="278">
        <v>10.303430000000001</v>
      </c>
      <c r="F6" s="278">
        <v>11.602169999999999</v>
      </c>
      <c r="G6" s="278">
        <v>12.05416</v>
      </c>
      <c r="H6" s="278">
        <v>10.221690000000001</v>
      </c>
      <c r="I6" s="278">
        <v>11.57423</v>
      </c>
      <c r="J6" s="278">
        <v>12.23883</v>
      </c>
      <c r="K6" s="279">
        <v>12.04433</v>
      </c>
      <c r="L6" s="279">
        <v>12.02636</v>
      </c>
      <c r="M6" s="279">
        <v>11.842739999999999</v>
      </c>
      <c r="N6" s="279">
        <v>11.881640000000001</v>
      </c>
      <c r="O6" s="278">
        <f t="shared" si="1"/>
        <v>122.22910999999999</v>
      </c>
      <c r="R6" s="91" t="s">
        <v>52</v>
      </c>
      <c r="S6" s="285">
        <v>65.975359999999995</v>
      </c>
      <c r="T6" s="285">
        <v>60.026589999999999</v>
      </c>
      <c r="U6" s="285">
        <v>69.736919999999998</v>
      </c>
      <c r="V6" s="285">
        <v>68.167420000000007</v>
      </c>
      <c r="W6" s="285">
        <v>67.83587</v>
      </c>
      <c r="X6" s="285">
        <v>61.865659999999998</v>
      </c>
      <c r="Y6" s="285">
        <v>56.868159999999996</v>
      </c>
      <c r="Z6" s="285">
        <v>71.23639</v>
      </c>
      <c r="AA6" s="285">
        <v>81.416340000000005</v>
      </c>
      <c r="AB6" s="286">
        <f>O28</f>
        <v>78.135009999999994</v>
      </c>
      <c r="AC6" s="285">
        <f t="shared" si="2"/>
        <v>80.790440000000004</v>
      </c>
      <c r="AD6" s="292">
        <f>SUMIF($B$4:$B$16,$R6,$L$4:$L$16)+SUMIF($B$4:$B$16,$R6,$M$4:$M$16)+SUMIF($B$4:$B$16,$R6,$N$4:$N$16)</f>
        <v>20.666730000000001</v>
      </c>
      <c r="AE6" s="159"/>
      <c r="AF6" s="89" t="s">
        <v>52</v>
      </c>
      <c r="AG6" s="112">
        <v>5.3507867521143965E-3</v>
      </c>
      <c r="AH6" s="112">
        <v>4.7424424463897224E-3</v>
      </c>
      <c r="AI6" s="112">
        <v>5.2687256153058776E-3</v>
      </c>
      <c r="AJ6" s="112">
        <v>4.888032632315408E-3</v>
      </c>
      <c r="AK6" s="112">
        <v>4.6775802006005177E-3</v>
      </c>
      <c r="AL6" s="112">
        <v>4.150172336608542E-3</v>
      </c>
      <c r="AM6" s="112">
        <v>3.7660842438979832E-3</v>
      </c>
      <c r="AN6" s="112">
        <v>4.4833387962475947E-3</v>
      </c>
      <c r="AO6" s="112">
        <f>AA6/$AA$16</f>
        <v>4.8590357167868307E-3</v>
      </c>
      <c r="AP6" s="112">
        <f t="shared" ref="AP6:AP15" si="4">AB6/AB$16</f>
        <v>4.5330417782104351E-3</v>
      </c>
      <c r="AQ6" s="112">
        <f t="shared" ref="AQ6:AQ15" si="5">AC6/AC$16</f>
        <v>4.5710405262862474E-3</v>
      </c>
      <c r="AR6" s="112">
        <f t="shared" ref="AR6:AR15" si="6">AD6/AD$16</f>
        <v>4.4853115943505432E-3</v>
      </c>
      <c r="AS6" s="112"/>
      <c r="AT6" s="121"/>
      <c r="AU6" s="120"/>
      <c r="AV6" s="116"/>
      <c r="AW6" s="116"/>
    </row>
    <row r="7" spans="2:51" s="95" customFormat="1">
      <c r="B7" s="134" t="s">
        <v>50</v>
      </c>
      <c r="C7" s="278">
        <v>111.5112</v>
      </c>
      <c r="D7" s="278">
        <v>64.007509999999996</v>
      </c>
      <c r="E7" s="278">
        <v>69.540760000000006</v>
      </c>
      <c r="F7" s="278">
        <v>133.35185999999999</v>
      </c>
      <c r="G7" s="278">
        <v>71.669370000000001</v>
      </c>
      <c r="H7" s="278">
        <v>25.68413</v>
      </c>
      <c r="I7" s="278">
        <v>64.979479999999995</v>
      </c>
      <c r="J7" s="278">
        <v>66.283910000000006</v>
      </c>
      <c r="K7" s="279">
        <v>50.607489999999999</v>
      </c>
      <c r="L7" s="279">
        <v>73.632019999999997</v>
      </c>
      <c r="M7" s="279">
        <v>102.27016999999999</v>
      </c>
      <c r="N7" s="279">
        <v>104.11942000000001</v>
      </c>
      <c r="O7" s="278">
        <f t="shared" si="1"/>
        <v>937.65732000000003</v>
      </c>
      <c r="R7" s="91" t="s">
        <v>47</v>
      </c>
      <c r="S7" s="285">
        <v>28.109360000000002</v>
      </c>
      <c r="T7" s="285">
        <v>7.6740000000000004</v>
      </c>
      <c r="U7" s="285">
        <v>43.0687</v>
      </c>
      <c r="V7" s="285">
        <v>41.200620000000001</v>
      </c>
      <c r="W7" s="285">
        <v>30.951270000000001</v>
      </c>
      <c r="X7" s="285">
        <v>91.766859999999994</v>
      </c>
      <c r="Y7" s="285">
        <v>114.40786</v>
      </c>
      <c r="Z7" s="285">
        <v>69.067070000000001</v>
      </c>
      <c r="AA7" s="285">
        <v>48.419510000000002</v>
      </c>
      <c r="AB7" s="286">
        <f>O24</f>
        <v>20.860890000000001</v>
      </c>
      <c r="AC7" s="285">
        <f t="shared" si="2"/>
        <v>8.3408800000000003</v>
      </c>
      <c r="AD7" s="292">
        <f t="shared" si="3"/>
        <v>1.8400300000000001</v>
      </c>
      <c r="AE7" s="159"/>
      <c r="AF7" s="89" t="s">
        <v>47</v>
      </c>
      <c r="AG7" s="112">
        <v>2.2797479407223298E-3</v>
      </c>
      <c r="AH7" s="112">
        <v>6.0628970150719422E-4</v>
      </c>
      <c r="AI7" s="112">
        <v>3.253902852433464E-3</v>
      </c>
      <c r="AJ7" s="112">
        <v>2.9543435123645114E-3</v>
      </c>
      <c r="AK7" s="112">
        <v>2.1342255614240782E-3</v>
      </c>
      <c r="AL7" s="112">
        <v>6.156053031511002E-3</v>
      </c>
      <c r="AM7" s="112">
        <v>7.5766411103170275E-3</v>
      </c>
      <c r="AN7" s="112">
        <v>4.3468103096485989E-3</v>
      </c>
      <c r="AO7" s="112">
        <f>AA7/$AA$16</f>
        <v>2.8897409104771486E-3</v>
      </c>
      <c r="AP7" s="112">
        <f t="shared" si="4"/>
        <v>1.2102549919767375E-3</v>
      </c>
      <c r="AQ7" s="112">
        <f t="shared" si="5"/>
        <v>4.7191846590871936E-4</v>
      </c>
      <c r="AR7" s="112">
        <f t="shared" si="6"/>
        <v>3.9934270651200402E-4</v>
      </c>
      <c r="AS7" s="112"/>
      <c r="AT7" s="121"/>
      <c r="AU7" s="120"/>
      <c r="AV7" s="116"/>
      <c r="AW7" s="116"/>
    </row>
    <row r="8" spans="2:51" s="95" customFormat="1">
      <c r="B8" s="134" t="s">
        <v>47</v>
      </c>
      <c r="C8" s="278">
        <v>0</v>
      </c>
      <c r="D8" s="278">
        <v>0</v>
      </c>
      <c r="E8" s="278">
        <v>0</v>
      </c>
      <c r="F8" s="278">
        <v>0.39343</v>
      </c>
      <c r="G8" s="278">
        <v>1.36995</v>
      </c>
      <c r="H8" s="278">
        <v>0.95369000000000004</v>
      </c>
      <c r="I8" s="278">
        <v>1.99855</v>
      </c>
      <c r="J8" s="278">
        <v>0.96787999999999996</v>
      </c>
      <c r="K8" s="279">
        <v>0.81735000000000002</v>
      </c>
      <c r="L8" s="279">
        <v>0.61682000000000003</v>
      </c>
      <c r="M8" s="279">
        <v>0.79410000000000003</v>
      </c>
      <c r="N8" s="279">
        <v>0.42910999999999999</v>
      </c>
      <c r="O8" s="278">
        <f t="shared" si="1"/>
        <v>8.3408800000000003</v>
      </c>
      <c r="R8" s="91" t="s">
        <v>48</v>
      </c>
      <c r="S8" s="285">
        <v>1094.4671600000001</v>
      </c>
      <c r="T8" s="285">
        <v>2852.0380799999998</v>
      </c>
      <c r="U8" s="285">
        <v>2709.65526</v>
      </c>
      <c r="V8" s="285">
        <v>2516.1387599999998</v>
      </c>
      <c r="W8" s="285">
        <v>2496.4804399999998</v>
      </c>
      <c r="X8" s="285">
        <v>2464.011</v>
      </c>
      <c r="Y8" s="285">
        <v>1511.538</v>
      </c>
      <c r="Z8" s="285">
        <v>0</v>
      </c>
      <c r="AA8" s="285">
        <v>95.608999999999995</v>
      </c>
      <c r="AB8" s="286">
        <f>O21</f>
        <v>0</v>
      </c>
      <c r="AC8" s="285">
        <f t="shared" si="2"/>
        <v>0</v>
      </c>
      <c r="AD8" s="292">
        <f t="shared" si="3"/>
        <v>0</v>
      </c>
      <c r="AE8" s="159"/>
      <c r="AF8" s="89" t="s">
        <v>48</v>
      </c>
      <c r="AG8" s="112">
        <v>8.8764356577247461E-2</v>
      </c>
      <c r="AH8" s="112">
        <v>0.22532724996225584</v>
      </c>
      <c r="AI8" s="112">
        <v>0.20471839130564282</v>
      </c>
      <c r="AJ8" s="112">
        <v>0.18042296989256193</v>
      </c>
      <c r="AK8" s="112">
        <v>0.17214325514407741</v>
      </c>
      <c r="AL8" s="112">
        <v>0.16529477402001613</v>
      </c>
      <c r="AM8" s="112">
        <v>0.10010134750013136</v>
      </c>
      <c r="AN8" s="112">
        <v>0</v>
      </c>
      <c r="AO8" s="112">
        <f>AA8/$AA$16</f>
        <v>5.7060725874716551E-3</v>
      </c>
      <c r="AP8" s="112">
        <f t="shared" si="4"/>
        <v>0</v>
      </c>
      <c r="AQ8" s="112">
        <f t="shared" si="5"/>
        <v>0</v>
      </c>
      <c r="AR8" s="112">
        <f t="shared" si="6"/>
        <v>0</v>
      </c>
      <c r="AS8" s="112"/>
      <c r="AT8" s="119"/>
      <c r="AU8" s="118"/>
      <c r="AV8" s="116"/>
      <c r="AW8" s="116"/>
    </row>
    <row r="9" spans="2:51" s="217" customFormat="1">
      <c r="B9" s="100" t="s">
        <v>378</v>
      </c>
      <c r="C9" s="278">
        <v>11.365919999999999</v>
      </c>
      <c r="D9" s="278">
        <v>15.661</v>
      </c>
      <c r="E9" s="278">
        <v>14.641</v>
      </c>
      <c r="F9" s="278">
        <v>14.419</v>
      </c>
      <c r="G9" s="278">
        <v>17.53</v>
      </c>
      <c r="H9" s="278">
        <v>18.009</v>
      </c>
      <c r="I9" s="278">
        <v>18.556000000000001</v>
      </c>
      <c r="J9" s="278">
        <v>18.736000000000001</v>
      </c>
      <c r="K9" s="279">
        <v>19.701000000000001</v>
      </c>
      <c r="L9" s="279">
        <v>20.370999999999999</v>
      </c>
      <c r="M9" s="279">
        <v>22.119</v>
      </c>
      <c r="N9" s="279">
        <v>24.231000000000002</v>
      </c>
      <c r="O9" s="278">
        <f t="shared" si="1"/>
        <v>215.33991999999998</v>
      </c>
      <c r="R9" s="91" t="s">
        <v>49</v>
      </c>
      <c r="S9" s="285">
        <v>7587.9996100000008</v>
      </c>
      <c r="T9" s="285">
        <v>8031.8133900000003</v>
      </c>
      <c r="U9" s="285">
        <v>6403.6772499999997</v>
      </c>
      <c r="V9" s="285">
        <v>3146.7778600000001</v>
      </c>
      <c r="W9" s="285">
        <v>1713.14129</v>
      </c>
      <c r="X9" s="285">
        <v>3002.71794</v>
      </c>
      <c r="Y9" s="285">
        <v>4042.3425299999999</v>
      </c>
      <c r="Z9" s="285">
        <v>4103.7799399999994</v>
      </c>
      <c r="AA9" s="285">
        <v>2284.4561899999999</v>
      </c>
      <c r="AB9" s="286">
        <f>O27</f>
        <v>1608.6775499999999</v>
      </c>
      <c r="AC9" s="285">
        <f t="shared" si="2"/>
        <v>1966.9287300000001</v>
      </c>
      <c r="AD9" s="292">
        <f t="shared" si="3"/>
        <v>469.79077999999998</v>
      </c>
      <c r="AE9" s="159"/>
      <c r="AF9" s="89" t="s">
        <v>49</v>
      </c>
      <c r="AG9" s="112">
        <v>0.6154080521612495</v>
      </c>
      <c r="AH9" s="112">
        <v>0.63455899697479623</v>
      </c>
      <c r="AI9" s="112">
        <v>0.48380711908737156</v>
      </c>
      <c r="AJ9" s="112">
        <v>0.22564375865079897</v>
      </c>
      <c r="AK9" s="112">
        <v>0.11812859153918465</v>
      </c>
      <c r="AL9" s="112">
        <v>0.2014331848916861</v>
      </c>
      <c r="AM9" s="112">
        <v>0.26770344795174861</v>
      </c>
      <c r="AN9" s="112">
        <v>0.25827580280618689</v>
      </c>
      <c r="AO9" s="112">
        <f t="shared" ref="AO9:AO14" si="7">AA9/$AA$16</f>
        <v>0.13633939109329601</v>
      </c>
      <c r="AP9" s="112">
        <f t="shared" si="4"/>
        <v>9.3328234575246194E-2</v>
      </c>
      <c r="AQ9" s="112">
        <f t="shared" si="5"/>
        <v>0.11128681731584504</v>
      </c>
      <c r="AR9" s="112">
        <f t="shared" si="6"/>
        <v>0.10195894717998372</v>
      </c>
      <c r="AS9" s="112"/>
      <c r="AT9" s="119"/>
      <c r="AU9" s="118"/>
      <c r="AV9" s="116"/>
      <c r="AW9" s="116"/>
    </row>
    <row r="10" spans="2:51" s="95" customFormat="1">
      <c r="B10" s="134" t="s">
        <v>44</v>
      </c>
      <c r="C10" s="278">
        <v>25.93413</v>
      </c>
      <c r="D10" s="278">
        <v>19.6175</v>
      </c>
      <c r="E10" s="278">
        <v>21.079190000000001</v>
      </c>
      <c r="F10" s="278">
        <v>27.16093</v>
      </c>
      <c r="G10" s="278">
        <v>19.937080000000002</v>
      </c>
      <c r="H10" s="278">
        <v>15.38003</v>
      </c>
      <c r="I10" s="278">
        <v>20.368390000000002</v>
      </c>
      <c r="J10" s="278">
        <v>6.94468</v>
      </c>
      <c r="K10" s="279">
        <v>7.7437399999999998</v>
      </c>
      <c r="L10" s="279">
        <v>6.3510999999999997</v>
      </c>
      <c r="M10" s="279">
        <v>5.6436999999999999</v>
      </c>
      <c r="N10" s="279">
        <v>4.3355100000000002</v>
      </c>
      <c r="O10" s="278">
        <f t="shared" si="1"/>
        <v>180.49598000000003</v>
      </c>
      <c r="R10" s="91" t="s">
        <v>50</v>
      </c>
      <c r="S10" s="285">
        <v>24.090170000000001</v>
      </c>
      <c r="T10" s="285">
        <v>7.4997199999999999</v>
      </c>
      <c r="U10" s="285">
        <v>91.663989999999998</v>
      </c>
      <c r="V10" s="285">
        <v>2285.14651</v>
      </c>
      <c r="W10" s="285">
        <v>3879.3510500000002</v>
      </c>
      <c r="X10" s="285">
        <v>3003.0931599999999</v>
      </c>
      <c r="Y10" s="285">
        <v>1874.0311799999999</v>
      </c>
      <c r="Z10" s="285">
        <v>360.80018999999999</v>
      </c>
      <c r="AA10" s="285">
        <v>263.97591999999997</v>
      </c>
      <c r="AB10" s="286">
        <f>O23</f>
        <v>991.55652999999995</v>
      </c>
      <c r="AC10" s="285">
        <f t="shared" si="2"/>
        <v>937.65732000000003</v>
      </c>
      <c r="AD10" s="292">
        <f t="shared" si="3"/>
        <v>280.02161000000001</v>
      </c>
      <c r="AE10" s="159"/>
      <c r="AF10" s="89" t="s">
        <v>50</v>
      </c>
      <c r="AG10" s="112">
        <v>1.9537803581849904E-3</v>
      </c>
      <c r="AH10" s="112">
        <v>5.9252058902626204E-4</v>
      </c>
      <c r="AI10" s="112">
        <v>6.9253476080409319E-3</v>
      </c>
      <c r="AJ10" s="112">
        <v>0.16385937315071727</v>
      </c>
      <c r="AK10" s="112">
        <v>0.26749823747611445</v>
      </c>
      <c r="AL10" s="112">
        <v>0.20145835600703735</v>
      </c>
      <c r="AM10" s="112">
        <v>0.12410739682049755</v>
      </c>
      <c r="AN10" s="112">
        <v>2.270734788105494E-2</v>
      </c>
      <c r="AO10" s="112">
        <f t="shared" si="7"/>
        <v>1.5754434842583969E-2</v>
      </c>
      <c r="AP10" s="112">
        <f t="shared" si="4"/>
        <v>5.7525649205744891E-2</v>
      </c>
      <c r="AQ10" s="112">
        <f t="shared" si="5"/>
        <v>5.3051692867237168E-2</v>
      </c>
      <c r="AR10" s="112">
        <f t="shared" si="6"/>
        <v>6.0773241533697196E-2</v>
      </c>
      <c r="AS10" s="112"/>
      <c r="AT10" s="94"/>
      <c r="AU10" s="118"/>
      <c r="AV10" s="116"/>
      <c r="AW10" s="116"/>
    </row>
    <row r="11" spans="2:51" s="95" customFormat="1">
      <c r="B11" s="134" t="s">
        <v>49</v>
      </c>
      <c r="C11" s="278">
        <v>115.9247</v>
      </c>
      <c r="D11" s="278">
        <v>131.39036999999999</v>
      </c>
      <c r="E11" s="278">
        <v>139.87742</v>
      </c>
      <c r="F11" s="278">
        <v>228.49681000000001</v>
      </c>
      <c r="G11" s="278">
        <v>166.81873999999999</v>
      </c>
      <c r="H11" s="278">
        <v>172.52997999999999</v>
      </c>
      <c r="I11" s="278">
        <v>201.20171999999999</v>
      </c>
      <c r="J11" s="278">
        <v>210.91693000000001</v>
      </c>
      <c r="K11" s="279">
        <v>129.98128</v>
      </c>
      <c r="L11" s="279">
        <v>134.49206000000001</v>
      </c>
      <c r="M11" s="279">
        <v>172.5333</v>
      </c>
      <c r="N11" s="279">
        <v>162.76542000000001</v>
      </c>
      <c r="O11" s="278">
        <f t="shared" si="1"/>
        <v>1966.9287300000001</v>
      </c>
      <c r="R11" s="289" t="s">
        <v>184</v>
      </c>
      <c r="S11" s="285">
        <v>0</v>
      </c>
      <c r="T11" s="285">
        <v>0</v>
      </c>
      <c r="U11" s="285">
        <v>0</v>
      </c>
      <c r="V11" s="285">
        <v>0</v>
      </c>
      <c r="W11" s="285">
        <v>0</v>
      </c>
      <c r="X11" s="285">
        <v>0</v>
      </c>
      <c r="Y11" s="285">
        <v>0</v>
      </c>
      <c r="Z11" s="285">
        <v>92.472000000000008</v>
      </c>
      <c r="AA11" s="285">
        <v>11.303000000000001</v>
      </c>
      <c r="AB11" s="286">
        <f>O30</f>
        <v>0</v>
      </c>
      <c r="AC11" s="285">
        <f t="shared" si="2"/>
        <v>0</v>
      </c>
      <c r="AD11" s="292">
        <f t="shared" si="3"/>
        <v>0</v>
      </c>
      <c r="AE11" s="159"/>
      <c r="AF11" s="113" t="s">
        <v>184</v>
      </c>
      <c r="AG11" s="112">
        <v>0</v>
      </c>
      <c r="AH11" s="112">
        <v>0</v>
      </c>
      <c r="AI11" s="112">
        <v>0</v>
      </c>
      <c r="AJ11" s="112">
        <v>0</v>
      </c>
      <c r="AK11" s="112">
        <v>0</v>
      </c>
      <c r="AL11" s="112">
        <v>0</v>
      </c>
      <c r="AM11" s="112">
        <v>0</v>
      </c>
      <c r="AN11" s="112">
        <v>5.819824743598147E-3</v>
      </c>
      <c r="AO11" s="112">
        <f t="shared" si="7"/>
        <v>6.7457810934318035E-4</v>
      </c>
      <c r="AP11" s="112">
        <f t="shared" si="4"/>
        <v>0</v>
      </c>
      <c r="AQ11" s="112">
        <f>AC11/AC$16</f>
        <v>0</v>
      </c>
      <c r="AR11" s="112">
        <f t="shared" si="6"/>
        <v>0</v>
      </c>
      <c r="AS11" s="112"/>
      <c r="AT11" s="119"/>
      <c r="AU11" s="132"/>
      <c r="AV11" s="116"/>
      <c r="AW11" s="116"/>
      <c r="AY11" s="184"/>
    </row>
    <row r="12" spans="2:51" s="95" customFormat="1">
      <c r="B12" s="134" t="s">
        <v>52</v>
      </c>
      <c r="C12" s="278">
        <v>7.6904500000000002</v>
      </c>
      <c r="D12" s="278">
        <v>7.0772500000000003</v>
      </c>
      <c r="E12" s="278">
        <v>7.5656400000000001</v>
      </c>
      <c r="F12" s="278">
        <v>5.2091799999999999</v>
      </c>
      <c r="G12" s="278">
        <v>6.8654799999999998</v>
      </c>
      <c r="H12" s="278">
        <v>6.3851000000000004</v>
      </c>
      <c r="I12" s="278">
        <v>6.4177299999999997</v>
      </c>
      <c r="J12" s="278">
        <v>6.2395800000000001</v>
      </c>
      <c r="K12" s="279">
        <v>6.6733000000000002</v>
      </c>
      <c r="L12" s="279">
        <v>6.6661099999999998</v>
      </c>
      <c r="M12" s="279">
        <v>6.7203099999999996</v>
      </c>
      <c r="N12" s="279">
        <v>7.2803100000000001</v>
      </c>
      <c r="O12" s="278">
        <f t="shared" si="1"/>
        <v>80.790440000000004</v>
      </c>
      <c r="R12" s="290" t="s">
        <v>185</v>
      </c>
      <c r="S12" s="285">
        <v>0</v>
      </c>
      <c r="T12" s="285">
        <v>0</v>
      </c>
      <c r="U12" s="285">
        <v>0</v>
      </c>
      <c r="V12" s="285">
        <v>0</v>
      </c>
      <c r="W12" s="285">
        <v>0</v>
      </c>
      <c r="X12" s="285">
        <v>0</v>
      </c>
      <c r="Y12" s="285">
        <v>0</v>
      </c>
      <c r="Z12" s="285">
        <v>0</v>
      </c>
      <c r="AA12" s="285">
        <v>0</v>
      </c>
      <c r="AB12" s="286">
        <f>O29</f>
        <v>0</v>
      </c>
      <c r="AC12" s="285">
        <f t="shared" si="2"/>
        <v>0</v>
      </c>
      <c r="AD12" s="292">
        <f t="shared" si="3"/>
        <v>0</v>
      </c>
      <c r="AE12" s="159"/>
      <c r="AF12" s="114" t="s">
        <v>185</v>
      </c>
      <c r="AG12" s="112">
        <v>0</v>
      </c>
      <c r="AH12" s="112">
        <v>0</v>
      </c>
      <c r="AI12" s="112">
        <v>0</v>
      </c>
      <c r="AJ12" s="112">
        <v>0</v>
      </c>
      <c r="AK12" s="112">
        <v>0</v>
      </c>
      <c r="AL12" s="112">
        <v>0</v>
      </c>
      <c r="AM12" s="112">
        <v>0</v>
      </c>
      <c r="AN12" s="112">
        <v>0</v>
      </c>
      <c r="AO12" s="112">
        <f t="shared" si="7"/>
        <v>0</v>
      </c>
      <c r="AP12" s="112">
        <f t="shared" si="4"/>
        <v>0</v>
      </c>
      <c r="AQ12" s="112">
        <f t="shared" si="5"/>
        <v>0</v>
      </c>
      <c r="AR12" s="112">
        <f>AD12/AD$16</f>
        <v>0</v>
      </c>
      <c r="AS12" s="112"/>
      <c r="AT12" s="94"/>
      <c r="AU12" s="79"/>
      <c r="AV12" s="79"/>
      <c r="AW12" s="79"/>
    </row>
    <row r="13" spans="2:51" s="95" customFormat="1">
      <c r="B13" s="134" t="s">
        <v>185</v>
      </c>
      <c r="C13" s="278">
        <v>0</v>
      </c>
      <c r="D13" s="278">
        <v>0</v>
      </c>
      <c r="E13" s="278">
        <v>0</v>
      </c>
      <c r="F13" s="278">
        <v>0</v>
      </c>
      <c r="G13" s="278">
        <v>0</v>
      </c>
      <c r="H13" s="278">
        <v>0</v>
      </c>
      <c r="I13" s="278">
        <v>0</v>
      </c>
      <c r="J13" s="278">
        <v>0</v>
      </c>
      <c r="K13" s="279">
        <v>0</v>
      </c>
      <c r="L13" s="279">
        <v>0</v>
      </c>
      <c r="M13" s="279">
        <v>0</v>
      </c>
      <c r="N13" s="279">
        <v>0</v>
      </c>
      <c r="O13" s="278">
        <f t="shared" si="1"/>
        <v>0</v>
      </c>
      <c r="R13" s="290" t="s">
        <v>187</v>
      </c>
      <c r="S13" s="285">
        <v>0</v>
      </c>
      <c r="T13" s="285">
        <v>0</v>
      </c>
      <c r="U13" s="285">
        <v>0</v>
      </c>
      <c r="V13" s="285">
        <v>0</v>
      </c>
      <c r="W13" s="285">
        <v>0</v>
      </c>
      <c r="X13" s="285">
        <v>0</v>
      </c>
      <c r="Y13" s="285">
        <v>0</v>
      </c>
      <c r="Z13" s="285">
        <v>0</v>
      </c>
      <c r="AA13" s="285">
        <v>25.02617</v>
      </c>
      <c r="AB13" s="286">
        <f>O22</f>
        <v>120.66354</v>
      </c>
      <c r="AC13" s="285">
        <f t="shared" si="2"/>
        <v>122.22910999999999</v>
      </c>
      <c r="AD13" s="292">
        <f t="shared" si="3"/>
        <v>35.75074</v>
      </c>
      <c r="AE13" s="159"/>
      <c r="AF13" s="115" t="s">
        <v>187</v>
      </c>
      <c r="AG13" s="112">
        <v>0</v>
      </c>
      <c r="AH13" s="112">
        <v>0</v>
      </c>
      <c r="AI13" s="112">
        <v>0</v>
      </c>
      <c r="AJ13" s="112">
        <v>0</v>
      </c>
      <c r="AK13" s="112">
        <v>0</v>
      </c>
      <c r="AL13" s="112">
        <v>0</v>
      </c>
      <c r="AM13" s="112">
        <v>0</v>
      </c>
      <c r="AN13" s="112">
        <v>0</v>
      </c>
      <c r="AO13" s="112">
        <f t="shared" si="7"/>
        <v>1.4935951908963123E-3</v>
      </c>
      <c r="AP13" s="112">
        <f t="shared" si="4"/>
        <v>7.0003557678787786E-3</v>
      </c>
      <c r="AQ13" s="112">
        <f t="shared" si="5"/>
        <v>6.9155981240094687E-3</v>
      </c>
      <c r="AR13" s="112">
        <f t="shared" si="6"/>
        <v>7.7590024463769416E-3</v>
      </c>
      <c r="AS13" s="112"/>
      <c r="AT13" s="79"/>
      <c r="AU13" s="79"/>
      <c r="AV13" s="79"/>
      <c r="AW13" s="79"/>
    </row>
    <row r="14" spans="2:51" s="95" customFormat="1">
      <c r="B14" s="134" t="s">
        <v>184</v>
      </c>
      <c r="C14" s="278">
        <v>0</v>
      </c>
      <c r="D14" s="278">
        <v>0</v>
      </c>
      <c r="E14" s="278">
        <v>0</v>
      </c>
      <c r="F14" s="278">
        <v>0</v>
      </c>
      <c r="G14" s="278">
        <v>0</v>
      </c>
      <c r="H14" s="278">
        <v>0</v>
      </c>
      <c r="I14" s="278">
        <v>0</v>
      </c>
      <c r="J14" s="278">
        <v>0</v>
      </c>
      <c r="K14" s="279">
        <v>0</v>
      </c>
      <c r="L14" s="279">
        <v>0</v>
      </c>
      <c r="M14" s="279">
        <v>0</v>
      </c>
      <c r="N14" s="279">
        <v>0</v>
      </c>
      <c r="O14" s="278">
        <f t="shared" si="1"/>
        <v>0</v>
      </c>
      <c r="R14" s="290" t="s">
        <v>188</v>
      </c>
      <c r="S14" s="285">
        <v>0</v>
      </c>
      <c r="T14" s="285">
        <v>0</v>
      </c>
      <c r="U14" s="285">
        <v>0</v>
      </c>
      <c r="V14" s="285">
        <v>0</v>
      </c>
      <c r="W14" s="285">
        <v>0</v>
      </c>
      <c r="X14" s="285">
        <v>0</v>
      </c>
      <c r="Y14" s="285">
        <v>0</v>
      </c>
      <c r="Z14" s="285">
        <v>0</v>
      </c>
      <c r="AA14" s="285">
        <v>0.44033</v>
      </c>
      <c r="AB14" s="286">
        <f>O31</f>
        <v>4.52034</v>
      </c>
      <c r="AC14" s="285">
        <f t="shared" si="2"/>
        <v>87.053550000000001</v>
      </c>
      <c r="AD14" s="292">
        <f t="shared" si="3"/>
        <v>46.239519999999999</v>
      </c>
      <c r="AE14" s="159"/>
      <c r="AF14" s="115" t="s">
        <v>188</v>
      </c>
      <c r="AG14" s="112">
        <v>0</v>
      </c>
      <c r="AH14" s="112">
        <v>0</v>
      </c>
      <c r="AI14" s="112">
        <v>0</v>
      </c>
      <c r="AJ14" s="112">
        <v>0</v>
      </c>
      <c r="AK14" s="112">
        <v>0</v>
      </c>
      <c r="AL14" s="112">
        <v>0</v>
      </c>
      <c r="AM14" s="112">
        <v>0</v>
      </c>
      <c r="AN14" s="112">
        <v>0</v>
      </c>
      <c r="AO14" s="112">
        <f t="shared" si="7"/>
        <v>2.6279481455107722E-5</v>
      </c>
      <c r="AP14" s="112">
        <f>AB14/AB$16</f>
        <v>2.6224979137669225E-4</v>
      </c>
      <c r="AQ14" s="112">
        <f t="shared" si="5"/>
        <v>4.925400889103787E-3</v>
      </c>
      <c r="AR14" s="112">
        <f t="shared" si="6"/>
        <v>1.0035388045094884E-2</v>
      </c>
      <c r="AS14" s="112"/>
      <c r="AT14" s="118" t="s">
        <v>273</v>
      </c>
      <c r="AU14" s="118" t="s">
        <v>69</v>
      </c>
      <c r="AV14" s="118" t="s">
        <v>70</v>
      </c>
      <c r="AW14" s="118" t="s">
        <v>71</v>
      </c>
    </row>
    <row r="15" spans="2:51" s="95" customFormat="1">
      <c r="B15" s="134" t="s">
        <v>188</v>
      </c>
      <c r="C15" s="278">
        <v>0.55584</v>
      </c>
      <c r="D15" s="278">
        <v>0.77532999999999996</v>
      </c>
      <c r="E15" s="278">
        <v>1.38876</v>
      </c>
      <c r="F15" s="278">
        <v>4.1570900000000002</v>
      </c>
      <c r="G15" s="278">
        <v>6.0415099999999997</v>
      </c>
      <c r="H15" s="278">
        <v>6.2881499999999999</v>
      </c>
      <c r="I15" s="278">
        <v>6.7042700000000002</v>
      </c>
      <c r="J15" s="278">
        <v>7.2458</v>
      </c>
      <c r="K15" s="279">
        <v>7.6572800000000001</v>
      </c>
      <c r="L15" s="279">
        <v>7.4306400000000004</v>
      </c>
      <c r="M15" s="279">
        <v>9.0508199999999999</v>
      </c>
      <c r="N15" s="279">
        <v>29.75806</v>
      </c>
      <c r="O15" s="278">
        <f t="shared" si="1"/>
        <v>87.053550000000001</v>
      </c>
      <c r="R15" s="290" t="s">
        <v>378</v>
      </c>
      <c r="S15" s="286"/>
      <c r="T15" s="286"/>
      <c r="U15" s="286"/>
      <c r="V15" s="286"/>
      <c r="W15" s="286"/>
      <c r="X15" s="286"/>
      <c r="Y15" s="286"/>
      <c r="Z15" s="286"/>
      <c r="AA15" s="286"/>
      <c r="AB15" s="286">
        <f>O25</f>
        <v>0</v>
      </c>
      <c r="AC15" s="285">
        <f t="shared" si="2"/>
        <v>215.33991999999998</v>
      </c>
      <c r="AD15" s="292">
        <f t="shared" si="3"/>
        <v>66.721000000000004</v>
      </c>
      <c r="AE15" s="159"/>
      <c r="AF15" s="115" t="s">
        <v>378</v>
      </c>
      <c r="AG15" s="112"/>
      <c r="AH15" s="112"/>
      <c r="AI15" s="112"/>
      <c r="AJ15" s="112"/>
      <c r="AK15" s="112"/>
      <c r="AL15" s="112"/>
      <c r="AM15" s="112"/>
      <c r="AN15" s="112"/>
      <c r="AO15" s="112"/>
      <c r="AP15" s="112">
        <f t="shared" si="4"/>
        <v>0</v>
      </c>
      <c r="AQ15" s="112">
        <f t="shared" si="5"/>
        <v>1.2183712593312256E-2</v>
      </c>
      <c r="AR15" s="112">
        <f t="shared" si="6"/>
        <v>1.4480494731709495E-2</v>
      </c>
      <c r="AS15" s="112"/>
      <c r="AT15" s="295" t="s">
        <v>277</v>
      </c>
      <c r="AU15" s="294">
        <f>SUM(I47:K47)</f>
        <v>4126.8245099999995</v>
      </c>
      <c r="AV15" s="185"/>
      <c r="AW15" s="185"/>
    </row>
    <row r="16" spans="2:51" s="95" customFormat="1">
      <c r="B16" s="82" t="s">
        <v>51</v>
      </c>
      <c r="C16" s="278">
        <v>1443.38986</v>
      </c>
      <c r="D16" s="278">
        <v>1327.21947</v>
      </c>
      <c r="E16" s="278">
        <v>1494.2312400000001</v>
      </c>
      <c r="F16" s="278">
        <v>1446.2962</v>
      </c>
      <c r="G16" s="278">
        <v>1500.19344</v>
      </c>
      <c r="H16" s="278">
        <v>1473.2610099999999</v>
      </c>
      <c r="I16" s="278">
        <v>1462.8107199999999</v>
      </c>
      <c r="J16" s="278">
        <v>1468.7267899999999</v>
      </c>
      <c r="K16" s="279">
        <v>1450.6338699999999</v>
      </c>
      <c r="L16" s="279">
        <v>1525.24767</v>
      </c>
      <c r="M16" s="279">
        <v>1502.3896500000001</v>
      </c>
      <c r="N16" s="279">
        <v>1580.0091199999999</v>
      </c>
      <c r="O16" s="278">
        <f t="shared" si="1"/>
        <v>17674.409039999999</v>
      </c>
      <c r="R16" s="110" t="s">
        <v>51</v>
      </c>
      <c r="S16" s="288">
        <v>12330.029780000001</v>
      </c>
      <c r="T16" s="288">
        <v>12657.315439999998</v>
      </c>
      <c r="U16" s="288">
        <v>13236.012859999997</v>
      </c>
      <c r="V16" s="288">
        <v>13945.778419999999</v>
      </c>
      <c r="W16" s="288">
        <v>14502.34247</v>
      </c>
      <c r="X16" s="288">
        <v>14906.76892</v>
      </c>
      <c r="Y16" s="288">
        <v>15100.07645</v>
      </c>
      <c r="Z16" s="288">
        <v>15889.13826</v>
      </c>
      <c r="AA16" s="288">
        <v>16755.657860000003</v>
      </c>
      <c r="AB16" s="288">
        <f>SUM(AB4:AB15)</f>
        <v>17236.772530000002</v>
      </c>
      <c r="AC16" s="288">
        <f>SUM(AC4:AC15)</f>
        <v>17674.409039999999</v>
      </c>
      <c r="AD16" s="292">
        <f t="shared" si="3"/>
        <v>4607.6464399999995</v>
      </c>
      <c r="AE16" s="159"/>
      <c r="AF16" s="97" t="s">
        <v>56</v>
      </c>
      <c r="AG16" s="215">
        <v>12330.029780000001</v>
      </c>
      <c r="AH16" s="215">
        <v>12657.315439999998</v>
      </c>
      <c r="AI16" s="215">
        <v>13236.012859999997</v>
      </c>
      <c r="AJ16" s="215">
        <v>13945.778419999999</v>
      </c>
      <c r="AK16" s="215">
        <v>14502.34247</v>
      </c>
      <c r="AL16" s="215">
        <v>14906.76892</v>
      </c>
      <c r="AM16" s="215">
        <v>15100.07645</v>
      </c>
      <c r="AN16" s="215">
        <v>15889.13826</v>
      </c>
      <c r="AO16" s="215">
        <v>16755.657860000003</v>
      </c>
      <c r="AP16" s="215">
        <f>AB16</f>
        <v>17236.772530000002</v>
      </c>
      <c r="AQ16" s="215">
        <f>AC16</f>
        <v>17674.409039999999</v>
      </c>
      <c r="AR16" s="215">
        <f>AD16</f>
        <v>4607.6464399999995</v>
      </c>
      <c r="AS16" s="210"/>
      <c r="AT16" s="295" t="s">
        <v>276</v>
      </c>
      <c r="AU16" s="294">
        <f>SUM(L47:N47)</f>
        <v>4314.4700800000001</v>
      </c>
      <c r="AV16" s="185">
        <f t="shared" ref="AV16:AV21" si="8">AU16/AU15-1</f>
        <v>4.5469723644730564E-2</v>
      </c>
      <c r="AW16" s="185"/>
    </row>
    <row r="17" spans="2:50">
      <c r="B17" s="79"/>
      <c r="C17" s="79"/>
      <c r="D17" s="79"/>
      <c r="E17" s="79"/>
      <c r="F17" s="79"/>
      <c r="G17" s="79"/>
      <c r="H17" s="79"/>
      <c r="I17" s="79"/>
      <c r="J17" s="79"/>
      <c r="K17" s="79"/>
      <c r="L17" s="79"/>
      <c r="M17" s="79"/>
      <c r="N17" s="92"/>
      <c r="O17" s="92"/>
      <c r="P17" s="67"/>
      <c r="Q17" s="79"/>
      <c r="R17" s="79"/>
      <c r="S17" s="79"/>
      <c r="T17" s="79"/>
      <c r="U17" s="79"/>
      <c r="V17" s="79"/>
      <c r="W17" s="79"/>
      <c r="X17" s="79"/>
      <c r="Y17" s="79"/>
      <c r="Z17" s="98"/>
      <c r="AA17" s="79"/>
      <c r="AB17" s="79"/>
      <c r="AC17" s="159"/>
      <c r="AD17" s="79"/>
      <c r="AE17" s="159"/>
      <c r="AF17" s="79"/>
      <c r="AG17" s="79"/>
      <c r="AH17" s="79"/>
      <c r="AI17" s="79"/>
      <c r="AJ17" s="79"/>
      <c r="AK17" s="79"/>
      <c r="AL17" s="79"/>
      <c r="AM17" s="79"/>
      <c r="AN17" s="79"/>
      <c r="AO17" s="79"/>
      <c r="AP17" s="79"/>
      <c r="AQ17" s="159"/>
      <c r="AR17" s="159"/>
      <c r="AS17" s="159"/>
      <c r="AT17" s="295" t="s">
        <v>227</v>
      </c>
      <c r="AU17" s="294">
        <f>SUM(C32:E32)</f>
        <v>4247.5917100000006</v>
      </c>
      <c r="AV17" s="185">
        <f t="shared" si="8"/>
        <v>-1.550094652643863E-2</v>
      </c>
      <c r="AW17" s="185"/>
      <c r="AX17" s="95"/>
    </row>
    <row r="18" spans="2:50">
      <c r="B18" s="821" t="s">
        <v>226</v>
      </c>
      <c r="C18" s="822"/>
      <c r="D18" s="822"/>
      <c r="E18" s="822"/>
      <c r="F18" s="822"/>
      <c r="G18" s="822"/>
      <c r="H18" s="822"/>
      <c r="I18" s="822"/>
      <c r="J18" s="822"/>
      <c r="K18" s="822"/>
      <c r="L18" s="822"/>
      <c r="M18" s="822"/>
      <c r="N18" s="822"/>
      <c r="O18" s="823"/>
      <c r="P18" s="75"/>
      <c r="Q18" s="79"/>
      <c r="R18" s="79"/>
      <c r="S18" s="79"/>
      <c r="T18" s="79"/>
      <c r="U18" s="79"/>
      <c r="V18" s="79"/>
      <c r="W18" s="79"/>
      <c r="X18" s="79"/>
      <c r="Y18" s="79"/>
      <c r="Z18" s="79"/>
      <c r="AA18" s="79"/>
      <c r="AB18" s="79"/>
      <c r="AC18" s="159"/>
      <c r="AD18" s="79"/>
      <c r="AE18" s="159"/>
      <c r="AF18" s="160" t="s">
        <v>37</v>
      </c>
      <c r="AG18" s="222">
        <v>2004</v>
      </c>
      <c r="AH18" s="222">
        <v>2005</v>
      </c>
      <c r="AI18" s="222">
        <v>2006</v>
      </c>
      <c r="AJ18" s="222">
        <v>2007</v>
      </c>
      <c r="AK18" s="222">
        <v>2008</v>
      </c>
      <c r="AL18" s="222">
        <v>2009</v>
      </c>
      <c r="AM18" s="222">
        <v>2010</v>
      </c>
      <c r="AN18" s="222">
        <v>2011</v>
      </c>
      <c r="AO18" s="222">
        <v>2012</v>
      </c>
      <c r="AP18" s="222">
        <v>2013</v>
      </c>
      <c r="AQ18" s="222">
        <v>2014</v>
      </c>
      <c r="AR18" s="211" t="s">
        <v>291</v>
      </c>
      <c r="AS18" s="211"/>
      <c r="AT18" s="295" t="s">
        <v>274</v>
      </c>
      <c r="AU18" s="287">
        <f>SUM(F32:H32)</f>
        <v>4219.8832400000001</v>
      </c>
      <c r="AV18" s="184">
        <f t="shared" si="8"/>
        <v>-6.5233364908324765E-3</v>
      </c>
      <c r="AW18" s="184"/>
      <c r="AX18" s="95"/>
    </row>
    <row r="19" spans="2:50">
      <c r="B19" s="82" t="s">
        <v>37</v>
      </c>
      <c r="C19" s="82" t="s">
        <v>27</v>
      </c>
      <c r="D19" s="82" t="s">
        <v>28</v>
      </c>
      <c r="E19" s="82" t="s">
        <v>29</v>
      </c>
      <c r="F19" s="82" t="s">
        <v>30</v>
      </c>
      <c r="G19" s="82" t="s">
        <v>31</v>
      </c>
      <c r="H19" s="82" t="s">
        <v>32</v>
      </c>
      <c r="I19" s="82" t="s">
        <v>38</v>
      </c>
      <c r="J19" s="82" t="s">
        <v>39</v>
      </c>
      <c r="K19" s="82" t="s">
        <v>40</v>
      </c>
      <c r="L19" s="82" t="s">
        <v>41</v>
      </c>
      <c r="M19" s="82" t="s">
        <v>42</v>
      </c>
      <c r="N19" s="82" t="s">
        <v>43</v>
      </c>
      <c r="O19" s="82" t="s">
        <v>225</v>
      </c>
      <c r="P19" s="107"/>
      <c r="Q19" s="79"/>
      <c r="R19" s="79"/>
      <c r="S19" s="79"/>
      <c r="T19" s="79"/>
      <c r="U19" s="79"/>
      <c r="V19" s="79"/>
      <c r="W19" s="79"/>
      <c r="X19" s="79"/>
      <c r="Y19" s="79"/>
      <c r="Z19" s="79"/>
      <c r="AA19" s="93"/>
      <c r="AB19" s="79"/>
      <c r="AC19" s="159"/>
      <c r="AD19" s="79"/>
      <c r="AE19" s="159"/>
      <c r="AF19" s="205" t="s">
        <v>45</v>
      </c>
      <c r="AG19" s="206">
        <v>0.37303623608928538</v>
      </c>
      <c r="AH19" s="206">
        <v>0.35949301031246167</v>
      </c>
      <c r="AI19" s="206">
        <v>0.49928766463891161</v>
      </c>
      <c r="AJ19" s="206">
        <v>0.57554438757531901</v>
      </c>
      <c r="AK19" s="206">
        <v>0.58478717128240598</v>
      </c>
      <c r="AL19" s="206">
        <v>0.56614433585786073</v>
      </c>
      <c r="AM19" s="206">
        <v>0.5785786733549948</v>
      </c>
      <c r="AN19" s="206">
        <v>0.69809125004114603</v>
      </c>
      <c r="AO19" s="206">
        <f>AO5+AO8+AO11</f>
        <v>0.82956802867064494</v>
      </c>
      <c r="AP19" s="206">
        <f>AP5+AP8+AP11</f>
        <v>0.81806439433241152</v>
      </c>
      <c r="AQ19" s="206">
        <f>AQ5+AQ8+AQ11</f>
        <v>0.796381541139211</v>
      </c>
      <c r="AR19" s="206">
        <f>AR5+AR8+AR11</f>
        <v>0.79656409574689513</v>
      </c>
      <c r="AS19" s="206"/>
      <c r="AT19" s="295" t="s">
        <v>275</v>
      </c>
      <c r="AU19" s="287">
        <f>SUM(I32:K32)</f>
        <v>4330.6725999999999</v>
      </c>
      <c r="AV19" s="184">
        <f t="shared" si="8"/>
        <v>2.6254129249320135E-2</v>
      </c>
      <c r="AW19" s="184">
        <f t="shared" ref="AW19:AW23" si="9">AU19/AU15-1</f>
        <v>4.9395870724825208E-2</v>
      </c>
      <c r="AX19" s="95"/>
    </row>
    <row r="20" spans="2:50">
      <c r="B20" s="134" t="s">
        <v>45</v>
      </c>
      <c r="C20" s="278">
        <v>1151.5177100000001</v>
      </c>
      <c r="D20" s="278">
        <v>1138.8901000000001</v>
      </c>
      <c r="E20" s="278">
        <v>1206.36319</v>
      </c>
      <c r="F20" s="278">
        <v>1067.13132</v>
      </c>
      <c r="G20" s="278">
        <v>1137.11913</v>
      </c>
      <c r="H20" s="278">
        <v>1247.76839</v>
      </c>
      <c r="I20" s="278">
        <v>1160.0349100000001</v>
      </c>
      <c r="J20" s="278">
        <v>1197.88779</v>
      </c>
      <c r="K20" s="279">
        <v>1260.76395</v>
      </c>
      <c r="L20" s="279">
        <v>1258.1299200000001</v>
      </c>
      <c r="M20" s="279">
        <v>1070.81232</v>
      </c>
      <c r="N20" s="279">
        <v>1204.3711499999999</v>
      </c>
      <c r="O20" s="278">
        <f>SUM(C20:N20)</f>
        <v>14100.78988</v>
      </c>
      <c r="P20" s="129"/>
      <c r="Q20" s="79"/>
      <c r="R20" s="79"/>
      <c r="S20" s="79"/>
      <c r="T20" s="79"/>
      <c r="U20" s="79"/>
      <c r="V20" s="79"/>
      <c r="W20" s="79"/>
      <c r="X20" s="79"/>
      <c r="Y20" s="79"/>
      <c r="Z20" s="79"/>
      <c r="AA20" s="79"/>
      <c r="AB20" s="79"/>
      <c r="AC20" s="159"/>
      <c r="AD20" s="79"/>
      <c r="AE20" s="159"/>
      <c r="AF20" s="205" t="s">
        <v>47</v>
      </c>
      <c r="AG20" s="206">
        <v>6.2049249973506557E-3</v>
      </c>
      <c r="AH20" s="206">
        <v>1.2055502663525309E-3</v>
      </c>
      <c r="AI20" s="206">
        <v>1.1636490658411163E-2</v>
      </c>
      <c r="AJ20" s="206">
        <v>0.19392382114156667</v>
      </c>
      <c r="AK20" s="206">
        <v>0.29240665697780893</v>
      </c>
      <c r="AL20" s="206">
        <v>0.22827230691384459</v>
      </c>
      <c r="AM20" s="206">
        <v>0.14995179444935858</v>
      </c>
      <c r="AN20" s="206">
        <v>3.9149608356419452E-2</v>
      </c>
      <c r="AO20" s="206">
        <f>AO7+AO10+AO4</f>
        <v>2.7713669846920586E-2</v>
      </c>
      <c r="AP20" s="206">
        <f>AP7+AP10+AP4</f>
        <v>7.6811723754876271E-2</v>
      </c>
      <c r="AQ20" s="206">
        <f>AQ7+AQ10+AQ4</f>
        <v>6.3735889412232377E-2</v>
      </c>
      <c r="AR20" s="206">
        <f>AR7+AR10+AR4</f>
        <v>6.4716760255589409E-2</v>
      </c>
      <c r="AS20" s="206"/>
      <c r="AT20" s="410" t="s">
        <v>379</v>
      </c>
      <c r="AU20" s="411">
        <f>SUM(L32:N32)</f>
        <v>4438.6249800000005</v>
      </c>
      <c r="AV20" s="412">
        <f t="shared" si="8"/>
        <v>2.4927393495412398E-2</v>
      </c>
      <c r="AW20" s="412">
        <f t="shared" si="9"/>
        <v>2.877639610378302E-2</v>
      </c>
      <c r="AX20" s="95"/>
    </row>
    <row r="21" spans="2:50">
      <c r="B21" s="134" t="s">
        <v>48</v>
      </c>
      <c r="C21" s="278">
        <v>0</v>
      </c>
      <c r="D21" s="278">
        <v>0</v>
      </c>
      <c r="E21" s="278">
        <v>0</v>
      </c>
      <c r="F21" s="278">
        <v>0</v>
      </c>
      <c r="G21" s="278">
        <v>0</v>
      </c>
      <c r="H21" s="278">
        <v>0</v>
      </c>
      <c r="I21" s="278">
        <v>0</v>
      </c>
      <c r="J21" s="278">
        <v>0</v>
      </c>
      <c r="K21" s="279">
        <v>0</v>
      </c>
      <c r="L21" s="279">
        <v>0</v>
      </c>
      <c r="M21" s="279">
        <v>0</v>
      </c>
      <c r="N21" s="279">
        <v>0</v>
      </c>
      <c r="O21" s="278">
        <f t="shared" ref="O21:O31" si="10">SUM(C21:N21)</f>
        <v>0</v>
      </c>
      <c r="P21" s="129"/>
      <c r="Q21" s="79"/>
      <c r="R21" s="79"/>
      <c r="S21" s="79"/>
      <c r="T21" s="79"/>
      <c r="U21" s="79"/>
      <c r="V21" s="79"/>
      <c r="W21" s="79"/>
      <c r="X21" s="79"/>
      <c r="Y21" s="79"/>
      <c r="Z21" s="79"/>
      <c r="AA21" s="79"/>
      <c r="AB21" s="79"/>
      <c r="AC21" s="159"/>
      <c r="AD21" s="79"/>
      <c r="AE21" s="159"/>
      <c r="AF21" s="205" t="s">
        <v>49</v>
      </c>
      <c r="AG21" s="206">
        <v>0.6154080521612495</v>
      </c>
      <c r="AH21" s="206">
        <v>0.63455899697479623</v>
      </c>
      <c r="AI21" s="206">
        <v>0.48380711908737156</v>
      </c>
      <c r="AJ21" s="206">
        <v>0.22564375865079897</v>
      </c>
      <c r="AK21" s="206">
        <v>0.11812859153918465</v>
      </c>
      <c r="AL21" s="206">
        <v>0.2014331848916861</v>
      </c>
      <c r="AM21" s="206">
        <v>0.26770344795174861</v>
      </c>
      <c r="AN21" s="206">
        <v>0.25827580280618689</v>
      </c>
      <c r="AO21" s="206">
        <f>AO9</f>
        <v>0.13633939109329601</v>
      </c>
      <c r="AP21" s="206">
        <f>AP9</f>
        <v>9.3328234575246194E-2</v>
      </c>
      <c r="AQ21" s="206">
        <f>AQ9</f>
        <v>0.11128681731584504</v>
      </c>
      <c r="AR21" s="206">
        <f>AR9</f>
        <v>0.10195894717998372</v>
      </c>
      <c r="AS21" s="206"/>
      <c r="AT21" s="295" t="s">
        <v>423</v>
      </c>
      <c r="AU21" s="409">
        <f>SUM(C16:E16)</f>
        <v>4264.8405700000003</v>
      </c>
      <c r="AV21" s="184">
        <f t="shared" si="8"/>
        <v>-3.9152758068783822E-2</v>
      </c>
      <c r="AW21" s="184">
        <f t="shared" si="9"/>
        <v>4.0608564046753504E-3</v>
      </c>
      <c r="AX21" s="95"/>
    </row>
    <row r="22" spans="2:50">
      <c r="B22" s="134" t="s">
        <v>187</v>
      </c>
      <c r="C22" s="278">
        <v>9.7027900000000002</v>
      </c>
      <c r="D22" s="278">
        <v>8.2567900000000005</v>
      </c>
      <c r="E22" s="278">
        <v>9.1192200000000003</v>
      </c>
      <c r="F22" s="278">
        <v>11.65155</v>
      </c>
      <c r="G22" s="278">
        <v>2.1766899999999998</v>
      </c>
      <c r="H22" s="278">
        <v>12.70759</v>
      </c>
      <c r="I22" s="278">
        <v>11.858790000000001</v>
      </c>
      <c r="J22" s="278">
        <v>12.55672</v>
      </c>
      <c r="K22" s="279">
        <v>11.87556</v>
      </c>
      <c r="L22" s="279">
        <v>10.941000000000001</v>
      </c>
      <c r="M22" s="279">
        <v>11.44515</v>
      </c>
      <c r="N22" s="279">
        <v>8.3716899999999992</v>
      </c>
      <c r="O22" s="278">
        <f t="shared" si="10"/>
        <v>120.66354</v>
      </c>
      <c r="P22" s="129"/>
      <c r="Q22" s="79"/>
      <c r="R22" s="79"/>
      <c r="S22" s="79"/>
      <c r="T22" s="79"/>
      <c r="U22" s="79"/>
      <c r="V22" s="79"/>
      <c r="W22" s="79"/>
      <c r="X22" s="79"/>
      <c r="Y22" s="79"/>
      <c r="Z22" s="79"/>
      <c r="AA22" s="79"/>
      <c r="AB22" s="79"/>
      <c r="AC22" s="159"/>
      <c r="AD22" s="79"/>
      <c r="AE22" s="159"/>
      <c r="AF22" s="205" t="s">
        <v>190</v>
      </c>
      <c r="AG22" s="206">
        <v>5.3507867521143965E-3</v>
      </c>
      <c r="AH22" s="206">
        <v>4.7424424463897224E-3</v>
      </c>
      <c r="AI22" s="206">
        <v>5.2687256153058776E-3</v>
      </c>
      <c r="AJ22" s="206">
        <v>4.888032632315408E-3</v>
      </c>
      <c r="AK22" s="206">
        <v>4.6775802006005177E-3</v>
      </c>
      <c r="AL22" s="206">
        <v>4.150172336608542E-3</v>
      </c>
      <c r="AM22" s="206">
        <v>3.7660842438979832E-3</v>
      </c>
      <c r="AN22" s="206">
        <v>4.4833387962475947E-3</v>
      </c>
      <c r="AO22" s="206">
        <f>AO6</f>
        <v>4.8590357167868307E-3</v>
      </c>
      <c r="AP22" s="206">
        <f>AP6</f>
        <v>4.5330417782104351E-3</v>
      </c>
      <c r="AQ22" s="206">
        <f>AQ6</f>
        <v>4.5710405262862474E-3</v>
      </c>
      <c r="AR22" s="206">
        <f>AR6</f>
        <v>4.4853115943505432E-3</v>
      </c>
      <c r="AS22" s="206"/>
      <c r="AT22" s="295" t="s">
        <v>443</v>
      </c>
      <c r="AU22" s="409">
        <f>SUM(F16:H16)</f>
        <v>4419.75065</v>
      </c>
      <c r="AV22" s="184">
        <f>AU22/AU21-1</f>
        <v>3.6322595758837339E-2</v>
      </c>
      <c r="AW22" s="184">
        <f t="shared" si="9"/>
        <v>4.7363255955868544E-2</v>
      </c>
      <c r="AX22" s="95"/>
    </row>
    <row r="23" spans="2:50">
      <c r="B23" s="134" t="s">
        <v>50</v>
      </c>
      <c r="C23" s="278">
        <v>106.45895</v>
      </c>
      <c r="D23" s="278">
        <v>33.755629999999996</v>
      </c>
      <c r="E23" s="278">
        <v>34.837510000000002</v>
      </c>
      <c r="F23" s="278">
        <v>74.509529999999998</v>
      </c>
      <c r="G23" s="278">
        <v>129.96671000000001</v>
      </c>
      <c r="H23" s="278">
        <v>99.931849999999997</v>
      </c>
      <c r="I23" s="278">
        <v>88.307429999999997</v>
      </c>
      <c r="J23" s="278">
        <v>61.610689999999998</v>
      </c>
      <c r="K23" s="279">
        <v>23.999479999999998</v>
      </c>
      <c r="L23" s="279">
        <v>61.642850000000003</v>
      </c>
      <c r="M23" s="279">
        <v>180.26992999999999</v>
      </c>
      <c r="N23" s="279">
        <v>96.265969999999996</v>
      </c>
      <c r="O23" s="278">
        <f t="shared" si="10"/>
        <v>991.55652999999995</v>
      </c>
      <c r="P23" s="129"/>
      <c r="Q23" s="79"/>
      <c r="R23" s="79"/>
      <c r="S23" s="79"/>
      <c r="T23" s="79"/>
      <c r="U23" s="79"/>
      <c r="V23" s="79"/>
      <c r="W23" s="79"/>
      <c r="X23" s="79"/>
      <c r="Y23" s="79"/>
      <c r="Z23" s="79"/>
      <c r="AA23" s="79"/>
      <c r="AB23" s="79"/>
      <c r="AC23" s="159"/>
      <c r="AD23" s="79"/>
      <c r="AE23" s="159"/>
      <c r="AF23" s="207" t="s">
        <v>187</v>
      </c>
      <c r="AG23" s="208">
        <v>0</v>
      </c>
      <c r="AH23" s="208">
        <v>0</v>
      </c>
      <c r="AI23" s="208">
        <v>0</v>
      </c>
      <c r="AJ23" s="208">
        <v>0</v>
      </c>
      <c r="AK23" s="208">
        <v>0</v>
      </c>
      <c r="AL23" s="208">
        <v>0</v>
      </c>
      <c r="AM23" s="208">
        <v>0</v>
      </c>
      <c r="AN23" s="208">
        <v>0</v>
      </c>
      <c r="AO23" s="208">
        <f>AO13</f>
        <v>1.4935951908963123E-3</v>
      </c>
      <c r="AP23" s="208">
        <f>AP13</f>
        <v>7.0003557678787786E-3</v>
      </c>
      <c r="AQ23" s="208">
        <f>AQ13</f>
        <v>6.9155981240094687E-3</v>
      </c>
      <c r="AR23" s="208">
        <f>AR13</f>
        <v>7.7590024463769416E-3</v>
      </c>
      <c r="AS23" s="208"/>
      <c r="AT23" s="295" t="s">
        <v>460</v>
      </c>
      <c r="AU23" s="409">
        <f>SUM(I16:K16)</f>
        <v>4382.1713799999998</v>
      </c>
      <c r="AV23" s="184">
        <f>AU23/AU22-1</f>
        <v>-8.5025769496748227E-3</v>
      </c>
      <c r="AW23" s="184">
        <f t="shared" si="9"/>
        <v>1.1891635493294972E-2</v>
      </c>
      <c r="AX23" s="95"/>
    </row>
    <row r="24" spans="2:50">
      <c r="B24" s="134" t="s">
        <v>47</v>
      </c>
      <c r="C24" s="278">
        <v>3.9268000000000001</v>
      </c>
      <c r="D24" s="278">
        <v>2.5398999999999998</v>
      </c>
      <c r="E24" s="278">
        <v>1.5458000000000001</v>
      </c>
      <c r="F24" s="278">
        <v>4.7929300000000001</v>
      </c>
      <c r="G24" s="278">
        <v>2.5869</v>
      </c>
      <c r="H24" s="278">
        <v>3.597</v>
      </c>
      <c r="I24" s="278">
        <v>1.61581</v>
      </c>
      <c r="J24" s="278">
        <v>5.7999999999999996E-3</v>
      </c>
      <c r="K24" s="279">
        <v>0.12</v>
      </c>
      <c r="L24" s="279">
        <v>0</v>
      </c>
      <c r="M24" s="279">
        <v>0.12995000000000001</v>
      </c>
      <c r="N24" s="279">
        <v>0</v>
      </c>
      <c r="O24" s="278">
        <f t="shared" si="10"/>
        <v>20.860890000000001</v>
      </c>
      <c r="P24" s="129"/>
      <c r="Q24" s="79"/>
      <c r="R24" s="79"/>
      <c r="S24" s="79"/>
      <c r="T24" s="79"/>
      <c r="U24" s="79"/>
      <c r="V24" s="79"/>
      <c r="W24" s="79"/>
      <c r="X24" s="79"/>
      <c r="Y24" s="79"/>
      <c r="Z24" s="79"/>
      <c r="AA24" s="79"/>
      <c r="AB24" s="79"/>
      <c r="AC24" s="159"/>
      <c r="AD24" s="79"/>
      <c r="AE24" s="159"/>
      <c r="AF24" s="207" t="s">
        <v>442</v>
      </c>
      <c r="AG24" s="208">
        <v>0</v>
      </c>
      <c r="AH24" s="208">
        <v>0</v>
      </c>
      <c r="AI24" s="208">
        <v>0</v>
      </c>
      <c r="AJ24" s="208">
        <v>0</v>
      </c>
      <c r="AK24" s="208">
        <v>0</v>
      </c>
      <c r="AL24" s="208">
        <v>0</v>
      </c>
      <c r="AM24" s="208">
        <v>0</v>
      </c>
      <c r="AN24" s="208">
        <v>0</v>
      </c>
      <c r="AO24" s="208">
        <f>AO12</f>
        <v>0</v>
      </c>
      <c r="AP24" s="208">
        <f>AP12+AP14+AP15</f>
        <v>2.6224979137669225E-4</v>
      </c>
      <c r="AQ24" s="208">
        <f>AQ14+AQ15</f>
        <v>1.7109113482416043E-2</v>
      </c>
      <c r="AR24" s="208">
        <f>AR12+AR14+AR15</f>
        <v>2.451588277680438E-2</v>
      </c>
      <c r="AS24" s="208"/>
      <c r="AT24" s="410" t="s">
        <v>675</v>
      </c>
      <c r="AU24" s="411">
        <f>SUM(L16:N16)</f>
        <v>4607.6464399999995</v>
      </c>
      <c r="AV24" s="413">
        <f>AU24/AU23-1</f>
        <v>5.1452816525856537E-2</v>
      </c>
      <c r="AW24" s="413">
        <f>AU24/AU20-1</f>
        <v>3.8079689264489014E-2</v>
      </c>
      <c r="AX24" s="95"/>
    </row>
    <row r="25" spans="2:50">
      <c r="B25" s="100" t="s">
        <v>378</v>
      </c>
      <c r="C25" s="278"/>
      <c r="D25" s="278"/>
      <c r="E25" s="278"/>
      <c r="F25" s="278"/>
      <c r="G25" s="278"/>
      <c r="H25" s="278"/>
      <c r="I25" s="278"/>
      <c r="J25" s="278"/>
      <c r="K25" s="279">
        <v>0</v>
      </c>
      <c r="L25" s="279">
        <v>0</v>
      </c>
      <c r="M25" s="279">
        <v>0</v>
      </c>
      <c r="N25" s="279">
        <v>0</v>
      </c>
      <c r="O25" s="278">
        <f t="shared" si="10"/>
        <v>0</v>
      </c>
      <c r="P25" s="129"/>
      <c r="Q25" s="79"/>
      <c r="R25" s="79"/>
      <c r="S25" s="79"/>
      <c r="T25" s="79"/>
      <c r="U25" s="79"/>
      <c r="V25" s="79"/>
      <c r="W25" s="79"/>
      <c r="X25" s="79"/>
      <c r="Y25" s="79"/>
      <c r="Z25" s="79"/>
      <c r="AA25" s="79"/>
      <c r="AB25" s="79"/>
      <c r="AC25" s="159"/>
      <c r="AD25" s="79"/>
      <c r="AE25" s="159"/>
      <c r="AF25" s="192" t="s">
        <v>56</v>
      </c>
      <c r="AG25" s="215">
        <v>12330.029780000001</v>
      </c>
      <c r="AH25" s="215">
        <v>12657.315439999998</v>
      </c>
      <c r="AI25" s="215">
        <v>13236.012859999997</v>
      </c>
      <c r="AJ25" s="215">
        <v>13945.778419999999</v>
      </c>
      <c r="AK25" s="215">
        <v>14502.34247</v>
      </c>
      <c r="AL25" s="215">
        <v>14906.76892</v>
      </c>
      <c r="AM25" s="215">
        <v>15100.07645</v>
      </c>
      <c r="AN25" s="215">
        <v>15889.13826</v>
      </c>
      <c r="AO25" s="215">
        <v>16755.657860000003</v>
      </c>
      <c r="AP25" s="215">
        <f>AP16</f>
        <v>17236.772530000002</v>
      </c>
      <c r="AQ25" s="215">
        <f>AQ16</f>
        <v>17674.409039999999</v>
      </c>
      <c r="AR25" s="215">
        <f>AR16</f>
        <v>4607.6464399999995</v>
      </c>
      <c r="AS25" s="212"/>
      <c r="AT25" s="295"/>
      <c r="AU25" s="95"/>
      <c r="AV25" s="95"/>
      <c r="AW25" s="95"/>
      <c r="AX25" s="95"/>
    </row>
    <row r="26" spans="2:50">
      <c r="B26" s="134" t="s">
        <v>44</v>
      </c>
      <c r="C26" s="278">
        <v>25.083600000000001</v>
      </c>
      <c r="D26" s="278">
        <v>22.854130000000001</v>
      </c>
      <c r="E26" s="278">
        <v>19.978159999999999</v>
      </c>
      <c r="F26" s="278">
        <v>34.246160000000003</v>
      </c>
      <c r="G26" s="278">
        <v>28.058219999999999</v>
      </c>
      <c r="H26" s="278">
        <v>22.121210000000001</v>
      </c>
      <c r="I26" s="278">
        <v>27.46949</v>
      </c>
      <c r="J26" s="278">
        <v>30.694400000000002</v>
      </c>
      <c r="K26" s="279">
        <v>14.01928</v>
      </c>
      <c r="L26" s="279">
        <v>30.509340000000002</v>
      </c>
      <c r="M26" s="279">
        <v>28.640460000000001</v>
      </c>
      <c r="N26" s="279">
        <v>27.89434</v>
      </c>
      <c r="O26" s="278">
        <f t="shared" si="10"/>
        <v>311.56879000000004</v>
      </c>
      <c r="P26" s="129"/>
      <c r="Q26" s="79"/>
      <c r="R26" s="79"/>
      <c r="S26" s="79"/>
      <c r="T26" s="79"/>
      <c r="U26" s="79"/>
      <c r="V26" s="79"/>
      <c r="W26" s="79"/>
      <c r="X26" s="79"/>
      <c r="Y26" s="79"/>
      <c r="Z26" s="79"/>
      <c r="AA26" s="79"/>
      <c r="AB26" s="79"/>
      <c r="AC26" s="159"/>
      <c r="AD26" s="79"/>
      <c r="AE26" s="159"/>
      <c r="AF26" s="118"/>
      <c r="AG26" s="117">
        <v>0.99999999999999989</v>
      </c>
      <c r="AH26" s="117">
        <v>1.0000000000000002</v>
      </c>
      <c r="AI26" s="117">
        <v>1.0000000000000002</v>
      </c>
      <c r="AJ26" s="117">
        <v>1</v>
      </c>
      <c r="AK26" s="117">
        <v>1.0000000000000002</v>
      </c>
      <c r="AL26" s="117">
        <v>0.99999999999999989</v>
      </c>
      <c r="AM26" s="117">
        <v>1</v>
      </c>
      <c r="AN26" s="117">
        <v>1</v>
      </c>
      <c r="AO26" s="117">
        <v>1</v>
      </c>
      <c r="AP26" s="117">
        <v>1</v>
      </c>
      <c r="AQ26" s="117">
        <f>SUM(AQ19:AQ24)</f>
        <v>1</v>
      </c>
      <c r="AR26" s="117">
        <f>SUM(AR19:AR24)</f>
        <v>1</v>
      </c>
      <c r="AS26" s="117"/>
      <c r="AT26" s="295"/>
      <c r="AU26" s="95"/>
      <c r="AV26" s="95"/>
      <c r="AW26" s="95"/>
      <c r="AX26" s="95"/>
    </row>
    <row r="27" spans="2:50">
      <c r="B27" s="134" t="s">
        <v>49</v>
      </c>
      <c r="C27" s="278">
        <v>156.9676</v>
      </c>
      <c r="D27" s="278">
        <v>111.1317</v>
      </c>
      <c r="E27" s="278">
        <v>183.08699999999999</v>
      </c>
      <c r="F27" s="278">
        <v>139.0009</v>
      </c>
      <c r="G27" s="278">
        <v>140.00345999999999</v>
      </c>
      <c r="H27" s="278">
        <v>43.503300000000003</v>
      </c>
      <c r="I27" s="278">
        <v>143.42949999999999</v>
      </c>
      <c r="J27" s="278">
        <v>150.06744</v>
      </c>
      <c r="K27" s="279">
        <v>114.31855</v>
      </c>
      <c r="L27" s="279">
        <v>120.98133</v>
      </c>
      <c r="M27" s="279">
        <v>154.23264</v>
      </c>
      <c r="N27" s="279">
        <v>151.95412999999999</v>
      </c>
      <c r="O27" s="278">
        <f t="shared" si="10"/>
        <v>1608.6775499999999</v>
      </c>
      <c r="P27" s="129"/>
      <c r="Q27" s="79"/>
      <c r="R27" s="79"/>
      <c r="S27" s="79"/>
      <c r="T27" s="79"/>
      <c r="U27" s="79"/>
      <c r="V27" s="79"/>
      <c r="W27" s="79"/>
      <c r="X27" s="79"/>
      <c r="Y27" s="79"/>
      <c r="Z27" s="79"/>
      <c r="AA27" s="79"/>
      <c r="AB27" s="79"/>
      <c r="AC27" s="159"/>
      <c r="AD27" s="79"/>
      <c r="AE27" s="159"/>
      <c r="AF27" s="79"/>
      <c r="AG27" s="79"/>
      <c r="AH27" s="79"/>
      <c r="AI27" s="79"/>
      <c r="AJ27" s="79"/>
      <c r="AK27" s="79"/>
      <c r="AL27" s="79"/>
      <c r="AM27" s="79"/>
      <c r="AN27" s="79"/>
      <c r="AO27" s="79"/>
      <c r="AP27" s="93"/>
      <c r="AQ27" s="93"/>
      <c r="AR27" s="93"/>
      <c r="AS27" s="93"/>
      <c r="AT27" s="295"/>
      <c r="AU27" s="95"/>
      <c r="AV27" s="95"/>
      <c r="AW27" s="95"/>
      <c r="AX27" s="95"/>
    </row>
    <row r="28" spans="2:50">
      <c r="B28" s="134" t="s">
        <v>52</v>
      </c>
      <c r="C28" s="278">
        <v>7.4059200000000001</v>
      </c>
      <c r="D28" s="278">
        <v>6.4445300000000003</v>
      </c>
      <c r="E28" s="278">
        <v>7.1359199999999996</v>
      </c>
      <c r="F28" s="278">
        <v>6.1398799999999998</v>
      </c>
      <c r="G28" s="278">
        <v>6.0652799999999996</v>
      </c>
      <c r="H28" s="278">
        <v>6.1999899999999997</v>
      </c>
      <c r="I28" s="278">
        <v>6.4207799999999997</v>
      </c>
      <c r="J28" s="278">
        <v>6.1416599999999999</v>
      </c>
      <c r="K28" s="279">
        <v>5.9600400000000002</v>
      </c>
      <c r="L28" s="279">
        <v>6.5961100000000004</v>
      </c>
      <c r="M28" s="279">
        <v>6.6513299999999997</v>
      </c>
      <c r="N28" s="279">
        <v>6.9735699999999996</v>
      </c>
      <c r="O28" s="278">
        <f t="shared" si="10"/>
        <v>78.135009999999994</v>
      </c>
      <c r="P28" s="129"/>
      <c r="Q28" s="79"/>
      <c r="R28" s="79"/>
      <c r="S28" s="79"/>
      <c r="T28" s="79"/>
      <c r="U28" s="79"/>
      <c r="V28" s="79"/>
      <c r="W28" s="79"/>
      <c r="X28" s="79"/>
      <c r="Y28" s="79"/>
      <c r="Z28" s="79"/>
      <c r="AA28" s="79"/>
      <c r="AB28" s="79"/>
      <c r="AC28" s="159"/>
      <c r="AD28" s="79"/>
      <c r="AE28" s="159"/>
      <c r="AF28" s="79"/>
      <c r="AG28" s="79"/>
      <c r="AH28" s="79"/>
      <c r="AI28" s="79"/>
      <c r="AJ28" s="79"/>
      <c r="AK28" s="79"/>
      <c r="AL28" s="79"/>
      <c r="AM28" s="79"/>
      <c r="AN28" s="79"/>
      <c r="AO28" s="79"/>
      <c r="AP28" s="96"/>
      <c r="AQ28" s="96">
        <f>SUM(AQ22:AQ24)</f>
        <v>2.859575213271176E-2</v>
      </c>
      <c r="AR28" s="96"/>
      <c r="AS28" s="96"/>
      <c r="AT28" s="295"/>
      <c r="AU28" s="95"/>
      <c r="AV28" s="95"/>
      <c r="AW28" s="95"/>
      <c r="AX28" s="95"/>
    </row>
    <row r="29" spans="2:50">
      <c r="B29" s="134" t="s">
        <v>185</v>
      </c>
      <c r="C29" s="278">
        <v>0</v>
      </c>
      <c r="D29" s="278">
        <v>0</v>
      </c>
      <c r="E29" s="278">
        <v>0</v>
      </c>
      <c r="F29" s="278">
        <v>0</v>
      </c>
      <c r="G29" s="278">
        <v>0</v>
      </c>
      <c r="H29" s="278">
        <v>0</v>
      </c>
      <c r="I29" s="278">
        <v>0</v>
      </c>
      <c r="J29" s="278">
        <v>0</v>
      </c>
      <c r="K29" s="279">
        <v>0</v>
      </c>
      <c r="L29" s="279">
        <v>0</v>
      </c>
      <c r="M29" s="279">
        <v>0</v>
      </c>
      <c r="N29" s="279">
        <v>0</v>
      </c>
      <c r="O29" s="278">
        <f t="shared" si="10"/>
        <v>0</v>
      </c>
      <c r="P29" s="129"/>
      <c r="Q29" s="79"/>
      <c r="R29" s="95"/>
      <c r="S29" s="95"/>
      <c r="T29" s="95"/>
      <c r="U29" s="95"/>
      <c r="V29" s="95"/>
      <c r="W29" s="95"/>
      <c r="X29" s="95"/>
      <c r="Y29" s="95"/>
      <c r="Z29" s="95"/>
      <c r="AA29" s="95"/>
      <c r="AB29" s="95"/>
      <c r="AD29" s="95"/>
      <c r="AF29" s="95"/>
      <c r="AG29" s="95"/>
      <c r="AH29" s="95"/>
      <c r="AI29" s="95"/>
      <c r="AJ29" s="95"/>
      <c r="AK29" s="95"/>
      <c r="AL29" s="95"/>
      <c r="AM29" s="95"/>
      <c r="AN29" s="95"/>
      <c r="AO29" s="95"/>
      <c r="AP29" s="95"/>
      <c r="AT29" s="295"/>
      <c r="AU29" s="95"/>
      <c r="AV29" s="95"/>
      <c r="AW29" s="95"/>
      <c r="AX29" s="95"/>
    </row>
    <row r="30" spans="2:50">
      <c r="B30" s="134" t="s">
        <v>184</v>
      </c>
      <c r="C30" s="278">
        <v>0</v>
      </c>
      <c r="D30" s="278">
        <v>0</v>
      </c>
      <c r="E30" s="278">
        <v>0</v>
      </c>
      <c r="F30" s="278">
        <v>0</v>
      </c>
      <c r="G30" s="278">
        <v>0</v>
      </c>
      <c r="H30" s="278">
        <v>0</v>
      </c>
      <c r="I30" s="278">
        <v>0</v>
      </c>
      <c r="J30" s="278">
        <v>0</v>
      </c>
      <c r="K30" s="279">
        <v>0</v>
      </c>
      <c r="L30" s="279">
        <v>0</v>
      </c>
      <c r="M30" s="279">
        <v>0</v>
      </c>
      <c r="N30" s="279">
        <v>0</v>
      </c>
      <c r="O30" s="278">
        <f t="shared" si="10"/>
        <v>0</v>
      </c>
      <c r="P30" s="129"/>
      <c r="Q30" s="79"/>
      <c r="R30" s="79"/>
      <c r="S30" s="79"/>
      <c r="T30" s="79"/>
      <c r="U30" s="79"/>
      <c r="V30" s="79"/>
      <c r="W30" s="79"/>
      <c r="X30" s="79"/>
      <c r="Y30" s="79"/>
      <c r="Z30" s="79"/>
      <c r="AA30" s="79"/>
      <c r="AB30" s="79"/>
      <c r="AC30" s="159"/>
      <c r="AD30" s="79"/>
      <c r="AE30" s="159"/>
      <c r="AF30" s="79"/>
      <c r="AG30" s="79"/>
      <c r="AH30" s="79"/>
      <c r="AI30" s="79"/>
      <c r="AJ30" s="79"/>
      <c r="AK30" s="79"/>
      <c r="AL30" s="79"/>
      <c r="AM30" s="79"/>
      <c r="AN30" s="79"/>
      <c r="AO30" s="95"/>
      <c r="AP30" s="79"/>
      <c r="AQ30" s="159"/>
      <c r="AR30" s="159"/>
      <c r="AS30" s="159"/>
      <c r="AT30" s="295"/>
      <c r="AU30" s="95"/>
      <c r="AV30" s="95"/>
      <c r="AW30" s="95"/>
      <c r="AX30" s="95"/>
    </row>
    <row r="31" spans="2:50">
      <c r="B31" s="134" t="s">
        <v>188</v>
      </c>
      <c r="C31" s="278">
        <v>0.13904</v>
      </c>
      <c r="D31" s="278">
        <v>0.21098</v>
      </c>
      <c r="E31" s="278">
        <v>0.23874000000000001</v>
      </c>
      <c r="F31" s="278">
        <v>0.23316999999999999</v>
      </c>
      <c r="G31" s="278">
        <v>0.18104000000000001</v>
      </c>
      <c r="H31" s="278">
        <v>0.19103999999999999</v>
      </c>
      <c r="I31" s="278">
        <v>0.37019999999999997</v>
      </c>
      <c r="J31" s="278">
        <v>0.52231000000000005</v>
      </c>
      <c r="K31" s="279">
        <v>0.62202000000000002</v>
      </c>
      <c r="L31" s="279">
        <v>0.64020999999999995</v>
      </c>
      <c r="M31" s="279">
        <v>0.60992000000000002</v>
      </c>
      <c r="N31" s="279">
        <v>0.56167</v>
      </c>
      <c r="O31" s="278">
        <f t="shared" si="10"/>
        <v>4.52034</v>
      </c>
      <c r="P31" s="129"/>
      <c r="Q31" s="79"/>
      <c r="R31" s="79"/>
      <c r="S31" s="79"/>
      <c r="T31" s="79"/>
      <c r="U31" s="79"/>
      <c r="V31" s="79"/>
      <c r="W31" s="79"/>
      <c r="X31" s="79"/>
      <c r="Y31" s="79"/>
      <c r="Z31" s="79"/>
      <c r="AA31" s="79"/>
      <c r="AB31" s="79"/>
      <c r="AC31" s="159"/>
      <c r="AD31" s="79"/>
      <c r="AE31" s="159"/>
      <c r="AF31" s="79"/>
      <c r="AG31" s="79"/>
      <c r="AH31" s="79"/>
      <c r="AI31" s="79"/>
      <c r="AJ31" s="79"/>
      <c r="AK31" s="79"/>
      <c r="AL31" s="79"/>
      <c r="AM31" s="79"/>
      <c r="AN31" s="79"/>
      <c r="AO31" s="95"/>
      <c r="AP31" s="79"/>
      <c r="AQ31" s="159"/>
      <c r="AR31" s="159"/>
      <c r="AS31" s="159"/>
      <c r="AT31" s="295"/>
      <c r="AU31" s="95"/>
      <c r="AV31" s="95"/>
      <c r="AW31" s="95"/>
      <c r="AX31" s="95"/>
    </row>
    <row r="32" spans="2:50">
      <c r="B32" s="82" t="s">
        <v>51</v>
      </c>
      <c r="C32" s="278">
        <v>1461.2024100000001</v>
      </c>
      <c r="D32" s="278">
        <v>1324.08376</v>
      </c>
      <c r="E32" s="278">
        <v>1462.3055400000001</v>
      </c>
      <c r="F32" s="278">
        <v>1337.70544</v>
      </c>
      <c r="G32" s="278">
        <v>1446.15743</v>
      </c>
      <c r="H32" s="278">
        <v>1436.02037</v>
      </c>
      <c r="I32" s="278">
        <v>1439.5069100000001</v>
      </c>
      <c r="J32" s="278">
        <v>1459.4868100000001</v>
      </c>
      <c r="K32" s="279">
        <v>1431.6788799999999</v>
      </c>
      <c r="L32" s="279">
        <v>1489.44076</v>
      </c>
      <c r="M32" s="279">
        <v>1452.7917</v>
      </c>
      <c r="N32" s="279">
        <v>1496.3925200000001</v>
      </c>
      <c r="O32" s="278">
        <f>SUM(C32:N32)</f>
        <v>17236.772529999998</v>
      </c>
      <c r="P32" s="67"/>
      <c r="Q32" s="79"/>
      <c r="R32" s="79"/>
      <c r="S32" s="79"/>
      <c r="T32" s="79"/>
      <c r="U32" s="79"/>
      <c r="V32" s="79"/>
      <c r="W32" s="79"/>
      <c r="X32" s="79"/>
      <c r="Y32" s="79"/>
      <c r="Z32" s="79"/>
      <c r="AA32" s="79"/>
      <c r="AB32" s="79"/>
      <c r="AC32" s="159"/>
      <c r="AD32" s="79"/>
      <c r="AE32" s="159"/>
      <c r="AF32" s="79"/>
      <c r="AG32" s="79"/>
      <c r="AH32" s="79"/>
      <c r="AI32" s="79"/>
      <c r="AJ32" s="79"/>
      <c r="AK32" s="79"/>
      <c r="AL32" s="79"/>
      <c r="AM32" s="79"/>
      <c r="AN32" s="79"/>
      <c r="AO32" s="95"/>
      <c r="AP32" s="79"/>
      <c r="AQ32" s="159"/>
      <c r="AR32" s="159"/>
      <c r="AS32" s="159"/>
      <c r="AT32" s="295"/>
      <c r="AU32" s="95"/>
      <c r="AV32" s="95"/>
      <c r="AW32" s="95"/>
      <c r="AX32" s="95"/>
    </row>
    <row r="33" spans="2:50">
      <c r="P33" s="40"/>
      <c r="Q33" s="79"/>
      <c r="R33" s="79"/>
      <c r="S33" s="79"/>
      <c r="T33" s="79"/>
      <c r="U33" s="79"/>
      <c r="V33" s="79"/>
      <c r="W33" s="79"/>
      <c r="X33" s="79"/>
      <c r="Y33" s="79"/>
      <c r="Z33" s="79"/>
      <c r="AA33" s="79"/>
      <c r="AB33" s="79"/>
      <c r="AC33" s="159"/>
      <c r="AD33" s="79"/>
      <c r="AE33" s="159"/>
      <c r="AF33" s="79"/>
      <c r="AG33" s="79"/>
      <c r="AH33" s="79"/>
      <c r="AI33" s="79"/>
      <c r="AJ33" s="79"/>
      <c r="AK33" s="79"/>
      <c r="AL33" s="79"/>
      <c r="AM33" s="79"/>
      <c r="AN33" s="79"/>
      <c r="AO33" s="95"/>
      <c r="AP33" s="79"/>
      <c r="AQ33" s="159"/>
      <c r="AR33" s="159"/>
      <c r="AS33" s="159"/>
      <c r="AT33" s="295"/>
      <c r="AU33" s="95"/>
      <c r="AV33" s="95"/>
      <c r="AW33" s="95"/>
      <c r="AX33" s="95"/>
    </row>
    <row r="34" spans="2:50" ht="12.75" customHeight="1">
      <c r="B34" s="821" t="s">
        <v>189</v>
      </c>
      <c r="C34" s="822"/>
      <c r="D34" s="822"/>
      <c r="E34" s="822"/>
      <c r="F34" s="822"/>
      <c r="G34" s="822"/>
      <c r="H34" s="822"/>
      <c r="I34" s="822"/>
      <c r="J34" s="822"/>
      <c r="K34" s="822"/>
      <c r="L34" s="822"/>
      <c r="M34" s="822"/>
      <c r="N34" s="822"/>
      <c r="O34" s="823"/>
      <c r="P34" s="101"/>
      <c r="Q34" s="79"/>
      <c r="R34" s="79"/>
      <c r="S34" s="79"/>
      <c r="T34" s="79"/>
      <c r="U34" s="79"/>
      <c r="V34" s="79"/>
      <c r="W34" s="79"/>
      <c r="X34" s="79"/>
      <c r="Y34" s="79"/>
      <c r="Z34" s="79"/>
      <c r="AA34" s="79"/>
      <c r="AB34" s="79"/>
      <c r="AC34" s="159"/>
      <c r="AD34" s="79"/>
      <c r="AE34" s="159"/>
      <c r="AF34" s="79"/>
      <c r="AG34" s="79"/>
      <c r="AH34" s="79"/>
      <c r="AI34" s="79"/>
      <c r="AJ34" s="79"/>
      <c r="AK34" s="79"/>
      <c r="AL34" s="79"/>
      <c r="AM34" s="79"/>
      <c r="AN34" s="79"/>
      <c r="AO34" s="95"/>
      <c r="AP34" s="95"/>
      <c r="AT34" s="295"/>
      <c r="AU34" s="95"/>
      <c r="AV34" s="95"/>
      <c r="AW34" s="95"/>
      <c r="AX34" s="95"/>
    </row>
    <row r="35" spans="2:50">
      <c r="B35" s="82" t="s">
        <v>37</v>
      </c>
      <c r="C35" s="82" t="s">
        <v>27</v>
      </c>
      <c r="D35" s="82" t="s">
        <v>28</v>
      </c>
      <c r="E35" s="82" t="s">
        <v>29</v>
      </c>
      <c r="F35" s="82" t="s">
        <v>30</v>
      </c>
      <c r="G35" s="82" t="s">
        <v>31</v>
      </c>
      <c r="H35" s="82" t="s">
        <v>32</v>
      </c>
      <c r="I35" s="82" t="s">
        <v>38</v>
      </c>
      <c r="J35" s="82" t="s">
        <v>39</v>
      </c>
      <c r="K35" s="82" t="s">
        <v>40</v>
      </c>
      <c r="L35" s="82" t="s">
        <v>41</v>
      </c>
      <c r="M35" s="82" t="s">
        <v>42</v>
      </c>
      <c r="N35" s="82" t="s">
        <v>43</v>
      </c>
      <c r="O35" s="82" t="s">
        <v>186</v>
      </c>
      <c r="P35" s="103"/>
      <c r="Q35" s="79"/>
      <c r="R35" s="79"/>
      <c r="S35" s="79"/>
      <c r="T35" s="79"/>
      <c r="U35" s="79"/>
      <c r="V35" s="79"/>
      <c r="W35" s="79"/>
      <c r="X35" s="79"/>
      <c r="Y35" s="79"/>
      <c r="Z35" s="79"/>
      <c r="AA35" s="79"/>
      <c r="AB35" s="79"/>
      <c r="AC35" s="159"/>
      <c r="AD35" s="79"/>
      <c r="AE35" s="159"/>
      <c r="AF35" s="79"/>
      <c r="AG35" s="79"/>
      <c r="AH35" s="79"/>
      <c r="AI35" s="79"/>
      <c r="AJ35" s="79"/>
      <c r="AK35" s="79"/>
      <c r="AL35" s="79"/>
      <c r="AM35" s="79"/>
      <c r="AN35" s="79"/>
      <c r="AO35" s="95"/>
      <c r="AP35" s="95"/>
      <c r="AT35" s="295"/>
      <c r="AU35" s="95"/>
      <c r="AV35" s="95"/>
      <c r="AW35" s="95"/>
      <c r="AX35" s="95"/>
    </row>
    <row r="36" spans="2:50">
      <c r="B36" s="111" t="s">
        <v>45</v>
      </c>
      <c r="C36" s="279">
        <v>1158.07761</v>
      </c>
      <c r="D36" s="279">
        <v>1129.27208</v>
      </c>
      <c r="E36" s="279">
        <v>1250.23522</v>
      </c>
      <c r="F36" s="279">
        <v>1060.3615299999999</v>
      </c>
      <c r="G36" s="279">
        <v>1126.0920599999999</v>
      </c>
      <c r="H36" s="279">
        <v>1098.1306300000001</v>
      </c>
      <c r="I36" s="279">
        <v>1072.18579</v>
      </c>
      <c r="J36" s="279">
        <v>1210.5695000000001</v>
      </c>
      <c r="K36" s="279">
        <v>1126.63012</v>
      </c>
      <c r="L36" s="279">
        <v>1193.3597600000001</v>
      </c>
      <c r="M36" s="279">
        <v>1201.95346</v>
      </c>
      <c r="N36" s="279">
        <v>1166.1783</v>
      </c>
      <c r="O36" s="279">
        <v>13793.046060000001</v>
      </c>
      <c r="P36" s="103"/>
      <c r="Q36" s="79"/>
      <c r="R36" s="79"/>
      <c r="S36" s="79"/>
      <c r="T36" s="79"/>
      <c r="U36" s="79"/>
      <c r="V36" s="79"/>
      <c r="W36" s="79"/>
      <c r="X36" s="79"/>
      <c r="Y36" s="79"/>
      <c r="Z36" s="79"/>
      <c r="AA36" s="79"/>
      <c r="AB36" s="79"/>
      <c r="AC36" s="159"/>
      <c r="AD36" s="79"/>
      <c r="AE36" s="159"/>
      <c r="AF36" s="79"/>
      <c r="AG36" s="79"/>
      <c r="AH36" s="79"/>
      <c r="AI36" s="79"/>
      <c r="AJ36" s="79"/>
      <c r="AK36" s="79"/>
      <c r="AL36" s="79"/>
      <c r="AM36" s="79"/>
      <c r="AN36" s="79"/>
      <c r="AO36" s="95"/>
      <c r="AP36" s="95"/>
      <c r="AT36" s="295"/>
      <c r="AU36" s="95"/>
      <c r="AV36" s="95"/>
      <c r="AW36" s="95"/>
      <c r="AX36" s="95"/>
    </row>
    <row r="37" spans="2:50">
      <c r="B37" s="111" t="s">
        <v>48</v>
      </c>
      <c r="C37" s="279">
        <v>0</v>
      </c>
      <c r="D37" s="279">
        <v>0</v>
      </c>
      <c r="E37" s="279">
        <v>0</v>
      </c>
      <c r="F37" s="279">
        <v>0</v>
      </c>
      <c r="G37" s="279">
        <v>0</v>
      </c>
      <c r="H37" s="279">
        <v>0</v>
      </c>
      <c r="I37" s="279">
        <v>22.611999999999998</v>
      </c>
      <c r="J37" s="279">
        <v>0</v>
      </c>
      <c r="K37" s="279">
        <v>0</v>
      </c>
      <c r="L37" s="279">
        <v>0</v>
      </c>
      <c r="M37" s="279">
        <v>1.5589999999999999</v>
      </c>
      <c r="N37" s="279">
        <v>71.438000000000002</v>
      </c>
      <c r="O37" s="279">
        <v>95.608999999999995</v>
      </c>
      <c r="P37" s="103"/>
      <c r="Q37" s="79"/>
      <c r="R37" s="79"/>
      <c r="S37" s="79"/>
      <c r="T37" s="79"/>
      <c r="U37" s="79"/>
      <c r="V37" s="79"/>
      <c r="W37" s="79"/>
      <c r="X37" s="79"/>
      <c r="Y37" s="79"/>
      <c r="Z37" s="79"/>
      <c r="AA37" s="79"/>
      <c r="AB37" s="79"/>
      <c r="AC37" s="159"/>
      <c r="AD37" s="79"/>
      <c r="AE37" s="159"/>
      <c r="AF37" s="79"/>
      <c r="AG37" s="79"/>
      <c r="AH37" s="79"/>
      <c r="AI37" s="79"/>
      <c r="AJ37" s="79"/>
      <c r="AK37" s="79"/>
      <c r="AL37" s="79"/>
      <c r="AM37" s="79"/>
      <c r="AN37" s="79"/>
      <c r="AO37" s="95"/>
      <c r="AP37" s="95"/>
      <c r="AT37" s="295"/>
      <c r="AU37" s="95"/>
      <c r="AV37" s="95"/>
      <c r="AW37" s="95"/>
      <c r="AX37" s="95"/>
    </row>
    <row r="38" spans="2:50">
      <c r="B38" s="111" t="s">
        <v>187</v>
      </c>
      <c r="C38" s="279">
        <v>0</v>
      </c>
      <c r="D38" s="279">
        <v>0</v>
      </c>
      <c r="E38" s="279">
        <v>0</v>
      </c>
      <c r="F38" s="279">
        <v>0</v>
      </c>
      <c r="G38" s="279">
        <v>0</v>
      </c>
      <c r="H38" s="279">
        <v>0</v>
      </c>
      <c r="I38" s="279">
        <v>0</v>
      </c>
      <c r="J38" s="279">
        <v>0</v>
      </c>
      <c r="K38" s="279">
        <v>0.16533</v>
      </c>
      <c r="L38" s="279">
        <v>6.4606300000000001</v>
      </c>
      <c r="M38" s="279">
        <v>9.0412700000000008</v>
      </c>
      <c r="N38" s="279">
        <v>9.3589400000000005</v>
      </c>
      <c r="O38" s="279">
        <v>25.02617</v>
      </c>
      <c r="P38" s="103"/>
      <c r="Q38" s="79"/>
      <c r="R38" s="79"/>
      <c r="S38" s="79"/>
      <c r="T38" s="79"/>
      <c r="U38" s="79"/>
      <c r="V38" s="79"/>
      <c r="W38" s="79"/>
      <c r="X38" s="79"/>
      <c r="Y38" s="79"/>
      <c r="Z38" s="79"/>
      <c r="AA38" s="79"/>
      <c r="AB38" s="79"/>
      <c r="AC38" s="159"/>
      <c r="AD38" s="79"/>
      <c r="AE38" s="159"/>
      <c r="AF38" s="79"/>
      <c r="AG38" s="79"/>
      <c r="AH38" s="79"/>
      <c r="AI38" s="79"/>
      <c r="AJ38" s="79"/>
      <c r="AK38" s="79"/>
      <c r="AL38" s="79"/>
      <c r="AM38" s="79"/>
      <c r="AN38" s="79"/>
      <c r="AO38" s="95"/>
      <c r="AP38" s="95"/>
      <c r="AT38" s="295"/>
      <c r="AU38" s="95"/>
      <c r="AV38" s="95"/>
      <c r="AW38" s="95"/>
      <c r="AX38" s="95"/>
    </row>
    <row r="39" spans="2:50">
      <c r="B39" s="111" t="s">
        <v>50</v>
      </c>
      <c r="C39" s="279">
        <v>1.22862</v>
      </c>
      <c r="D39" s="279">
        <v>21.323869999999999</v>
      </c>
      <c r="E39" s="279">
        <v>6.18764</v>
      </c>
      <c r="F39" s="279">
        <v>62.622459999999997</v>
      </c>
      <c r="G39" s="279">
        <v>36.807560000000002</v>
      </c>
      <c r="H39" s="279">
        <v>33.002020000000002</v>
      </c>
      <c r="I39" s="279">
        <v>4.7564099999999998</v>
      </c>
      <c r="J39" s="279">
        <v>2.6447699999999998</v>
      </c>
      <c r="K39" s="279">
        <v>3.3311199999999999</v>
      </c>
      <c r="L39" s="279">
        <v>15.41353</v>
      </c>
      <c r="M39" s="279">
        <v>22.036989999999999</v>
      </c>
      <c r="N39" s="279">
        <v>54.620930000000001</v>
      </c>
      <c r="O39" s="279">
        <v>263.97591999999997</v>
      </c>
      <c r="P39" s="103"/>
      <c r="Q39" s="79"/>
      <c r="R39" s="79"/>
      <c r="S39" s="79"/>
      <c r="T39" s="79"/>
      <c r="U39" s="79"/>
      <c r="V39" s="79"/>
      <c r="W39" s="79"/>
      <c r="X39" s="79"/>
      <c r="Y39" s="79"/>
      <c r="Z39" s="79"/>
      <c r="AA39" s="79"/>
      <c r="AB39" s="79"/>
      <c r="AC39" s="159"/>
      <c r="AD39" s="79"/>
      <c r="AE39" s="159"/>
      <c r="AF39" s="79"/>
      <c r="AG39" s="79"/>
      <c r="AH39" s="79"/>
      <c r="AI39" s="79"/>
      <c r="AJ39" s="79"/>
      <c r="AK39" s="79"/>
      <c r="AL39" s="79"/>
      <c r="AM39" s="79"/>
      <c r="AN39" s="79"/>
      <c r="AO39" s="79"/>
      <c r="AP39" s="95"/>
      <c r="AT39" s="95"/>
      <c r="AU39" s="95"/>
      <c r="AV39" s="95"/>
      <c r="AW39" s="95"/>
      <c r="AX39" s="95"/>
    </row>
    <row r="40" spans="2:50">
      <c r="B40" s="111" t="s">
        <v>47</v>
      </c>
      <c r="C40" s="279">
        <v>0.29809999999999998</v>
      </c>
      <c r="D40" s="279">
        <v>2.7060300000000002</v>
      </c>
      <c r="E40" s="279">
        <v>5.4922300000000002</v>
      </c>
      <c r="F40" s="279">
        <v>9.6509</v>
      </c>
      <c r="G40" s="279">
        <v>6.02285</v>
      </c>
      <c r="H40" s="279">
        <v>4.7066999999999997</v>
      </c>
      <c r="I40" s="279">
        <v>3.3334000000000001</v>
      </c>
      <c r="J40" s="279">
        <v>2.2081</v>
      </c>
      <c r="K40" s="279">
        <v>2.8506</v>
      </c>
      <c r="L40" s="279">
        <v>2.5162</v>
      </c>
      <c r="M40" s="279">
        <v>3.3542000000000001</v>
      </c>
      <c r="N40" s="279">
        <v>5.2801999999999998</v>
      </c>
      <c r="O40" s="279">
        <v>48.419510000000002</v>
      </c>
      <c r="P40" s="103"/>
      <c r="Q40" s="79"/>
      <c r="R40" s="168"/>
      <c r="S40" s="168"/>
      <c r="T40" s="168"/>
      <c r="U40" s="168"/>
      <c r="V40" s="168"/>
      <c r="W40" s="168"/>
      <c r="X40" s="168"/>
      <c r="Y40" s="168"/>
      <c r="Z40" s="168"/>
      <c r="AA40" s="95"/>
      <c r="AB40" s="95"/>
      <c r="AD40" s="95"/>
      <c r="AF40" s="95"/>
      <c r="AG40" s="95"/>
      <c r="AH40" s="95"/>
      <c r="AI40" s="95"/>
      <c r="AJ40" s="95"/>
      <c r="AK40" s="95"/>
      <c r="AL40" s="95"/>
      <c r="AM40" s="95"/>
      <c r="AN40" s="95"/>
      <c r="AO40" s="95"/>
      <c r="AP40" s="95"/>
      <c r="AT40" s="95"/>
      <c r="AU40" s="95"/>
      <c r="AV40" s="95"/>
      <c r="AW40" s="95"/>
      <c r="AX40" s="95"/>
    </row>
    <row r="41" spans="2:50">
      <c r="B41" s="111" t="s">
        <v>44</v>
      </c>
      <c r="C41" s="279">
        <v>3.6972399999999999</v>
      </c>
      <c r="D41" s="279">
        <v>13.53556</v>
      </c>
      <c r="E41" s="279">
        <v>21.302389999999999</v>
      </c>
      <c r="F41" s="279">
        <v>21.86195</v>
      </c>
      <c r="G41" s="279">
        <v>18.460570000000001</v>
      </c>
      <c r="H41" s="279">
        <v>10.593819999999999</v>
      </c>
      <c r="I41" s="279">
        <v>4.7931999999999997</v>
      </c>
      <c r="J41" s="279">
        <v>5.97431</v>
      </c>
      <c r="K41" s="279">
        <v>8.5085999999999995</v>
      </c>
      <c r="L41" s="279">
        <v>8.7444299999999995</v>
      </c>
      <c r="M41" s="279">
        <v>14.215669999999999</v>
      </c>
      <c r="N41" s="279">
        <v>20.2776</v>
      </c>
      <c r="O41" s="279">
        <v>151.96534</v>
      </c>
      <c r="P41" s="103"/>
      <c r="Q41" s="79"/>
      <c r="R41" s="162"/>
      <c r="S41" s="162"/>
      <c r="T41" s="162"/>
      <c r="U41" s="162"/>
      <c r="V41" s="162"/>
      <c r="W41" s="162"/>
      <c r="X41" s="162"/>
      <c r="Y41" s="162"/>
      <c r="Z41" s="162"/>
      <c r="AA41" s="79"/>
      <c r="AB41" s="79"/>
      <c r="AC41" s="159"/>
      <c r="AD41" s="79"/>
      <c r="AE41" s="159"/>
      <c r="AF41" s="79"/>
      <c r="AG41" s="79"/>
      <c r="AH41" s="79"/>
      <c r="AI41" s="79"/>
      <c r="AJ41" s="79"/>
      <c r="AK41" s="79"/>
      <c r="AL41" s="79"/>
      <c r="AM41" s="79"/>
      <c r="AN41" s="79"/>
      <c r="AO41" s="79"/>
      <c r="AP41" s="95"/>
      <c r="AT41" s="95"/>
      <c r="AU41" s="95"/>
      <c r="AV41" s="95"/>
      <c r="AW41" s="95"/>
      <c r="AX41" s="95"/>
    </row>
    <row r="42" spans="2:50">
      <c r="B42" s="111" t="s">
        <v>49</v>
      </c>
      <c r="C42" s="279">
        <v>220.19890000000001</v>
      </c>
      <c r="D42" s="279">
        <v>131.39420000000001</v>
      </c>
      <c r="E42" s="279">
        <v>134.23352</v>
      </c>
      <c r="F42" s="279">
        <v>223.28927999999999</v>
      </c>
      <c r="G42" s="279">
        <v>219.64465999999999</v>
      </c>
      <c r="H42" s="279">
        <v>240.10310000000001</v>
      </c>
      <c r="I42" s="279">
        <v>202.96469999999999</v>
      </c>
      <c r="J42" s="279">
        <v>194.99396999999999</v>
      </c>
      <c r="K42" s="279">
        <v>229.05279999999999</v>
      </c>
      <c r="L42" s="279">
        <v>202.66296</v>
      </c>
      <c r="M42" s="279">
        <v>138.8399</v>
      </c>
      <c r="N42" s="279">
        <v>147.07820000000001</v>
      </c>
      <c r="O42" s="279">
        <v>2284.4561899999999</v>
      </c>
      <c r="P42" s="103"/>
      <c r="Q42" s="79"/>
      <c r="R42" s="162"/>
      <c r="S42" s="162"/>
      <c r="T42" s="162"/>
      <c r="U42" s="162"/>
      <c r="V42" s="162"/>
      <c r="W42" s="162"/>
      <c r="X42" s="162"/>
      <c r="Y42" s="162"/>
      <c r="Z42" s="162"/>
      <c r="AA42" s="79"/>
      <c r="AB42" s="79"/>
      <c r="AC42" s="159"/>
      <c r="AD42" s="79"/>
      <c r="AE42" s="159"/>
      <c r="AF42" s="79"/>
      <c r="AG42" s="79"/>
      <c r="AH42" s="79"/>
      <c r="AI42" s="79"/>
      <c r="AJ42" s="79"/>
      <c r="AK42" s="79"/>
      <c r="AL42" s="79"/>
      <c r="AM42" s="79"/>
      <c r="AN42" s="79"/>
      <c r="AO42" s="79"/>
      <c r="AP42" s="95"/>
      <c r="AT42" s="95"/>
      <c r="AU42" s="95"/>
      <c r="AV42" s="95"/>
      <c r="AW42" s="95"/>
      <c r="AX42" s="95"/>
    </row>
    <row r="43" spans="2:50">
      <c r="B43" s="111" t="s">
        <v>52</v>
      </c>
      <c r="C43" s="279">
        <v>8.2960600000000007</v>
      </c>
      <c r="D43" s="279">
        <v>8.2355</v>
      </c>
      <c r="E43" s="279">
        <v>8.2802399999999992</v>
      </c>
      <c r="F43" s="279">
        <v>7.0195600000000002</v>
      </c>
      <c r="G43" s="279">
        <v>6.13767</v>
      </c>
      <c r="H43" s="279">
        <v>5.8609400000000003</v>
      </c>
      <c r="I43" s="279">
        <v>6.3341200000000004</v>
      </c>
      <c r="J43" s="279">
        <v>6.0274200000000002</v>
      </c>
      <c r="K43" s="279">
        <v>5.5852500000000003</v>
      </c>
      <c r="L43" s="279">
        <v>5.8497300000000001</v>
      </c>
      <c r="M43" s="279">
        <v>6.4903899999999997</v>
      </c>
      <c r="N43" s="279">
        <v>7.2994599999999998</v>
      </c>
      <c r="O43" s="279">
        <v>81.416340000000005</v>
      </c>
      <c r="P43" s="103"/>
      <c r="Q43" s="79"/>
      <c r="R43" s="162"/>
      <c r="S43" s="216"/>
      <c r="T43" s="216"/>
      <c r="U43" s="216"/>
      <c r="V43" s="216"/>
      <c r="W43" s="216"/>
      <c r="X43" s="216"/>
      <c r="Y43" s="162"/>
      <c r="Z43" s="162"/>
      <c r="AA43" s="79"/>
      <c r="AB43" s="79"/>
      <c r="AC43" s="159"/>
      <c r="AD43" s="79"/>
      <c r="AE43" s="159"/>
      <c r="AF43" s="79"/>
      <c r="AG43" s="79"/>
      <c r="AH43" s="79"/>
      <c r="AI43" s="79"/>
      <c r="AJ43" s="79"/>
      <c r="AK43" s="79"/>
      <c r="AL43" s="79"/>
      <c r="AM43" s="79"/>
      <c r="AN43" s="79"/>
      <c r="AO43" s="79"/>
      <c r="AP43" s="95"/>
      <c r="AT43" s="95"/>
      <c r="AU43" s="95"/>
      <c r="AV43" s="95"/>
      <c r="AW43" s="95"/>
      <c r="AX43" s="95"/>
    </row>
    <row r="44" spans="2:50">
      <c r="B44" s="111" t="s">
        <v>185</v>
      </c>
      <c r="C44" s="279">
        <v>0</v>
      </c>
      <c r="D44" s="279">
        <v>0</v>
      </c>
      <c r="E44" s="279">
        <v>0</v>
      </c>
      <c r="F44" s="279">
        <v>0</v>
      </c>
      <c r="G44" s="279">
        <v>0</v>
      </c>
      <c r="H44" s="279">
        <v>0</v>
      </c>
      <c r="I44" s="279">
        <v>0</v>
      </c>
      <c r="J44" s="279">
        <v>0</v>
      </c>
      <c r="K44" s="279">
        <v>0</v>
      </c>
      <c r="L44" s="279">
        <v>0</v>
      </c>
      <c r="M44" s="279">
        <v>0</v>
      </c>
      <c r="N44" s="279">
        <v>0</v>
      </c>
      <c r="O44" s="279">
        <v>0</v>
      </c>
      <c r="R44" s="162"/>
      <c r="S44" s="101"/>
      <c r="T44" s="101"/>
      <c r="U44" s="101"/>
      <c r="V44" s="101"/>
      <c r="W44" s="101"/>
      <c r="X44" s="101"/>
      <c r="Y44" s="162"/>
      <c r="Z44" s="162"/>
      <c r="AA44" s="79"/>
      <c r="AB44" s="79"/>
      <c r="AC44" s="159"/>
      <c r="AD44" s="79"/>
      <c r="AE44" s="159"/>
      <c r="AF44" s="79"/>
      <c r="AG44" s="79"/>
      <c r="AH44" s="79"/>
      <c r="AI44" s="79"/>
      <c r="AJ44" s="79"/>
      <c r="AK44" s="79"/>
      <c r="AL44" s="79"/>
      <c r="AM44" s="79"/>
      <c r="AN44" s="79"/>
      <c r="AO44" s="79"/>
      <c r="AP44" s="95"/>
      <c r="AT44" s="95"/>
      <c r="AU44" s="95"/>
      <c r="AV44" s="95"/>
      <c r="AW44" s="95"/>
      <c r="AX44" s="95"/>
    </row>
    <row r="45" spans="2:50">
      <c r="B45" s="111" t="s">
        <v>184</v>
      </c>
      <c r="C45" s="279">
        <v>0</v>
      </c>
      <c r="D45" s="279">
        <v>0</v>
      </c>
      <c r="E45" s="279">
        <v>0</v>
      </c>
      <c r="F45" s="279">
        <v>0</v>
      </c>
      <c r="G45" s="279">
        <v>0</v>
      </c>
      <c r="H45" s="279">
        <v>0</v>
      </c>
      <c r="I45" s="279">
        <v>11.303000000000001</v>
      </c>
      <c r="J45" s="279">
        <v>0</v>
      </c>
      <c r="K45" s="279">
        <v>0</v>
      </c>
      <c r="L45" s="279">
        <v>0</v>
      </c>
      <c r="M45" s="279">
        <v>0</v>
      </c>
      <c r="N45" s="279">
        <v>0</v>
      </c>
      <c r="O45" s="279">
        <v>11.303000000000001</v>
      </c>
      <c r="P45" s="40"/>
      <c r="Q45" s="79"/>
      <c r="R45" s="162"/>
      <c r="S45" s="153"/>
      <c r="T45" s="153"/>
      <c r="U45" s="153"/>
      <c r="V45" s="8"/>
      <c r="W45" s="153"/>
      <c r="X45" s="153"/>
      <c r="Y45" s="162"/>
      <c r="Z45" s="168"/>
      <c r="AA45" s="79"/>
      <c r="AB45" s="79"/>
      <c r="AC45" s="159"/>
      <c r="AD45" s="79"/>
      <c r="AE45" s="159"/>
      <c r="AF45" s="79"/>
      <c r="AG45" s="79"/>
      <c r="AH45" s="79"/>
      <c r="AI45" s="79"/>
      <c r="AJ45" s="79"/>
      <c r="AK45" s="79"/>
      <c r="AL45" s="79"/>
      <c r="AM45" s="79"/>
      <c r="AN45" s="79"/>
      <c r="AO45" s="79"/>
      <c r="AP45" s="95"/>
      <c r="AT45" s="95"/>
      <c r="AU45" s="95"/>
      <c r="AV45" s="95"/>
      <c r="AW45" s="95"/>
      <c r="AX45" s="95"/>
    </row>
    <row r="46" spans="2:50">
      <c r="B46" s="111" t="s">
        <v>188</v>
      </c>
      <c r="C46" s="279">
        <v>0</v>
      </c>
      <c r="D46" s="279">
        <v>0</v>
      </c>
      <c r="E46" s="279">
        <v>0</v>
      </c>
      <c r="F46" s="279">
        <v>0</v>
      </c>
      <c r="G46" s="279">
        <v>0</v>
      </c>
      <c r="H46" s="279">
        <v>0</v>
      </c>
      <c r="I46" s="279">
        <v>0</v>
      </c>
      <c r="J46" s="279">
        <v>0</v>
      </c>
      <c r="K46" s="279">
        <v>0</v>
      </c>
      <c r="L46" s="279">
        <v>0.10768999999999999</v>
      </c>
      <c r="M46" s="279">
        <v>0.19605</v>
      </c>
      <c r="N46" s="279">
        <v>0.13658999999999999</v>
      </c>
      <c r="O46" s="279">
        <v>0.44033</v>
      </c>
      <c r="P46" s="101"/>
      <c r="Q46" s="79"/>
      <c r="R46" s="162"/>
      <c r="S46" s="169"/>
      <c r="T46" s="169"/>
      <c r="U46" s="169"/>
      <c r="V46" s="8"/>
      <c r="W46" s="169"/>
      <c r="X46" s="169"/>
      <c r="Y46" s="162"/>
      <c r="Z46" s="162"/>
      <c r="AA46" s="79"/>
      <c r="AB46" s="79"/>
      <c r="AC46" s="159"/>
      <c r="AD46" s="79"/>
      <c r="AE46" s="159"/>
      <c r="AF46" s="79"/>
      <c r="AG46" s="79"/>
      <c r="AH46" s="79"/>
      <c r="AI46" s="79"/>
      <c r="AJ46" s="79"/>
      <c r="AK46" s="79"/>
      <c r="AL46" s="79"/>
      <c r="AM46" s="79"/>
      <c r="AN46" s="79"/>
      <c r="AO46" s="79"/>
      <c r="AP46" s="95"/>
      <c r="AT46" s="95"/>
      <c r="AU46" s="95"/>
      <c r="AV46" s="95"/>
      <c r="AW46" s="95"/>
      <c r="AX46" s="95"/>
    </row>
    <row r="47" spans="2:50">
      <c r="B47" s="82" t="s">
        <v>51</v>
      </c>
      <c r="C47" s="279">
        <v>1391.7965300000001</v>
      </c>
      <c r="D47" s="279">
        <v>1306.4672399999999</v>
      </c>
      <c r="E47" s="279">
        <v>1425.7312400000001</v>
      </c>
      <c r="F47" s="279">
        <v>1384.8056799999999</v>
      </c>
      <c r="G47" s="279">
        <v>1413.1653699999999</v>
      </c>
      <c r="H47" s="279">
        <v>1392.3972100000001</v>
      </c>
      <c r="I47" s="279">
        <v>1328.28262</v>
      </c>
      <c r="J47" s="279">
        <v>1422.4180699999999</v>
      </c>
      <c r="K47" s="279">
        <v>1376.12382</v>
      </c>
      <c r="L47" s="279">
        <v>1435.11493</v>
      </c>
      <c r="M47" s="279">
        <v>1397.6869300000001</v>
      </c>
      <c r="N47" s="279">
        <v>1481.66822</v>
      </c>
      <c r="O47" s="279">
        <v>16755.657859999999</v>
      </c>
      <c r="P47" s="103"/>
      <c r="Q47" s="79"/>
      <c r="R47" s="162"/>
      <c r="S47" s="162"/>
      <c r="T47" s="162"/>
      <c r="U47" s="162"/>
      <c r="V47" s="8"/>
      <c r="W47" s="162"/>
      <c r="X47" s="162"/>
      <c r="Y47" s="162"/>
      <c r="Z47" s="162"/>
      <c r="AA47" s="79"/>
      <c r="AB47" s="79"/>
      <c r="AC47" s="159"/>
      <c r="AD47" s="79"/>
      <c r="AE47" s="159"/>
      <c r="AF47" s="79"/>
      <c r="AG47" s="79"/>
      <c r="AH47" s="79"/>
      <c r="AI47" s="79"/>
      <c r="AJ47" s="79"/>
      <c r="AK47" s="79"/>
      <c r="AL47" s="79"/>
      <c r="AM47" s="79"/>
      <c r="AN47" s="79"/>
      <c r="AO47" s="79"/>
      <c r="AP47" s="95"/>
      <c r="AT47" s="95"/>
      <c r="AU47" s="95"/>
      <c r="AV47" s="95"/>
      <c r="AW47" s="95"/>
      <c r="AX47" s="95"/>
    </row>
    <row r="48" spans="2:50">
      <c r="P48" s="103"/>
      <c r="Q48" s="79"/>
      <c r="R48" s="162"/>
      <c r="S48" s="162"/>
      <c r="T48" s="162"/>
      <c r="U48" s="162"/>
      <c r="V48" s="8"/>
      <c r="W48" s="162"/>
      <c r="X48" s="168"/>
      <c r="Y48" s="162"/>
      <c r="Z48" s="162"/>
      <c r="AA48" s="79"/>
      <c r="AB48" s="79"/>
      <c r="AC48" s="159"/>
      <c r="AD48" s="79"/>
      <c r="AE48" s="159"/>
      <c r="AF48" s="79"/>
      <c r="AG48" s="79"/>
      <c r="AH48" s="79"/>
      <c r="AI48" s="79"/>
      <c r="AJ48" s="79"/>
      <c r="AK48" s="79"/>
      <c r="AL48" s="79"/>
      <c r="AM48" s="79"/>
      <c r="AN48" s="79"/>
      <c r="AO48" s="79"/>
      <c r="AP48" s="95"/>
      <c r="AT48" s="95"/>
      <c r="AU48" s="95"/>
      <c r="AV48" s="95"/>
      <c r="AW48" s="95"/>
      <c r="AX48" s="95"/>
    </row>
    <row r="49" spans="2:50">
      <c r="B49" s="818" t="s">
        <v>54</v>
      </c>
      <c r="C49" s="819"/>
      <c r="D49" s="819"/>
      <c r="E49" s="819"/>
      <c r="F49" s="819"/>
      <c r="G49" s="819"/>
      <c r="H49" s="819"/>
      <c r="I49" s="819"/>
      <c r="J49" s="819"/>
      <c r="K49" s="819"/>
      <c r="L49" s="819"/>
      <c r="M49" s="819"/>
      <c r="N49" s="819"/>
      <c r="O49" s="820"/>
      <c r="P49" s="103"/>
      <c r="Q49" s="79"/>
      <c r="R49" s="162"/>
      <c r="S49" s="162"/>
      <c r="T49" s="162"/>
      <c r="U49" s="162"/>
      <c r="V49" s="8"/>
      <c r="W49" s="162"/>
      <c r="X49" s="162"/>
      <c r="Y49" s="162"/>
      <c r="Z49" s="162"/>
      <c r="AA49" s="122"/>
      <c r="AB49" s="122"/>
      <c r="AC49" s="162"/>
      <c r="AD49" s="122"/>
      <c r="AE49" s="162"/>
      <c r="AF49" s="79"/>
      <c r="AG49" s="79"/>
      <c r="AH49" s="79"/>
      <c r="AI49" s="79"/>
      <c r="AJ49" s="79"/>
      <c r="AK49" s="79"/>
      <c r="AL49" s="79"/>
      <c r="AM49" s="79"/>
      <c r="AN49" s="79"/>
      <c r="AO49" s="79"/>
      <c r="AP49" s="95"/>
      <c r="AT49" s="95"/>
      <c r="AU49" s="95"/>
      <c r="AV49" s="95"/>
      <c r="AW49" s="95"/>
      <c r="AX49" s="95"/>
    </row>
    <row r="50" spans="2:50">
      <c r="B50" s="82" t="s">
        <v>37</v>
      </c>
      <c r="C50" s="82" t="s">
        <v>27</v>
      </c>
      <c r="D50" s="82" t="s">
        <v>28</v>
      </c>
      <c r="E50" s="82" t="s">
        <v>29</v>
      </c>
      <c r="F50" s="82" t="s">
        <v>30</v>
      </c>
      <c r="G50" s="82" t="s">
        <v>31</v>
      </c>
      <c r="H50" s="82" t="s">
        <v>32</v>
      </c>
      <c r="I50" s="82" t="s">
        <v>38</v>
      </c>
      <c r="J50" s="82" t="s">
        <v>39</v>
      </c>
      <c r="K50" s="82" t="s">
        <v>40</v>
      </c>
      <c r="L50" s="82" t="s">
        <v>41</v>
      </c>
      <c r="M50" s="82" t="s">
        <v>42</v>
      </c>
      <c r="N50" s="82" t="s">
        <v>43</v>
      </c>
      <c r="O50" s="223">
        <v>2011</v>
      </c>
      <c r="P50" s="103"/>
      <c r="Q50" s="79"/>
      <c r="R50" s="162"/>
      <c r="S50" s="162"/>
      <c r="T50" s="162"/>
      <c r="U50" s="162"/>
      <c r="V50" s="8"/>
      <c r="W50" s="162"/>
      <c r="X50" s="162"/>
      <c r="Y50" s="162"/>
      <c r="Z50" s="162"/>
      <c r="AA50" s="122"/>
      <c r="AB50" s="122"/>
      <c r="AC50" s="162"/>
      <c r="AD50" s="122"/>
      <c r="AE50" s="162"/>
      <c r="AF50" s="79"/>
      <c r="AG50" s="79"/>
      <c r="AH50" s="79"/>
      <c r="AI50" s="79"/>
      <c r="AJ50" s="79"/>
      <c r="AK50" s="79"/>
      <c r="AL50" s="79"/>
      <c r="AM50" s="79"/>
      <c r="AN50" s="79"/>
      <c r="AO50" s="79"/>
      <c r="AP50" s="79"/>
      <c r="AQ50" s="159"/>
      <c r="AR50" s="159"/>
      <c r="AS50" s="159"/>
      <c r="AT50" s="79"/>
      <c r="AU50" s="95"/>
      <c r="AV50" s="95"/>
      <c r="AW50" s="95"/>
      <c r="AX50" s="95"/>
    </row>
    <row r="51" spans="2:50">
      <c r="B51" s="86" t="s">
        <v>44</v>
      </c>
      <c r="C51" s="281">
        <v>36.712389999999999</v>
      </c>
      <c r="D51" s="281">
        <v>18.877690000000001</v>
      </c>
      <c r="E51" s="281">
        <v>26.21116</v>
      </c>
      <c r="F51" s="281">
        <v>25.54862</v>
      </c>
      <c r="G51" s="281">
        <v>21.34721</v>
      </c>
      <c r="H51" s="281">
        <v>24.41056</v>
      </c>
      <c r="I51" s="282">
        <v>7.4142299999999999</v>
      </c>
      <c r="J51" s="282">
        <v>10.921659999999999</v>
      </c>
      <c r="K51" s="282">
        <v>8.7682099999999998</v>
      </c>
      <c r="L51" s="282">
        <v>2.4707400000000002</v>
      </c>
      <c r="M51" s="282">
        <v>0.94120000000000004</v>
      </c>
      <c r="N51" s="282">
        <v>8.5626099999999994</v>
      </c>
      <c r="O51" s="281">
        <v>192.18628000000004</v>
      </c>
      <c r="P51" s="103"/>
      <c r="Q51" s="79"/>
      <c r="R51" s="162"/>
      <c r="S51" s="168"/>
      <c r="T51" s="168"/>
      <c r="U51" s="168"/>
      <c r="V51" s="8"/>
      <c r="W51" s="168"/>
      <c r="X51" s="168"/>
      <c r="Y51" s="168"/>
      <c r="Z51" s="168"/>
      <c r="AA51" s="95"/>
      <c r="AB51" s="95"/>
      <c r="AD51" s="122"/>
      <c r="AE51" s="162"/>
      <c r="AF51" s="79"/>
      <c r="AG51" s="79"/>
      <c r="AH51" s="79"/>
      <c r="AI51" s="79"/>
      <c r="AJ51" s="79"/>
      <c r="AK51" s="79"/>
      <c r="AL51" s="79"/>
      <c r="AM51" s="79"/>
      <c r="AN51" s="79"/>
      <c r="AO51" s="79"/>
      <c r="AP51" s="79"/>
      <c r="AQ51" s="159"/>
      <c r="AR51" s="159"/>
      <c r="AS51" s="159"/>
      <c r="AT51" s="79"/>
      <c r="AU51" s="95"/>
      <c r="AV51" s="95"/>
      <c r="AW51" s="95"/>
      <c r="AX51" s="95"/>
    </row>
    <row r="52" spans="2:50">
      <c r="B52" s="86" t="s">
        <v>45</v>
      </c>
      <c r="C52" s="281">
        <v>752.09595000000002</v>
      </c>
      <c r="D52" s="281">
        <v>702.19974999999999</v>
      </c>
      <c r="E52" s="281">
        <v>812.20011</v>
      </c>
      <c r="F52" s="281">
        <v>842.75221999999997</v>
      </c>
      <c r="G52" s="281">
        <v>1069.74863</v>
      </c>
      <c r="H52" s="281">
        <v>938.07060000000001</v>
      </c>
      <c r="I52" s="281">
        <v>978.72288000000003</v>
      </c>
      <c r="J52" s="281">
        <v>981.07030999999995</v>
      </c>
      <c r="K52" s="281">
        <v>1051.82259</v>
      </c>
      <c r="L52" s="281">
        <v>939.15935000000002</v>
      </c>
      <c r="M52" s="281">
        <v>873.12725</v>
      </c>
      <c r="N52" s="281">
        <v>1058.6267499999999</v>
      </c>
      <c r="O52" s="281">
        <v>10999.596390000001</v>
      </c>
      <c r="P52" s="103"/>
      <c r="Q52" s="79"/>
      <c r="R52" s="162"/>
      <c r="S52" s="168"/>
      <c r="T52" s="168"/>
      <c r="U52" s="168"/>
      <c r="V52" s="8"/>
      <c r="W52" s="168"/>
      <c r="X52" s="168"/>
      <c r="Y52" s="168"/>
      <c r="Z52" s="168"/>
      <c r="AA52" s="95"/>
      <c r="AB52" s="95"/>
      <c r="AD52" s="122"/>
      <c r="AE52" s="162"/>
      <c r="AF52" s="79"/>
      <c r="AG52" s="79"/>
      <c r="AH52" s="79"/>
      <c r="AI52" s="79"/>
      <c r="AJ52" s="79"/>
      <c r="AK52" s="79"/>
      <c r="AL52" s="79"/>
      <c r="AM52" s="79"/>
      <c r="AN52" s="79"/>
      <c r="AO52" s="79"/>
      <c r="AP52" s="79"/>
      <c r="AQ52" s="159"/>
      <c r="AR52" s="159"/>
      <c r="AS52" s="159"/>
      <c r="AT52" s="79"/>
      <c r="AU52" s="95"/>
      <c r="AV52" s="95"/>
      <c r="AW52" s="95"/>
      <c r="AX52" s="95"/>
    </row>
    <row r="53" spans="2:50">
      <c r="B53" s="86" t="s">
        <v>46</v>
      </c>
      <c r="C53" s="281">
        <v>6.2682200000000003</v>
      </c>
      <c r="D53" s="281">
        <v>8.30213</v>
      </c>
      <c r="E53" s="281">
        <v>5.8181399999999996</v>
      </c>
      <c r="F53" s="281">
        <v>5.2762799999999999</v>
      </c>
      <c r="G53" s="281">
        <v>5.9633599999999998</v>
      </c>
      <c r="H53" s="281">
        <v>5.2165600000000003</v>
      </c>
      <c r="I53" s="282">
        <v>5.3640999999999996</v>
      </c>
      <c r="J53" s="282">
        <v>5.1400800000000002</v>
      </c>
      <c r="K53" s="282">
        <v>5.17685</v>
      </c>
      <c r="L53" s="282">
        <v>6.0432399999999999</v>
      </c>
      <c r="M53" s="282">
        <v>6.0349199999999996</v>
      </c>
      <c r="N53" s="282">
        <v>6.6325099999999999</v>
      </c>
      <c r="O53" s="281">
        <v>71.23639</v>
      </c>
      <c r="P53" s="103"/>
      <c r="Q53" s="79"/>
      <c r="R53" s="162"/>
      <c r="S53" s="168"/>
      <c r="T53" s="168"/>
      <c r="U53" s="168"/>
      <c r="V53" s="8"/>
      <c r="W53" s="168"/>
      <c r="X53" s="168"/>
      <c r="Y53" s="148"/>
      <c r="Z53" s="168"/>
      <c r="AA53" s="95"/>
      <c r="AB53" s="95"/>
      <c r="AD53" s="122"/>
      <c r="AE53" s="162"/>
      <c r="AF53" s="79"/>
      <c r="AG53" s="79"/>
      <c r="AH53" s="79"/>
      <c r="AI53" s="79"/>
      <c r="AJ53" s="79"/>
      <c r="AK53" s="79"/>
      <c r="AL53" s="79"/>
      <c r="AM53" s="79"/>
      <c r="AN53" s="79"/>
      <c r="AO53" s="79"/>
      <c r="AP53" s="79"/>
      <c r="AQ53" s="159"/>
      <c r="AR53" s="159"/>
      <c r="AS53" s="159"/>
      <c r="AT53" s="79"/>
      <c r="AU53" s="95"/>
      <c r="AV53" s="95"/>
      <c r="AW53" s="95"/>
      <c r="AX53" s="95"/>
    </row>
    <row r="54" spans="2:50">
      <c r="B54" s="86" t="s">
        <v>47</v>
      </c>
      <c r="C54" s="281">
        <v>10.9529</v>
      </c>
      <c r="D54" s="281">
        <v>4.3826000000000001</v>
      </c>
      <c r="E54" s="281">
        <v>9.7706999999999997</v>
      </c>
      <c r="F54" s="281">
        <v>7.7103999999999999</v>
      </c>
      <c r="G54" s="281">
        <v>4.6824300000000001</v>
      </c>
      <c r="H54" s="281">
        <v>4.8868999999999998</v>
      </c>
      <c r="I54" s="282">
        <v>0.94799999999999995</v>
      </c>
      <c r="J54" s="282">
        <v>2.2254</v>
      </c>
      <c r="K54" s="282">
        <v>3.9116</v>
      </c>
      <c r="L54" s="282">
        <v>7.9760999999999997</v>
      </c>
      <c r="M54" s="282">
        <v>6.4500400000000004</v>
      </c>
      <c r="N54" s="282">
        <v>5.17</v>
      </c>
      <c r="O54" s="281">
        <v>69.067070000000001</v>
      </c>
      <c r="P54" s="103"/>
      <c r="Q54" s="79"/>
      <c r="R54" s="122"/>
      <c r="S54" s="74"/>
      <c r="T54" s="74"/>
      <c r="U54" s="74"/>
      <c r="V54" s="8"/>
      <c r="W54" s="74"/>
      <c r="X54" s="74"/>
      <c r="Y54" s="74"/>
      <c r="Z54" s="74"/>
      <c r="AA54" s="74"/>
      <c r="AB54" s="95"/>
      <c r="AD54" s="122"/>
      <c r="AE54" s="162"/>
      <c r="AF54" s="123"/>
      <c r="AG54" s="123"/>
      <c r="AH54" s="123"/>
      <c r="AI54" s="123"/>
      <c r="AJ54" s="123"/>
      <c r="AK54" s="123"/>
      <c r="AL54" s="123"/>
      <c r="AM54" s="123"/>
      <c r="AN54" s="123"/>
      <c r="AO54" s="123"/>
      <c r="AP54" s="123"/>
      <c r="AQ54" s="123"/>
      <c r="AR54" s="123"/>
      <c r="AS54" s="123"/>
      <c r="AT54" s="123"/>
      <c r="AU54" s="95"/>
      <c r="AV54" s="95"/>
      <c r="AW54" s="95"/>
      <c r="AX54" s="95"/>
    </row>
    <row r="55" spans="2:50">
      <c r="B55" s="86" t="s">
        <v>48</v>
      </c>
      <c r="C55" s="281">
        <v>0</v>
      </c>
      <c r="D55" s="281">
        <v>0</v>
      </c>
      <c r="E55" s="281">
        <v>0</v>
      </c>
      <c r="F55" s="281">
        <v>0</v>
      </c>
      <c r="G55" s="281">
        <v>0</v>
      </c>
      <c r="H55" s="281">
        <v>0</v>
      </c>
      <c r="I55" s="281">
        <v>0</v>
      </c>
      <c r="J55" s="281">
        <v>0</v>
      </c>
      <c r="K55" s="281">
        <v>0</v>
      </c>
      <c r="L55" s="281">
        <v>0</v>
      </c>
      <c r="M55" s="281">
        <v>0</v>
      </c>
      <c r="N55" s="281">
        <v>0</v>
      </c>
      <c r="O55" s="281">
        <v>0</v>
      </c>
      <c r="R55" s="122"/>
      <c r="S55" s="74"/>
      <c r="T55" s="74"/>
      <c r="U55" s="74"/>
      <c r="V55" s="8"/>
      <c r="W55" s="74"/>
      <c r="X55" s="74"/>
      <c r="Y55" s="74"/>
      <c r="Z55" s="74"/>
      <c r="AA55" s="74"/>
      <c r="AB55" s="95"/>
      <c r="AD55" s="122"/>
      <c r="AE55" s="162"/>
      <c r="AF55" s="124"/>
      <c r="AG55" s="73"/>
      <c r="AH55" s="73"/>
      <c r="AI55" s="73"/>
      <c r="AJ55" s="73"/>
      <c r="AK55" s="73"/>
      <c r="AL55" s="73"/>
      <c r="AM55" s="124"/>
      <c r="AN55" s="124"/>
      <c r="AO55" s="124"/>
      <c r="AP55" s="124"/>
      <c r="AQ55" s="124"/>
      <c r="AR55" s="124"/>
      <c r="AS55" s="124"/>
      <c r="AT55" s="124"/>
      <c r="AU55" s="95"/>
      <c r="AV55" s="95"/>
      <c r="AW55" s="95"/>
      <c r="AX55" s="95"/>
    </row>
    <row r="56" spans="2:50">
      <c r="B56" s="86" t="s">
        <v>49</v>
      </c>
      <c r="C56" s="281">
        <v>390.65287000000001</v>
      </c>
      <c r="D56" s="281">
        <v>384.21078</v>
      </c>
      <c r="E56" s="281">
        <v>396.77508999999998</v>
      </c>
      <c r="F56" s="281">
        <v>369.38037000000003</v>
      </c>
      <c r="G56" s="281">
        <v>267.59804000000003</v>
      </c>
      <c r="H56" s="281">
        <v>297.52431999999999</v>
      </c>
      <c r="I56" s="281">
        <v>266.11743000000001</v>
      </c>
      <c r="J56" s="281">
        <v>314.92340999999999</v>
      </c>
      <c r="K56" s="281">
        <v>273.61624</v>
      </c>
      <c r="L56" s="281">
        <v>368.85973000000001</v>
      </c>
      <c r="M56" s="281">
        <v>415.17599999999999</v>
      </c>
      <c r="N56" s="281">
        <v>358.94565999999998</v>
      </c>
      <c r="O56" s="281">
        <v>4103.7799399999994</v>
      </c>
      <c r="P56" s="40"/>
      <c r="Q56" s="122"/>
      <c r="R56" s="122"/>
      <c r="S56" s="95"/>
      <c r="T56" s="95"/>
      <c r="U56" s="95"/>
      <c r="V56" s="8"/>
      <c r="W56" s="95"/>
      <c r="X56" s="95"/>
      <c r="Y56" s="95"/>
      <c r="Z56" s="95"/>
      <c r="AA56" s="95"/>
      <c r="AB56" s="95"/>
      <c r="AD56" s="122"/>
      <c r="AE56" s="162"/>
      <c r="AF56" s="124"/>
      <c r="AG56" s="73"/>
      <c r="AH56" s="73"/>
      <c r="AI56" s="73"/>
      <c r="AJ56" s="73"/>
      <c r="AK56" s="73"/>
      <c r="AL56" s="73"/>
      <c r="AM56" s="124"/>
      <c r="AN56" s="124"/>
      <c r="AO56" s="124"/>
      <c r="AP56" s="124"/>
      <c r="AQ56" s="124"/>
      <c r="AR56" s="124"/>
      <c r="AS56" s="124"/>
      <c r="AT56" s="124"/>
      <c r="AU56" s="95"/>
      <c r="AV56" s="95"/>
      <c r="AW56" s="95"/>
      <c r="AX56" s="95"/>
    </row>
    <row r="57" spans="2:50">
      <c r="B57" s="86" t="s">
        <v>50</v>
      </c>
      <c r="C57" s="281">
        <v>88.358969999999999</v>
      </c>
      <c r="D57" s="281">
        <v>23.962440000000001</v>
      </c>
      <c r="E57" s="281">
        <v>55.895719999999997</v>
      </c>
      <c r="F57" s="281">
        <v>49.493000000000002</v>
      </c>
      <c r="G57" s="281">
        <v>8.9499700000000004</v>
      </c>
      <c r="H57" s="281">
        <v>69.526830000000004</v>
      </c>
      <c r="I57" s="282">
        <v>7.12188</v>
      </c>
      <c r="J57" s="282">
        <v>6.5948799999999999</v>
      </c>
      <c r="K57" s="282">
        <v>6.6690100000000001</v>
      </c>
      <c r="L57" s="282">
        <v>14.8042</v>
      </c>
      <c r="M57" s="282">
        <v>18.144069999999999</v>
      </c>
      <c r="N57" s="282">
        <v>11.27922</v>
      </c>
      <c r="O57" s="281">
        <v>360.80018999999999</v>
      </c>
      <c r="P57" s="101"/>
      <c r="Q57" s="122"/>
      <c r="R57" s="122"/>
      <c r="S57" s="122"/>
      <c r="T57" s="122"/>
      <c r="U57" s="122"/>
      <c r="V57" s="122"/>
      <c r="W57" s="122"/>
      <c r="X57" s="122"/>
      <c r="Y57" s="122"/>
      <c r="Z57" s="122"/>
      <c r="AA57" s="122"/>
      <c r="AB57" s="122"/>
      <c r="AC57" s="162"/>
      <c r="AD57" s="122"/>
      <c r="AE57" s="162"/>
      <c r="AF57" s="124"/>
      <c r="AG57" s="73"/>
      <c r="AH57" s="73"/>
      <c r="AI57" s="73"/>
      <c r="AJ57" s="73"/>
      <c r="AK57" s="73"/>
      <c r="AL57" s="73"/>
      <c r="AM57" s="124"/>
      <c r="AN57" s="124"/>
      <c r="AO57" s="124"/>
      <c r="AP57" s="124"/>
      <c r="AQ57" s="124"/>
      <c r="AR57" s="124"/>
      <c r="AS57" s="124"/>
      <c r="AT57" s="124"/>
      <c r="AU57" s="95"/>
      <c r="AV57" s="95"/>
      <c r="AW57" s="95"/>
      <c r="AX57" s="95"/>
    </row>
    <row r="58" spans="2:50">
      <c r="B58" s="99" t="s">
        <v>184</v>
      </c>
      <c r="C58" s="282">
        <v>0</v>
      </c>
      <c r="D58" s="282">
        <v>0</v>
      </c>
      <c r="E58" s="282">
        <v>0</v>
      </c>
      <c r="F58" s="282">
        <v>0</v>
      </c>
      <c r="G58" s="282">
        <v>0</v>
      </c>
      <c r="H58" s="282">
        <v>0</v>
      </c>
      <c r="I58" s="282">
        <v>0</v>
      </c>
      <c r="J58" s="282">
        <v>0</v>
      </c>
      <c r="K58" s="282">
        <v>0</v>
      </c>
      <c r="L58" s="282">
        <v>56.945999999999998</v>
      </c>
      <c r="M58" s="282">
        <v>35.526000000000003</v>
      </c>
      <c r="N58" s="282">
        <v>0</v>
      </c>
      <c r="O58" s="283">
        <v>92.472000000000008</v>
      </c>
      <c r="P58" s="103"/>
      <c r="Q58" s="122"/>
      <c r="R58" s="122"/>
      <c r="S58" s="122"/>
      <c r="T58" s="122"/>
      <c r="U58" s="122"/>
      <c r="V58" s="122"/>
      <c r="W58" s="122"/>
      <c r="X58" s="122"/>
      <c r="Y58" s="122"/>
      <c r="Z58" s="122"/>
      <c r="AA58" s="122"/>
      <c r="AB58" s="95"/>
      <c r="AD58" s="95"/>
      <c r="AF58" s="124"/>
      <c r="AG58" s="73"/>
      <c r="AH58" s="73"/>
      <c r="AI58" s="73"/>
      <c r="AJ58" s="73"/>
      <c r="AK58" s="73"/>
      <c r="AL58" s="73"/>
      <c r="AM58" s="124"/>
      <c r="AN58" s="124"/>
      <c r="AO58" s="124"/>
      <c r="AP58" s="124"/>
      <c r="AQ58" s="124"/>
      <c r="AR58" s="124"/>
      <c r="AS58" s="124"/>
      <c r="AT58" s="124"/>
      <c r="AU58" s="40"/>
      <c r="AV58" s="40"/>
      <c r="AW58" s="95"/>
      <c r="AX58" s="95"/>
    </row>
    <row r="59" spans="2:50">
      <c r="B59" s="82" t="s">
        <v>51</v>
      </c>
      <c r="C59" s="281">
        <v>1285.0413000000001</v>
      </c>
      <c r="D59" s="281">
        <v>1141.9353900000001</v>
      </c>
      <c r="E59" s="281">
        <v>1306.67092</v>
      </c>
      <c r="F59" s="281">
        <v>1300.1608900000001</v>
      </c>
      <c r="G59" s="281">
        <v>1378.28964</v>
      </c>
      <c r="H59" s="281">
        <v>1339.6357700000001</v>
      </c>
      <c r="I59" s="281">
        <v>1265.6885199999999</v>
      </c>
      <c r="J59" s="281">
        <v>1320.87574</v>
      </c>
      <c r="K59" s="281">
        <v>1349.9645</v>
      </c>
      <c r="L59" s="281">
        <v>1396.25936</v>
      </c>
      <c r="M59" s="281">
        <v>1355.39948</v>
      </c>
      <c r="N59" s="284">
        <v>1449.2167499999996</v>
      </c>
      <c r="O59" s="281">
        <v>15889.13826</v>
      </c>
      <c r="P59" s="103"/>
      <c r="Q59" s="122"/>
      <c r="R59" s="122"/>
      <c r="S59" s="122"/>
      <c r="T59" s="122"/>
      <c r="U59" s="122"/>
      <c r="V59" s="122"/>
      <c r="W59" s="122"/>
      <c r="X59" s="122"/>
      <c r="Y59" s="122"/>
      <c r="Z59" s="122"/>
      <c r="AA59" s="122"/>
      <c r="AB59" s="101"/>
      <c r="AC59" s="101"/>
      <c r="AD59" s="101"/>
      <c r="AE59" s="101"/>
      <c r="AF59" s="124"/>
      <c r="AG59" s="73"/>
      <c r="AH59" s="73"/>
      <c r="AI59" s="73"/>
      <c r="AJ59" s="73"/>
      <c r="AK59" s="73"/>
      <c r="AL59" s="73"/>
      <c r="AM59" s="124"/>
      <c r="AN59" s="124"/>
      <c r="AO59" s="124"/>
      <c r="AP59" s="124"/>
      <c r="AQ59" s="124"/>
      <c r="AR59" s="124"/>
      <c r="AS59" s="124"/>
      <c r="AT59" s="124"/>
      <c r="AU59" s="101"/>
      <c r="AV59" s="101"/>
      <c r="AW59" s="95"/>
      <c r="AX59" s="95"/>
    </row>
    <row r="60" spans="2:50" s="275" customFormat="1">
      <c r="B60" s="280"/>
      <c r="C60" s="280"/>
      <c r="D60" s="280"/>
      <c r="E60" s="280"/>
      <c r="F60" s="280"/>
      <c r="G60" s="280"/>
      <c r="H60" s="280"/>
      <c r="I60" s="280"/>
      <c r="J60" s="280"/>
      <c r="K60" s="280"/>
      <c r="L60" s="280"/>
      <c r="M60" s="280"/>
      <c r="N60" s="280"/>
      <c r="O60" s="103"/>
      <c r="P60" s="103"/>
      <c r="Q60" s="162"/>
      <c r="R60" s="162"/>
      <c r="S60" s="162"/>
      <c r="T60" s="162"/>
      <c r="U60" s="162"/>
      <c r="V60" s="162"/>
      <c r="W60" s="162"/>
      <c r="X60" s="162"/>
      <c r="Y60" s="162"/>
      <c r="Z60" s="162"/>
      <c r="AA60" s="162"/>
      <c r="AB60" s="101"/>
      <c r="AC60" s="101"/>
      <c r="AD60" s="101"/>
      <c r="AE60" s="101"/>
      <c r="AF60" s="124"/>
      <c r="AG60" s="73"/>
      <c r="AH60" s="73"/>
      <c r="AI60" s="73"/>
      <c r="AJ60" s="73"/>
      <c r="AK60" s="73"/>
      <c r="AL60" s="73"/>
      <c r="AM60" s="124"/>
      <c r="AN60" s="124"/>
      <c r="AO60" s="124"/>
      <c r="AP60" s="124"/>
      <c r="AQ60" s="124"/>
      <c r="AR60" s="124"/>
      <c r="AS60" s="124"/>
      <c r="AT60" s="124"/>
      <c r="AU60" s="101"/>
      <c r="AV60" s="101"/>
    </row>
    <row r="61" spans="2:50">
      <c r="B61" s="818" t="s">
        <v>53</v>
      </c>
      <c r="C61" s="819"/>
      <c r="D61" s="819"/>
      <c r="E61" s="819"/>
      <c r="F61" s="819"/>
      <c r="G61" s="819"/>
      <c r="H61" s="819"/>
      <c r="I61" s="819"/>
      <c r="J61" s="819"/>
      <c r="K61" s="819"/>
      <c r="L61" s="819"/>
      <c r="M61" s="819"/>
      <c r="N61" s="819"/>
      <c r="O61" s="820"/>
      <c r="P61" s="103"/>
      <c r="Q61" s="122"/>
      <c r="R61" s="122"/>
      <c r="S61" s="95"/>
      <c r="T61" s="95"/>
      <c r="U61" s="95"/>
      <c r="V61" s="95"/>
      <c r="W61" s="95"/>
      <c r="X61" s="95"/>
      <c r="Y61" s="95"/>
      <c r="Z61" s="95"/>
      <c r="AA61" s="95"/>
      <c r="AB61" s="102"/>
      <c r="AC61" s="102"/>
      <c r="AD61" s="103"/>
      <c r="AE61" s="103"/>
      <c r="AF61" s="124"/>
      <c r="AG61" s="73"/>
      <c r="AH61" s="73"/>
      <c r="AI61" s="73"/>
      <c r="AJ61" s="73"/>
      <c r="AK61" s="73"/>
      <c r="AL61" s="73"/>
      <c r="AM61" s="124"/>
      <c r="AN61" s="124"/>
      <c r="AO61" s="124"/>
      <c r="AP61" s="124"/>
      <c r="AQ61" s="124"/>
      <c r="AR61" s="124"/>
      <c r="AS61" s="124"/>
      <c r="AT61" s="124"/>
      <c r="AU61" s="104"/>
      <c r="AV61" s="103"/>
      <c r="AW61" s="95"/>
      <c r="AX61" s="95"/>
    </row>
    <row r="62" spans="2:50">
      <c r="B62" s="82" t="s">
        <v>37</v>
      </c>
      <c r="C62" s="82" t="s">
        <v>27</v>
      </c>
      <c r="D62" s="82" t="s">
        <v>28</v>
      </c>
      <c r="E62" s="82" t="s">
        <v>29</v>
      </c>
      <c r="F62" s="82" t="s">
        <v>30</v>
      </c>
      <c r="G62" s="82" t="s">
        <v>31</v>
      </c>
      <c r="H62" s="82" t="s">
        <v>32</v>
      </c>
      <c r="I62" s="82" t="s">
        <v>38</v>
      </c>
      <c r="J62" s="82" t="s">
        <v>39</v>
      </c>
      <c r="K62" s="82" t="s">
        <v>40</v>
      </c>
      <c r="L62" s="82" t="s">
        <v>41</v>
      </c>
      <c r="M62" s="82" t="s">
        <v>42</v>
      </c>
      <c r="N62" s="82" t="s">
        <v>43</v>
      </c>
      <c r="O62" s="223">
        <v>2010</v>
      </c>
      <c r="P62" s="103"/>
      <c r="Q62" s="122"/>
      <c r="R62" s="122"/>
      <c r="S62" s="95"/>
      <c r="T62" s="95"/>
      <c r="U62" s="95"/>
      <c r="V62" s="95"/>
      <c r="W62" s="95"/>
      <c r="X62" s="95"/>
      <c r="Y62" s="80"/>
      <c r="Z62" s="95"/>
      <c r="AA62" s="95"/>
      <c r="AB62" s="102"/>
      <c r="AC62" s="102"/>
      <c r="AD62" s="103"/>
      <c r="AE62" s="103"/>
      <c r="AF62" s="124"/>
      <c r="AG62" s="73"/>
      <c r="AH62" s="73"/>
      <c r="AI62" s="73"/>
      <c r="AJ62" s="73"/>
      <c r="AK62" s="73"/>
      <c r="AL62" s="73"/>
      <c r="AM62" s="124"/>
      <c r="AN62" s="124"/>
      <c r="AO62" s="124"/>
      <c r="AP62" s="124"/>
      <c r="AQ62" s="124"/>
      <c r="AR62" s="124"/>
      <c r="AS62" s="124"/>
      <c r="AT62" s="124"/>
      <c r="AU62" s="103"/>
      <c r="AV62" s="103"/>
      <c r="AW62" s="95"/>
      <c r="AX62" s="95"/>
    </row>
    <row r="63" spans="2:50">
      <c r="B63" s="86" t="s">
        <v>44</v>
      </c>
      <c r="C63" s="281">
        <v>26.909189999999999</v>
      </c>
      <c r="D63" s="281">
        <v>48.439190000000004</v>
      </c>
      <c r="E63" s="281">
        <v>26.313759999999998</v>
      </c>
      <c r="F63" s="281">
        <v>27.298410000000001</v>
      </c>
      <c r="G63" s="281">
        <v>8.3511199999999999</v>
      </c>
      <c r="H63" s="281">
        <v>18.32077</v>
      </c>
      <c r="I63" s="282">
        <v>30.891310000000001</v>
      </c>
      <c r="J63" s="282">
        <v>26.905950000000001</v>
      </c>
      <c r="K63" s="282">
        <v>27.225960000000001</v>
      </c>
      <c r="L63" s="282">
        <v>19.497140000000002</v>
      </c>
      <c r="M63" s="282">
        <v>4.0628799999999998</v>
      </c>
      <c r="N63" s="282">
        <v>11.62884</v>
      </c>
      <c r="O63" s="281">
        <v>275.84452000000005</v>
      </c>
      <c r="P63" s="103"/>
      <c r="Q63" s="122"/>
      <c r="R63" s="122"/>
      <c r="S63" s="74"/>
      <c r="T63" s="74"/>
      <c r="U63" s="74"/>
      <c r="V63" s="74"/>
      <c r="W63" s="74"/>
      <c r="X63" s="74"/>
      <c r="Y63" s="74"/>
      <c r="Z63" s="74"/>
      <c r="AA63" s="74"/>
      <c r="AB63" s="102"/>
      <c r="AC63" s="102"/>
      <c r="AD63" s="103"/>
      <c r="AE63" s="103"/>
      <c r="AF63" s="124"/>
      <c r="AG63" s="73"/>
      <c r="AH63" s="73"/>
      <c r="AI63" s="73"/>
      <c r="AJ63" s="73"/>
      <c r="AK63" s="73"/>
      <c r="AL63" s="73"/>
      <c r="AM63" s="124"/>
      <c r="AN63" s="124"/>
      <c r="AO63" s="124"/>
      <c r="AP63" s="124"/>
      <c r="AQ63" s="124"/>
      <c r="AR63" s="124"/>
      <c r="AS63" s="124"/>
      <c r="AT63" s="124"/>
      <c r="AU63" s="104"/>
      <c r="AV63" s="103"/>
      <c r="AW63" s="95"/>
      <c r="AX63" s="95"/>
    </row>
    <row r="64" spans="2:50">
      <c r="B64" s="86" t="s">
        <v>45</v>
      </c>
      <c r="C64" s="281">
        <v>538.89259000000004</v>
      </c>
      <c r="D64" s="281">
        <v>477.53733999999997</v>
      </c>
      <c r="E64" s="281">
        <v>489.05324999999999</v>
      </c>
      <c r="F64" s="281">
        <v>545.06154000000004</v>
      </c>
      <c r="G64" s="281">
        <v>537.45804999999996</v>
      </c>
      <c r="H64" s="281">
        <v>560.08507999999995</v>
      </c>
      <c r="I64" s="281">
        <v>647.22961999999995</v>
      </c>
      <c r="J64" s="281">
        <v>718.84016999999994</v>
      </c>
      <c r="K64" s="281">
        <v>684.51079000000004</v>
      </c>
      <c r="L64" s="281">
        <v>600.87622999999996</v>
      </c>
      <c r="M64" s="281">
        <v>677.76187000000004</v>
      </c>
      <c r="N64" s="281">
        <v>747.73766999999998</v>
      </c>
      <c r="O64" s="281">
        <v>7225.0442000000003</v>
      </c>
      <c r="P64" s="103"/>
      <c r="Q64" s="122"/>
      <c r="R64" s="122"/>
      <c r="S64" s="74"/>
      <c r="T64" s="74"/>
      <c r="U64" s="74"/>
      <c r="V64" s="74"/>
      <c r="W64" s="74"/>
      <c r="X64" s="74"/>
      <c r="Y64" s="74"/>
      <c r="Z64" s="74"/>
      <c r="AA64" s="74"/>
      <c r="AB64" s="122"/>
      <c r="AC64" s="162"/>
      <c r="AD64" s="79"/>
      <c r="AE64" s="159"/>
      <c r="AF64" s="124"/>
      <c r="AG64" s="73"/>
      <c r="AH64" s="73"/>
      <c r="AI64" s="73"/>
      <c r="AJ64" s="73"/>
      <c r="AK64" s="73"/>
      <c r="AL64" s="73"/>
      <c r="AM64" s="124"/>
      <c r="AN64" s="124"/>
      <c r="AO64" s="124"/>
      <c r="AP64" s="124"/>
      <c r="AQ64" s="124"/>
      <c r="AR64" s="124"/>
      <c r="AS64" s="124"/>
      <c r="AT64" s="124"/>
      <c r="AU64" s="104"/>
      <c r="AV64" s="103"/>
      <c r="AW64" s="95"/>
      <c r="AX64" s="95"/>
    </row>
    <row r="65" spans="2:50">
      <c r="B65" s="86" t="s">
        <v>52</v>
      </c>
      <c r="C65" s="281">
        <v>5.7890899999999998</v>
      </c>
      <c r="D65" s="281">
        <v>4.9042399999999997</v>
      </c>
      <c r="E65" s="281">
        <v>5.0083900000000003</v>
      </c>
      <c r="F65" s="281">
        <v>4.7862099999999996</v>
      </c>
      <c r="G65" s="281">
        <v>4.8939399999999997</v>
      </c>
      <c r="H65" s="281">
        <v>4.7259900000000004</v>
      </c>
      <c r="I65" s="282">
        <v>4.6731299999999996</v>
      </c>
      <c r="J65" s="282">
        <v>4.8015299999999996</v>
      </c>
      <c r="K65" s="282">
        <v>4.4446300000000001</v>
      </c>
      <c r="L65" s="282">
        <v>4.5465900000000001</v>
      </c>
      <c r="M65" s="282">
        <v>3.3667600000000002</v>
      </c>
      <c r="N65" s="282">
        <v>4.9276600000000004</v>
      </c>
      <c r="O65" s="281">
        <v>56.868159999999996</v>
      </c>
      <c r="P65" s="103"/>
      <c r="Q65" s="122"/>
      <c r="R65" s="122"/>
      <c r="S65" s="122"/>
      <c r="T65" s="122"/>
      <c r="U65" s="122"/>
      <c r="V65" s="122"/>
      <c r="W65" s="122"/>
      <c r="X65" s="122"/>
      <c r="Y65" s="122"/>
      <c r="Z65" s="122"/>
      <c r="AA65" s="122"/>
      <c r="AB65" s="122"/>
      <c r="AC65" s="162"/>
      <c r="AD65" s="79"/>
      <c r="AE65" s="159"/>
      <c r="AF65" s="124"/>
      <c r="AG65" s="73"/>
      <c r="AH65" s="73"/>
      <c r="AI65" s="73"/>
      <c r="AJ65" s="73"/>
      <c r="AK65" s="73"/>
      <c r="AL65" s="73"/>
      <c r="AM65" s="124"/>
      <c r="AN65" s="124"/>
      <c r="AO65" s="124"/>
      <c r="AP65" s="124"/>
      <c r="AQ65" s="124"/>
      <c r="AR65" s="124"/>
      <c r="AS65" s="124"/>
      <c r="AT65" s="124"/>
      <c r="AU65" s="103"/>
      <c r="AV65" s="103"/>
      <c r="AW65" s="95"/>
      <c r="AX65" s="95"/>
    </row>
    <row r="66" spans="2:50">
      <c r="B66" s="86" t="s">
        <v>47</v>
      </c>
      <c r="C66" s="281">
        <v>8.0222999999999995</v>
      </c>
      <c r="D66" s="281">
        <v>13.7659</v>
      </c>
      <c r="E66" s="281">
        <v>11.1144</v>
      </c>
      <c r="F66" s="281">
        <v>13.957129999999999</v>
      </c>
      <c r="G66" s="281">
        <v>4.2492000000000001</v>
      </c>
      <c r="H66" s="281">
        <v>9.4977999999999998</v>
      </c>
      <c r="I66" s="282">
        <v>13.146800000000001</v>
      </c>
      <c r="J66" s="282">
        <v>12.0138</v>
      </c>
      <c r="K66" s="282">
        <v>7.9436299999999997</v>
      </c>
      <c r="L66" s="282">
        <v>7.3293999999999997</v>
      </c>
      <c r="M66" s="282">
        <v>5.6237000000000004</v>
      </c>
      <c r="N66" s="282">
        <v>7.7438000000000002</v>
      </c>
      <c r="O66" s="281">
        <v>114.40786</v>
      </c>
      <c r="P66" s="103"/>
      <c r="Q66" s="122"/>
      <c r="R66" s="122"/>
      <c r="S66" s="122"/>
      <c r="T66" s="122"/>
      <c r="U66" s="122"/>
      <c r="V66" s="122"/>
      <c r="W66" s="122"/>
      <c r="X66" s="122"/>
      <c r="Y66" s="122"/>
      <c r="Z66" s="122"/>
      <c r="AA66" s="122"/>
      <c r="AB66" s="122"/>
      <c r="AC66" s="162"/>
      <c r="AD66" s="79"/>
      <c r="AE66" s="159"/>
      <c r="AF66" s="124"/>
      <c r="AG66" s="73"/>
      <c r="AH66" s="73"/>
      <c r="AI66" s="73"/>
      <c r="AJ66" s="73"/>
      <c r="AK66" s="73"/>
      <c r="AL66" s="73"/>
      <c r="AM66" s="124"/>
      <c r="AN66" s="124"/>
      <c r="AO66" s="124"/>
      <c r="AP66" s="124"/>
      <c r="AQ66" s="124"/>
      <c r="AR66" s="124"/>
      <c r="AS66" s="124"/>
      <c r="AT66" s="124"/>
      <c r="AU66" s="103"/>
      <c r="AV66" s="103"/>
      <c r="AW66" s="95"/>
      <c r="AX66" s="95"/>
    </row>
    <row r="67" spans="2:50">
      <c r="B67" s="86" t="s">
        <v>48</v>
      </c>
      <c r="C67" s="281">
        <v>174.17599999999999</v>
      </c>
      <c r="D67" s="281">
        <v>211.85400000000001</v>
      </c>
      <c r="E67" s="281">
        <v>231.72900000000001</v>
      </c>
      <c r="F67" s="281">
        <v>148.57</v>
      </c>
      <c r="G67" s="281">
        <v>216.654</v>
      </c>
      <c r="H67" s="281">
        <v>209.78200000000001</v>
      </c>
      <c r="I67" s="281">
        <v>160.471</v>
      </c>
      <c r="J67" s="281">
        <v>63.969000000000001</v>
      </c>
      <c r="K67" s="281">
        <v>0</v>
      </c>
      <c r="L67" s="281">
        <v>94.332999999999998</v>
      </c>
      <c r="M67" s="281">
        <v>0</v>
      </c>
      <c r="N67" s="281">
        <v>0</v>
      </c>
      <c r="O67" s="281">
        <v>1511.538</v>
      </c>
      <c r="P67" s="72"/>
      <c r="Q67" s="122"/>
      <c r="R67" s="122"/>
      <c r="S67" s="122"/>
      <c r="T67" s="122"/>
      <c r="U67" s="122"/>
      <c r="V67" s="122"/>
      <c r="W67" s="122"/>
      <c r="X67" s="122"/>
      <c r="Y67" s="122"/>
      <c r="Z67" s="122"/>
      <c r="AA67" s="122"/>
      <c r="AB67" s="102"/>
      <c r="AC67" s="102"/>
      <c r="AD67" s="103"/>
      <c r="AE67" s="103"/>
      <c r="AF67" s="76"/>
      <c r="AG67" s="73"/>
      <c r="AH67" s="78"/>
      <c r="AI67" s="73"/>
      <c r="AJ67" s="73"/>
      <c r="AK67" s="73"/>
      <c r="AL67" s="77"/>
      <c r="AM67" s="124"/>
      <c r="AN67" s="124"/>
      <c r="AO67" s="124"/>
      <c r="AP67" s="124"/>
      <c r="AQ67" s="124"/>
      <c r="AR67" s="124"/>
      <c r="AS67" s="124"/>
      <c r="AT67" s="124"/>
      <c r="AU67" s="43"/>
      <c r="AV67" s="103"/>
      <c r="AW67" s="95"/>
      <c r="AX67" s="95"/>
    </row>
    <row r="68" spans="2:50">
      <c r="B68" s="86" t="s">
        <v>49</v>
      </c>
      <c r="C68" s="281">
        <v>304.02100999999999</v>
      </c>
      <c r="D68" s="281">
        <v>138.92666</v>
      </c>
      <c r="E68" s="281">
        <v>249.72776999999999</v>
      </c>
      <c r="F68" s="281">
        <v>257.32312000000002</v>
      </c>
      <c r="G68" s="281">
        <v>420.92930999999999</v>
      </c>
      <c r="H68" s="281">
        <v>373.92009000000002</v>
      </c>
      <c r="I68" s="281">
        <v>336.81670000000003</v>
      </c>
      <c r="J68" s="281">
        <v>322.4502</v>
      </c>
      <c r="K68" s="281">
        <v>358.03167999999999</v>
      </c>
      <c r="L68" s="281">
        <v>415.19698</v>
      </c>
      <c r="M68" s="281">
        <v>470.12015000000002</v>
      </c>
      <c r="N68" s="281">
        <v>394.87885999999997</v>
      </c>
      <c r="O68" s="281">
        <v>4042.3425299999999</v>
      </c>
      <c r="P68" s="40"/>
      <c r="Q68" s="122"/>
      <c r="R68" s="122"/>
      <c r="S68" s="122"/>
      <c r="T68" s="122"/>
      <c r="U68" s="122"/>
      <c r="V68" s="122"/>
      <c r="W68" s="122"/>
      <c r="X68" s="122"/>
      <c r="Y68" s="122"/>
      <c r="Z68" s="122"/>
      <c r="AA68" s="122"/>
      <c r="AB68" s="105"/>
      <c r="AC68" s="105"/>
      <c r="AD68" s="105"/>
      <c r="AE68" s="105"/>
      <c r="AF68" s="105"/>
      <c r="AG68" s="105"/>
      <c r="AH68" s="105"/>
      <c r="AI68" s="105"/>
      <c r="AJ68" s="105"/>
      <c r="AK68" s="105"/>
      <c r="AL68" s="105"/>
      <c r="AM68" s="105"/>
      <c r="AN68" s="104"/>
      <c r="AO68" s="104"/>
      <c r="AP68" s="105"/>
      <c r="AQ68" s="105"/>
      <c r="AR68" s="105"/>
      <c r="AS68" s="105"/>
      <c r="AT68" s="130"/>
      <c r="AU68" s="105"/>
      <c r="AV68" s="103"/>
      <c r="AW68" s="95"/>
      <c r="AX68" s="95"/>
    </row>
    <row r="69" spans="2:50">
      <c r="B69" s="86" t="s">
        <v>50</v>
      </c>
      <c r="C69" s="281">
        <v>153.73938999999999</v>
      </c>
      <c r="D69" s="281">
        <v>230.69136</v>
      </c>
      <c r="E69" s="281">
        <v>250.2902</v>
      </c>
      <c r="F69" s="281">
        <v>252.82724999999999</v>
      </c>
      <c r="G69" s="281">
        <v>39.027450000000002</v>
      </c>
      <c r="H69" s="281">
        <v>88.391440000000003</v>
      </c>
      <c r="I69" s="282">
        <v>100.72374000000001</v>
      </c>
      <c r="J69" s="282">
        <v>144.83308</v>
      </c>
      <c r="K69" s="282">
        <v>191.83618000000001</v>
      </c>
      <c r="L69" s="282">
        <v>123.65599</v>
      </c>
      <c r="M69" s="282">
        <v>105.04219999999999</v>
      </c>
      <c r="N69" s="282">
        <v>192.97290000000001</v>
      </c>
      <c r="O69" s="281">
        <v>1874.0311799999999</v>
      </c>
      <c r="P69" s="101"/>
      <c r="Q69" s="122"/>
      <c r="R69" s="122"/>
      <c r="S69" s="122"/>
      <c r="T69" s="122"/>
      <c r="U69" s="122"/>
      <c r="V69" s="122"/>
      <c r="W69" s="122"/>
      <c r="X69" s="122"/>
      <c r="Y69" s="122"/>
      <c r="Z69" s="122"/>
      <c r="AA69" s="122"/>
      <c r="AB69" s="101"/>
      <c r="AC69" s="101"/>
      <c r="AD69" s="103"/>
      <c r="AE69" s="103"/>
      <c r="AF69" s="103"/>
      <c r="AG69" s="103"/>
      <c r="AH69" s="103"/>
      <c r="AI69" s="131"/>
      <c r="AJ69" s="103"/>
      <c r="AK69" s="103"/>
      <c r="AL69" s="128"/>
      <c r="AM69" s="103"/>
      <c r="AN69" s="103"/>
      <c r="AO69" s="103"/>
      <c r="AP69" s="103"/>
      <c r="AQ69" s="103"/>
      <c r="AR69" s="103"/>
      <c r="AS69" s="103"/>
      <c r="AT69" s="103"/>
      <c r="AU69" s="103"/>
      <c r="AV69" s="103"/>
      <c r="AW69" s="95"/>
      <c r="AX69" s="95"/>
    </row>
    <row r="70" spans="2:50">
      <c r="B70" s="82" t="s">
        <v>51</v>
      </c>
      <c r="C70" s="282">
        <v>1211.5495699999999</v>
      </c>
      <c r="D70" s="282">
        <v>1126.11869</v>
      </c>
      <c r="E70" s="282">
        <v>1263.23677</v>
      </c>
      <c r="F70" s="282">
        <v>1249.82366</v>
      </c>
      <c r="G70" s="282">
        <v>1231.5630700000002</v>
      </c>
      <c r="H70" s="282">
        <v>1264.7231700000002</v>
      </c>
      <c r="I70" s="282">
        <v>1293.9522999999999</v>
      </c>
      <c r="J70" s="282">
        <v>1293.8137299999999</v>
      </c>
      <c r="K70" s="282">
        <v>1273.99287</v>
      </c>
      <c r="L70" s="282">
        <v>1265.43533</v>
      </c>
      <c r="M70" s="282">
        <v>1265.97756</v>
      </c>
      <c r="N70" s="282">
        <v>1359.8897299999999</v>
      </c>
      <c r="O70" s="281">
        <v>15100.07645</v>
      </c>
      <c r="P70" s="103"/>
      <c r="Q70" s="122"/>
      <c r="R70" s="122"/>
      <c r="S70" s="122"/>
      <c r="T70" s="122"/>
      <c r="U70" s="122"/>
      <c r="V70" s="122"/>
      <c r="W70" s="122"/>
      <c r="X70" s="122"/>
      <c r="Y70" s="122"/>
      <c r="Z70" s="122"/>
      <c r="AA70" s="122"/>
      <c r="AB70" s="95"/>
      <c r="AD70" s="95"/>
      <c r="AF70" s="95"/>
      <c r="AG70" s="95"/>
      <c r="AH70" s="95"/>
      <c r="AI70" s="133"/>
      <c r="AJ70" s="95"/>
      <c r="AK70" s="95"/>
      <c r="AL70" s="95"/>
      <c r="AM70" s="95"/>
      <c r="AN70" s="95"/>
      <c r="AO70" s="95"/>
      <c r="AP70" s="95"/>
      <c r="AT70" s="95"/>
      <c r="AU70" s="95"/>
      <c r="AV70" s="95"/>
      <c r="AW70" s="95"/>
      <c r="AX70" s="95"/>
    </row>
    <row r="71" spans="2:50">
      <c r="B71" s="81"/>
      <c r="C71" s="162"/>
      <c r="D71" s="162"/>
      <c r="E71" s="162"/>
      <c r="F71" s="162"/>
      <c r="G71" s="162"/>
      <c r="H71" s="162"/>
      <c r="I71" s="162"/>
      <c r="J71" s="162"/>
      <c r="K71" s="162"/>
      <c r="L71" s="162"/>
      <c r="M71" s="162"/>
      <c r="N71" s="162"/>
      <c r="O71" s="162"/>
      <c r="P71" s="162"/>
      <c r="Q71" s="122"/>
      <c r="R71" s="122"/>
      <c r="S71" s="122"/>
      <c r="T71" s="122"/>
      <c r="U71" s="122"/>
      <c r="V71" s="122"/>
      <c r="W71" s="122"/>
      <c r="X71" s="122"/>
      <c r="Y71" s="122"/>
      <c r="Z71" s="122"/>
      <c r="AA71" s="122"/>
      <c r="AB71" s="95"/>
      <c r="AD71" s="95"/>
      <c r="AF71" s="95"/>
      <c r="AG71" s="95"/>
      <c r="AH71" s="95"/>
      <c r="AI71" s="95"/>
      <c r="AJ71" s="95"/>
      <c r="AK71" s="95"/>
      <c r="AL71" s="95"/>
      <c r="AM71" s="95"/>
      <c r="AN71" s="95"/>
      <c r="AO71" s="95"/>
      <c r="AP71" s="95"/>
      <c r="AT71" s="95"/>
      <c r="AU71" s="95"/>
      <c r="AV71" s="95"/>
      <c r="AW71" s="95"/>
      <c r="AX71" s="95"/>
    </row>
    <row r="72" spans="2:50">
      <c r="B72" s="818" t="s">
        <v>62</v>
      </c>
      <c r="C72" s="819"/>
      <c r="D72" s="819"/>
      <c r="E72" s="819"/>
      <c r="F72" s="819"/>
      <c r="G72" s="819"/>
      <c r="H72" s="819"/>
      <c r="I72" s="819"/>
      <c r="J72" s="819"/>
      <c r="K72" s="819"/>
      <c r="L72" s="819"/>
      <c r="M72" s="819"/>
      <c r="N72" s="819"/>
      <c r="O72" s="820"/>
      <c r="P72" s="103"/>
      <c r="Q72" s="122"/>
      <c r="R72" s="122"/>
      <c r="S72" s="122"/>
      <c r="T72" s="122"/>
      <c r="U72" s="122"/>
      <c r="V72" s="122"/>
      <c r="W72" s="122"/>
      <c r="X72" s="122"/>
      <c r="Y72" s="122"/>
      <c r="Z72" s="122"/>
      <c r="AA72" s="122"/>
      <c r="AB72" s="95"/>
      <c r="AD72" s="95"/>
      <c r="AF72" s="95"/>
      <c r="AG72" s="95"/>
      <c r="AH72" s="95"/>
      <c r="AI72" s="95"/>
      <c r="AJ72" s="106"/>
      <c r="AK72" s="106"/>
      <c r="AL72" s="106"/>
      <c r="AM72" s="106"/>
      <c r="AN72" s="106"/>
      <c r="AO72" s="106"/>
      <c r="AP72" s="106"/>
      <c r="AQ72" s="106"/>
      <c r="AR72" s="106"/>
      <c r="AS72" s="106"/>
      <c r="AT72" s="106"/>
      <c r="AU72" s="106"/>
      <c r="AV72" s="106"/>
      <c r="AW72" s="95"/>
      <c r="AX72" s="95"/>
    </row>
    <row r="73" spans="2:50">
      <c r="B73" s="82" t="s">
        <v>37</v>
      </c>
      <c r="C73" s="82" t="s">
        <v>27</v>
      </c>
      <c r="D73" s="82" t="s">
        <v>28</v>
      </c>
      <c r="E73" s="82" t="s">
        <v>29</v>
      </c>
      <c r="F73" s="82" t="s">
        <v>30</v>
      </c>
      <c r="G73" s="82" t="s">
        <v>31</v>
      </c>
      <c r="H73" s="82" t="s">
        <v>32</v>
      </c>
      <c r="I73" s="82" t="s">
        <v>38</v>
      </c>
      <c r="J73" s="82" t="s">
        <v>39</v>
      </c>
      <c r="K73" s="82" t="s">
        <v>40</v>
      </c>
      <c r="L73" s="82" t="s">
        <v>41</v>
      </c>
      <c r="M73" s="82" t="s">
        <v>42</v>
      </c>
      <c r="N73" s="82" t="s">
        <v>43</v>
      </c>
      <c r="O73" s="82" t="s">
        <v>57</v>
      </c>
      <c r="P73" s="103"/>
      <c r="Q73" s="122"/>
      <c r="R73" s="122"/>
      <c r="S73" s="122"/>
      <c r="T73" s="122"/>
      <c r="U73" s="122"/>
      <c r="V73" s="122"/>
      <c r="W73" s="122"/>
      <c r="X73" s="122"/>
      <c r="Y73" s="122"/>
      <c r="Z73" s="122"/>
      <c r="AA73" s="122"/>
      <c r="AB73" s="95"/>
      <c r="AD73" s="95"/>
      <c r="AF73" s="95"/>
      <c r="AG73" s="95"/>
      <c r="AH73" s="95"/>
      <c r="AI73" s="95"/>
      <c r="AJ73" s="95"/>
      <c r="AK73" s="95"/>
      <c r="AL73" s="95"/>
      <c r="AM73" s="95"/>
      <c r="AN73" s="95"/>
      <c r="AO73" s="95"/>
      <c r="AP73" s="95"/>
      <c r="AT73" s="95"/>
      <c r="AU73" s="95"/>
      <c r="AV73" s="95"/>
      <c r="AW73" s="95"/>
      <c r="AX73" s="95"/>
    </row>
    <row r="74" spans="2:50">
      <c r="B74" s="83" t="s">
        <v>44</v>
      </c>
      <c r="C74" s="281">
        <v>29.614439999999998</v>
      </c>
      <c r="D74" s="281">
        <v>2.33988</v>
      </c>
      <c r="E74" s="281">
        <v>8.0970200000000006</v>
      </c>
      <c r="F74" s="281">
        <v>21.873799999999999</v>
      </c>
      <c r="G74" s="281">
        <v>28.310770000000002</v>
      </c>
      <c r="H74" s="281">
        <v>30.974900000000002</v>
      </c>
      <c r="I74" s="282">
        <v>28.051469999999998</v>
      </c>
      <c r="J74" s="282">
        <v>52.727589999999999</v>
      </c>
      <c r="K74" s="282">
        <v>44.280749999999998</v>
      </c>
      <c r="L74" s="282">
        <v>24.36232</v>
      </c>
      <c r="M74" s="282">
        <v>19.16704</v>
      </c>
      <c r="N74" s="282">
        <v>18.142530000000001</v>
      </c>
      <c r="O74" s="281">
        <v>307.94251000000003</v>
      </c>
      <c r="P74" s="103"/>
      <c r="Q74" s="79"/>
      <c r="R74" s="79"/>
      <c r="S74" s="79"/>
      <c r="T74" s="79"/>
      <c r="U74" s="79"/>
      <c r="V74" s="79"/>
      <c r="W74" s="96"/>
      <c r="X74" s="79"/>
      <c r="Y74" s="79"/>
      <c r="Z74" s="79"/>
      <c r="AA74" s="79"/>
      <c r="AB74" s="95"/>
      <c r="AD74" s="95"/>
      <c r="AF74" s="95"/>
      <c r="AG74" s="122"/>
      <c r="AH74" s="122"/>
      <c r="AI74" s="122"/>
      <c r="AJ74" s="122"/>
      <c r="AK74" s="122"/>
      <c r="AL74" s="122"/>
      <c r="AM74" s="122"/>
      <c r="AN74" s="79"/>
      <c r="AO74" s="79"/>
      <c r="AP74" s="79"/>
      <c r="AQ74" s="159"/>
      <c r="AR74" s="159"/>
      <c r="AS74" s="159"/>
      <c r="AT74" s="106"/>
      <c r="AV74" s="69"/>
    </row>
    <row r="75" spans="2:50">
      <c r="B75" s="83" t="s">
        <v>45</v>
      </c>
      <c r="C75" s="281">
        <v>418.10966000000002</v>
      </c>
      <c r="D75" s="281">
        <v>410.19400000000002</v>
      </c>
      <c r="E75" s="281">
        <v>472.74376000000001</v>
      </c>
      <c r="F75" s="281">
        <v>532.88093000000003</v>
      </c>
      <c r="G75" s="281">
        <v>469.64622000000003</v>
      </c>
      <c r="H75" s="281">
        <v>541.02818000000002</v>
      </c>
      <c r="I75" s="281">
        <v>544.01522</v>
      </c>
      <c r="J75" s="281">
        <v>527.48168999999996</v>
      </c>
      <c r="K75" s="281">
        <v>530.96265000000005</v>
      </c>
      <c r="L75" s="281">
        <v>518.18615</v>
      </c>
      <c r="M75" s="281">
        <v>464.51227999999998</v>
      </c>
      <c r="N75" s="281">
        <v>545.61104999999998</v>
      </c>
      <c r="O75" s="281">
        <v>5975.3717900000001</v>
      </c>
      <c r="P75" s="103"/>
      <c r="Q75" s="79"/>
      <c r="R75" s="79"/>
      <c r="S75" s="79"/>
      <c r="T75" s="79"/>
      <c r="U75" s="79"/>
      <c r="V75" s="79"/>
      <c r="W75" s="79"/>
      <c r="X75" s="79"/>
      <c r="Y75" s="79"/>
      <c r="Z75" s="79"/>
      <c r="AA75" s="79"/>
      <c r="AB75" s="107"/>
      <c r="AC75" s="107"/>
      <c r="AD75" s="107"/>
      <c r="AE75" s="107"/>
      <c r="AF75" s="107"/>
      <c r="AG75" s="79"/>
      <c r="AH75" s="79"/>
      <c r="AI75" s="79"/>
      <c r="AJ75" s="79"/>
      <c r="AK75" s="79"/>
      <c r="AL75" s="79"/>
      <c r="AM75" s="79"/>
      <c r="AN75" s="79"/>
      <c r="AO75" s="79"/>
      <c r="AP75" s="79"/>
      <c r="AQ75" s="159"/>
      <c r="AR75" s="159"/>
      <c r="AS75" s="159"/>
      <c r="AT75" s="107"/>
      <c r="AU75" s="70"/>
      <c r="AV75" s="70"/>
    </row>
    <row r="76" spans="2:50">
      <c r="B76" s="83" t="s">
        <v>52</v>
      </c>
      <c r="C76" s="281">
        <v>5.7590500000000002</v>
      </c>
      <c r="D76" s="281">
        <v>4.6875099999999996</v>
      </c>
      <c r="E76" s="281">
        <v>5.3259299999999996</v>
      </c>
      <c r="F76" s="281">
        <v>5.98977</v>
      </c>
      <c r="G76" s="281">
        <v>5.1117400000000002</v>
      </c>
      <c r="H76" s="281">
        <v>4.7275700000000001</v>
      </c>
      <c r="I76" s="282">
        <v>4.6350300000000004</v>
      </c>
      <c r="J76" s="282">
        <v>4.9539799999999996</v>
      </c>
      <c r="K76" s="282">
        <v>5.4100999999999999</v>
      </c>
      <c r="L76" s="282">
        <v>4.9113800000000003</v>
      </c>
      <c r="M76" s="282">
        <v>4.8304099999999996</v>
      </c>
      <c r="N76" s="282">
        <v>5.5231899999999996</v>
      </c>
      <c r="O76" s="281">
        <v>61.865659999999998</v>
      </c>
      <c r="P76" s="103"/>
      <c r="Q76" s="79"/>
      <c r="R76" s="79"/>
      <c r="S76" s="79"/>
      <c r="T76" s="79"/>
      <c r="U76" s="79"/>
      <c r="V76" s="79"/>
      <c r="W76" s="79"/>
      <c r="X76" s="79"/>
      <c r="Y76" s="79"/>
      <c r="Z76" s="79"/>
      <c r="AA76" s="79"/>
      <c r="AB76" s="108"/>
      <c r="AC76" s="108"/>
      <c r="AD76" s="108"/>
      <c r="AE76" s="108"/>
      <c r="AF76" s="108"/>
      <c r="AG76" s="79"/>
      <c r="AH76" s="79"/>
      <c r="AI76" s="79"/>
      <c r="AJ76" s="79"/>
      <c r="AK76" s="79"/>
      <c r="AL76" s="79"/>
      <c r="AM76" s="79"/>
      <c r="AN76" s="79"/>
      <c r="AO76" s="79"/>
      <c r="AP76" s="79"/>
      <c r="AQ76" s="159"/>
      <c r="AR76" s="159"/>
      <c r="AS76" s="159"/>
      <c r="AT76" s="108"/>
      <c r="AU76" s="71"/>
      <c r="AV76" s="71"/>
    </row>
    <row r="77" spans="2:50">
      <c r="B77" s="83" t="s">
        <v>47</v>
      </c>
      <c r="C77" s="281">
        <v>2.6244000000000001</v>
      </c>
      <c r="D77" s="281">
        <v>1.0402</v>
      </c>
      <c r="E77" s="281">
        <v>4.0510000000000002</v>
      </c>
      <c r="F77" s="281">
        <v>10.667</v>
      </c>
      <c r="G77" s="281">
        <v>7.1928000000000001</v>
      </c>
      <c r="H77" s="281">
        <v>11.352830000000001</v>
      </c>
      <c r="I77" s="282">
        <v>13.356669999999999</v>
      </c>
      <c r="J77" s="282">
        <v>13.37086</v>
      </c>
      <c r="K77" s="282">
        <v>8.6948000000000008</v>
      </c>
      <c r="L77" s="282">
        <v>6.0267999999999997</v>
      </c>
      <c r="M77" s="282">
        <v>8.0627999999999993</v>
      </c>
      <c r="N77" s="282">
        <v>5.3266999999999998</v>
      </c>
      <c r="O77" s="281">
        <v>91.766859999999994</v>
      </c>
      <c r="P77" s="103"/>
      <c r="Q77" s="79"/>
      <c r="R77" s="79"/>
      <c r="S77" s="79"/>
      <c r="T77" s="79"/>
      <c r="U77" s="79"/>
      <c r="V77" s="79"/>
      <c r="W77" s="79"/>
      <c r="X77" s="79"/>
      <c r="Y77" s="79"/>
      <c r="Z77" s="93"/>
      <c r="AA77" s="79"/>
      <c r="AB77" s="108"/>
      <c r="AC77" s="108"/>
      <c r="AD77" s="108"/>
      <c r="AE77" s="108"/>
      <c r="AF77" s="108"/>
      <c r="AG77" s="79"/>
      <c r="AH77" s="79"/>
      <c r="AI77" s="79"/>
      <c r="AJ77" s="79"/>
      <c r="AK77" s="79"/>
      <c r="AL77" s="79"/>
      <c r="AM77" s="79"/>
      <c r="AN77" s="79"/>
      <c r="AO77" s="79"/>
      <c r="AP77" s="79"/>
      <c r="AQ77" s="159"/>
      <c r="AR77" s="159"/>
      <c r="AS77" s="159"/>
      <c r="AT77" s="108"/>
      <c r="AU77" s="71"/>
      <c r="AV77" s="71"/>
    </row>
    <row r="78" spans="2:50">
      <c r="B78" s="83" t="s">
        <v>48</v>
      </c>
      <c r="C78" s="281">
        <v>136.126</v>
      </c>
      <c r="D78" s="281">
        <v>198.14400000000001</v>
      </c>
      <c r="E78" s="281">
        <v>204.876</v>
      </c>
      <c r="F78" s="281">
        <v>174.39</v>
      </c>
      <c r="G78" s="281">
        <v>230.03899999999999</v>
      </c>
      <c r="H78" s="281">
        <v>226.029</v>
      </c>
      <c r="I78" s="281">
        <v>211.45400000000001</v>
      </c>
      <c r="J78" s="281">
        <v>228.559</v>
      </c>
      <c r="K78" s="281">
        <v>194.44399999999999</v>
      </c>
      <c r="L78" s="281">
        <v>204.54400000000001</v>
      </c>
      <c r="M78" s="281">
        <v>221.76599999999999</v>
      </c>
      <c r="N78" s="281">
        <v>233.64</v>
      </c>
      <c r="O78" s="281">
        <v>2464.011</v>
      </c>
      <c r="P78" s="72"/>
      <c r="Q78" s="79"/>
      <c r="R78" s="79"/>
      <c r="S78" s="79"/>
      <c r="T78" s="79"/>
      <c r="U78" s="79"/>
      <c r="V78" s="79"/>
      <c r="W78" s="79"/>
      <c r="X78" s="79"/>
      <c r="Y78" s="79"/>
      <c r="Z78" s="79"/>
      <c r="AA78" s="79"/>
      <c r="AB78" s="108"/>
      <c r="AC78" s="108"/>
      <c r="AD78" s="108"/>
      <c r="AE78" s="108"/>
      <c r="AF78" s="108"/>
      <c r="AG78" s="79"/>
      <c r="AH78" s="79"/>
      <c r="AI78" s="79"/>
      <c r="AJ78" s="79"/>
      <c r="AK78" s="79"/>
      <c r="AL78" s="79"/>
      <c r="AM78" s="79"/>
      <c r="AN78" s="79"/>
      <c r="AO78" s="79"/>
      <c r="AP78" s="79"/>
      <c r="AQ78" s="159"/>
      <c r="AR78" s="159"/>
      <c r="AS78" s="159"/>
      <c r="AT78" s="108"/>
      <c r="AU78" s="71"/>
      <c r="AV78" s="71"/>
    </row>
    <row r="79" spans="2:50">
      <c r="B79" s="83" t="s">
        <v>49</v>
      </c>
      <c r="C79" s="281">
        <v>416.77452</v>
      </c>
      <c r="D79" s="281">
        <v>479.27587</v>
      </c>
      <c r="E79" s="281">
        <v>405.66950000000003</v>
      </c>
      <c r="F79" s="281">
        <v>190.1756</v>
      </c>
      <c r="G79" s="281">
        <v>197.25952000000001</v>
      </c>
      <c r="H79" s="281">
        <v>109.74137</v>
      </c>
      <c r="I79" s="281">
        <v>35.207970000000003</v>
      </c>
      <c r="J79" s="281">
        <v>88.11233</v>
      </c>
      <c r="K79" s="281">
        <v>143.86529999999999</v>
      </c>
      <c r="L79" s="281">
        <v>257.91126000000003</v>
      </c>
      <c r="M79" s="281">
        <v>300.50747000000001</v>
      </c>
      <c r="N79" s="281">
        <v>378.21722999999997</v>
      </c>
      <c r="O79" s="281">
        <v>3002.71794</v>
      </c>
      <c r="P79" s="40"/>
      <c r="Q79" s="79"/>
      <c r="R79" s="79"/>
      <c r="S79" s="79"/>
      <c r="T79" s="79"/>
      <c r="U79" s="79"/>
      <c r="V79" s="79"/>
      <c r="W79" s="79"/>
      <c r="X79" s="79"/>
      <c r="Y79" s="79"/>
      <c r="Z79" s="79"/>
      <c r="AA79" s="79"/>
      <c r="AB79" s="108"/>
      <c r="AC79" s="108"/>
      <c r="AD79" s="108"/>
      <c r="AE79" s="108"/>
      <c r="AF79" s="108"/>
      <c r="AG79" s="79"/>
      <c r="AH79" s="79"/>
      <c r="AI79" s="79"/>
      <c r="AJ79" s="79"/>
      <c r="AK79" s="79"/>
      <c r="AL79" s="79"/>
      <c r="AM79" s="79"/>
      <c r="AN79" s="79"/>
      <c r="AO79" s="79"/>
      <c r="AP79" s="79"/>
      <c r="AQ79" s="159"/>
      <c r="AR79" s="159"/>
      <c r="AS79" s="159"/>
      <c r="AT79" s="108"/>
      <c r="AU79" s="71"/>
      <c r="AV79" s="71"/>
    </row>
    <row r="80" spans="2:50">
      <c r="B80" s="83" t="s">
        <v>50</v>
      </c>
      <c r="C80" s="281">
        <v>275.53424000000001</v>
      </c>
      <c r="D80" s="281">
        <v>66.76446</v>
      </c>
      <c r="E80" s="281">
        <v>173.39095</v>
      </c>
      <c r="F80" s="281">
        <v>298.94328999999999</v>
      </c>
      <c r="G80" s="281">
        <v>320.78570000000002</v>
      </c>
      <c r="H80" s="281">
        <v>310.82897000000003</v>
      </c>
      <c r="I80" s="282">
        <v>339.16174000000001</v>
      </c>
      <c r="J80" s="282">
        <v>353.49831</v>
      </c>
      <c r="K80" s="282">
        <v>330.05459999999999</v>
      </c>
      <c r="L80" s="282">
        <v>246.77427</v>
      </c>
      <c r="M80" s="282">
        <v>196.40601000000001</v>
      </c>
      <c r="N80" s="282">
        <v>90.950620000000001</v>
      </c>
      <c r="O80" s="281">
        <v>3003.0931599999999</v>
      </c>
      <c r="P80" s="101"/>
      <c r="Q80" s="79"/>
      <c r="R80" s="79"/>
      <c r="S80" s="79"/>
      <c r="T80" s="79"/>
      <c r="U80" s="79"/>
      <c r="V80" s="79"/>
      <c r="W80" s="79"/>
      <c r="X80" s="79"/>
      <c r="Y80" s="79"/>
      <c r="Z80" s="79"/>
      <c r="AA80" s="79"/>
      <c r="AB80" s="108"/>
      <c r="AC80" s="108"/>
      <c r="AD80" s="108"/>
      <c r="AE80" s="108"/>
      <c r="AF80" s="108"/>
      <c r="AG80" s="79"/>
      <c r="AH80" s="79"/>
      <c r="AI80" s="79"/>
      <c r="AJ80" s="79"/>
      <c r="AK80" s="79"/>
      <c r="AL80" s="79"/>
      <c r="AM80" s="79"/>
      <c r="AN80" s="79"/>
      <c r="AO80" s="79"/>
      <c r="AP80" s="79"/>
      <c r="AQ80" s="159"/>
      <c r="AR80" s="159"/>
      <c r="AS80" s="159"/>
      <c r="AT80" s="108"/>
      <c r="AU80" s="71"/>
      <c r="AV80" s="71"/>
    </row>
    <row r="81" spans="2:48">
      <c r="B81" s="84" t="s">
        <v>51</v>
      </c>
      <c r="C81" s="282">
        <v>1284.54231</v>
      </c>
      <c r="D81" s="282">
        <v>1162.4459199999999</v>
      </c>
      <c r="E81" s="282">
        <v>1274.15416</v>
      </c>
      <c r="F81" s="282">
        <v>1234.92039</v>
      </c>
      <c r="G81" s="282">
        <v>1258.34575</v>
      </c>
      <c r="H81" s="282">
        <v>1234.68282</v>
      </c>
      <c r="I81" s="282">
        <v>1175.8821</v>
      </c>
      <c r="J81" s="282">
        <v>1268.7037600000001</v>
      </c>
      <c r="K81" s="282">
        <v>1257.7121999999999</v>
      </c>
      <c r="L81" s="282">
        <v>1262.7161799999999</v>
      </c>
      <c r="M81" s="282">
        <v>1215.2520099999999</v>
      </c>
      <c r="N81" s="282">
        <v>1277.4113199999999</v>
      </c>
      <c r="O81" s="281">
        <v>14906.76892</v>
      </c>
      <c r="P81" s="103"/>
      <c r="Q81" s="79"/>
      <c r="R81" s="79"/>
      <c r="S81" s="79"/>
      <c r="T81" s="79"/>
      <c r="U81" s="79"/>
      <c r="V81" s="79"/>
      <c r="W81" s="79"/>
      <c r="X81" s="79"/>
      <c r="Y81" s="79"/>
      <c r="Z81" s="79"/>
      <c r="AA81" s="79"/>
      <c r="AB81" s="108"/>
      <c r="AC81" s="108"/>
      <c r="AD81" s="108"/>
      <c r="AE81" s="108"/>
      <c r="AF81" s="108"/>
      <c r="AG81" s="79"/>
      <c r="AH81" s="79"/>
      <c r="AI81" s="79"/>
      <c r="AJ81" s="79"/>
      <c r="AK81" s="79"/>
      <c r="AL81" s="79"/>
      <c r="AM81" s="79"/>
      <c r="AN81" s="79"/>
      <c r="AO81" s="79"/>
      <c r="AP81" s="79"/>
      <c r="AQ81" s="159"/>
      <c r="AR81" s="159"/>
      <c r="AS81" s="159"/>
      <c r="AT81" s="108"/>
      <c r="AU81" s="71"/>
      <c r="AV81" s="71"/>
    </row>
    <row r="82" spans="2:48">
      <c r="B82" s="81"/>
      <c r="C82" s="81"/>
      <c r="D82" s="81"/>
      <c r="E82" s="81"/>
      <c r="F82" s="81"/>
      <c r="G82" s="81"/>
      <c r="H82" s="81"/>
      <c r="I82" s="81"/>
      <c r="J82" s="81"/>
      <c r="K82" s="81"/>
      <c r="L82" s="81"/>
      <c r="M82" s="81"/>
      <c r="N82" s="81"/>
      <c r="O82" s="81"/>
      <c r="P82" s="103"/>
      <c r="Q82" s="79"/>
      <c r="R82" s="79"/>
      <c r="S82" s="79"/>
      <c r="T82" s="79"/>
      <c r="U82" s="79"/>
      <c r="V82" s="79"/>
      <c r="W82" s="79"/>
      <c r="X82" s="79"/>
      <c r="Y82" s="79"/>
      <c r="Z82" s="79"/>
      <c r="AA82" s="79"/>
      <c r="AB82" s="108"/>
      <c r="AC82" s="108"/>
      <c r="AD82" s="108"/>
      <c r="AE82" s="108"/>
      <c r="AF82" s="108"/>
      <c r="AG82" s="79"/>
      <c r="AH82" s="79"/>
      <c r="AI82" s="79"/>
      <c r="AJ82" s="79"/>
      <c r="AK82" s="79"/>
      <c r="AL82" s="79"/>
      <c r="AM82" s="79"/>
      <c r="AN82" s="79"/>
      <c r="AO82" s="79"/>
      <c r="AP82" s="79"/>
      <c r="AQ82" s="159"/>
      <c r="AR82" s="159"/>
      <c r="AS82" s="159"/>
      <c r="AT82" s="108"/>
      <c r="AU82" s="71"/>
      <c r="AV82" s="71"/>
    </row>
    <row r="83" spans="2:48">
      <c r="B83" s="818" t="s">
        <v>63</v>
      </c>
      <c r="C83" s="819"/>
      <c r="D83" s="819"/>
      <c r="E83" s="819"/>
      <c r="F83" s="819"/>
      <c r="G83" s="819"/>
      <c r="H83" s="819"/>
      <c r="I83" s="819"/>
      <c r="J83" s="819"/>
      <c r="K83" s="819"/>
      <c r="L83" s="819"/>
      <c r="M83" s="819"/>
      <c r="N83" s="819"/>
      <c r="O83" s="820"/>
      <c r="P83" s="103"/>
      <c r="Q83" s="79"/>
      <c r="R83" s="79"/>
      <c r="S83" s="79"/>
      <c r="T83" s="79"/>
      <c r="U83" s="79"/>
      <c r="V83" s="79"/>
      <c r="W83" s="79"/>
      <c r="X83" s="79"/>
      <c r="Y83" s="79"/>
      <c r="Z83" s="79"/>
      <c r="AA83" s="79"/>
      <c r="AB83" s="108"/>
      <c r="AC83" s="108"/>
      <c r="AD83" s="108"/>
      <c r="AE83" s="108"/>
      <c r="AF83" s="108"/>
      <c r="AG83" s="79"/>
      <c r="AH83" s="79"/>
      <c r="AI83" s="79"/>
      <c r="AJ83" s="79"/>
      <c r="AK83" s="79"/>
      <c r="AL83" s="79"/>
      <c r="AM83" s="79"/>
      <c r="AN83" s="79"/>
      <c r="AO83" s="79"/>
      <c r="AP83" s="79"/>
      <c r="AQ83" s="159"/>
      <c r="AR83" s="159"/>
      <c r="AS83" s="159"/>
      <c r="AT83" s="108"/>
      <c r="AU83" s="71"/>
      <c r="AV83" s="71"/>
    </row>
    <row r="84" spans="2:48">
      <c r="B84" s="82" t="s">
        <v>37</v>
      </c>
      <c r="C84" s="82" t="s">
        <v>27</v>
      </c>
      <c r="D84" s="82" t="s">
        <v>28</v>
      </c>
      <c r="E84" s="82" t="s">
        <v>29</v>
      </c>
      <c r="F84" s="82" t="s">
        <v>30</v>
      </c>
      <c r="G84" s="82" t="s">
        <v>31</v>
      </c>
      <c r="H84" s="82" t="s">
        <v>32</v>
      </c>
      <c r="I84" s="82" t="s">
        <v>38</v>
      </c>
      <c r="J84" s="82" t="s">
        <v>39</v>
      </c>
      <c r="K84" s="82" t="s">
        <v>40</v>
      </c>
      <c r="L84" s="82" t="s">
        <v>41</v>
      </c>
      <c r="M84" s="82" t="s">
        <v>42</v>
      </c>
      <c r="N84" s="82" t="s">
        <v>43</v>
      </c>
      <c r="O84" s="82" t="s">
        <v>58</v>
      </c>
      <c r="P84" s="103"/>
      <c r="Q84" s="79"/>
      <c r="R84" s="79"/>
      <c r="S84" s="79"/>
      <c r="T84" s="79"/>
      <c r="U84" s="79"/>
      <c r="V84" s="79"/>
      <c r="W84" s="79"/>
      <c r="X84" s="79"/>
      <c r="Y84" s="79"/>
      <c r="Z84" s="79"/>
      <c r="AA84" s="79"/>
      <c r="AB84" s="108"/>
      <c r="AC84" s="108"/>
      <c r="AD84" s="108"/>
      <c r="AE84" s="108"/>
      <c r="AF84" s="108"/>
      <c r="AG84" s="79"/>
      <c r="AH84" s="79"/>
      <c r="AI84" s="79"/>
      <c r="AJ84" s="79"/>
      <c r="AK84" s="79"/>
      <c r="AL84" s="79"/>
      <c r="AM84" s="79"/>
      <c r="AN84" s="79"/>
      <c r="AO84" s="79"/>
      <c r="AP84" s="79"/>
      <c r="AQ84" s="159"/>
      <c r="AR84" s="159"/>
      <c r="AS84" s="159"/>
      <c r="AT84" s="108"/>
      <c r="AU84" s="71"/>
      <c r="AV84" s="71"/>
    </row>
    <row r="85" spans="2:48">
      <c r="B85" s="83" t="s">
        <v>44</v>
      </c>
      <c r="C85" s="281">
        <v>31.854849999999999</v>
      </c>
      <c r="D85" s="281">
        <v>24.02807</v>
      </c>
      <c r="E85" s="281">
        <v>35.905090000000001</v>
      </c>
      <c r="F85" s="281">
        <v>34.239409999999999</v>
      </c>
      <c r="G85" s="281">
        <v>33.592109999999998</v>
      </c>
      <c r="H85" s="281">
        <v>29.004799999999999</v>
      </c>
      <c r="I85" s="282">
        <v>30.864619999999999</v>
      </c>
      <c r="J85" s="282">
        <v>32.115360000000003</v>
      </c>
      <c r="K85" s="282">
        <v>35.279069999999997</v>
      </c>
      <c r="L85" s="282">
        <v>20.305309999999999</v>
      </c>
      <c r="M85" s="282">
        <v>14.11308</v>
      </c>
      <c r="N85" s="282">
        <v>8.9773899999999998</v>
      </c>
      <c r="O85" s="281">
        <v>330.27915999999999</v>
      </c>
      <c r="P85" s="103"/>
      <c r="Q85" s="79"/>
      <c r="R85" s="79"/>
      <c r="S85" s="79"/>
      <c r="T85" s="79"/>
      <c r="U85" s="79"/>
      <c r="V85" s="79"/>
      <c r="W85" s="79"/>
      <c r="X85" s="79"/>
      <c r="Y85" s="79"/>
      <c r="Z85" s="79"/>
      <c r="AA85" s="79"/>
      <c r="AB85" s="109"/>
      <c r="AC85" s="109"/>
      <c r="AD85" s="108"/>
      <c r="AE85" s="108"/>
      <c r="AF85" s="108"/>
      <c r="AG85" s="79"/>
      <c r="AH85" s="79"/>
      <c r="AI85" s="79"/>
      <c r="AJ85" s="79"/>
      <c r="AK85" s="79"/>
      <c r="AL85" s="79"/>
      <c r="AM85" s="79"/>
      <c r="AN85" s="79"/>
      <c r="AO85" s="79"/>
      <c r="AP85" s="79"/>
      <c r="AQ85" s="159"/>
      <c r="AR85" s="159"/>
      <c r="AS85" s="159"/>
      <c r="AT85" s="108"/>
      <c r="AU85" s="71"/>
      <c r="AV85" s="71"/>
    </row>
    <row r="86" spans="2:48">
      <c r="B86" s="83" t="s">
        <v>45</v>
      </c>
      <c r="C86" s="281">
        <v>433.77640000000002</v>
      </c>
      <c r="D86" s="281">
        <v>463.02008000000001</v>
      </c>
      <c r="E86" s="281">
        <v>496.80810000000002</v>
      </c>
      <c r="F86" s="281">
        <v>461.72158999999999</v>
      </c>
      <c r="G86" s="281">
        <v>549.10487000000001</v>
      </c>
      <c r="H86" s="281">
        <v>557.89328999999998</v>
      </c>
      <c r="I86" s="281">
        <v>561.12410999999997</v>
      </c>
      <c r="J86" s="281">
        <v>506.85604999999998</v>
      </c>
      <c r="K86" s="281">
        <v>475.93747000000002</v>
      </c>
      <c r="L86" s="281">
        <v>554.42672000000005</v>
      </c>
      <c r="M86" s="281">
        <v>467.08816999999999</v>
      </c>
      <c r="N86" s="281">
        <v>456.54653999999999</v>
      </c>
      <c r="O86" s="281">
        <v>5984.30339</v>
      </c>
      <c r="P86" s="103"/>
      <c r="Q86" s="79"/>
      <c r="R86" s="79"/>
      <c r="S86" s="79"/>
      <c r="T86" s="79"/>
      <c r="U86" s="79"/>
      <c r="V86" s="79"/>
      <c r="W86" s="79"/>
      <c r="X86" s="79"/>
      <c r="Y86" s="79"/>
      <c r="Z86" s="79"/>
      <c r="AA86" s="79"/>
      <c r="AB86" s="95"/>
      <c r="AD86" s="95"/>
      <c r="AF86" s="95"/>
      <c r="AG86" s="79"/>
      <c r="AH86" s="79"/>
      <c r="AI86" s="79"/>
      <c r="AJ86" s="79"/>
      <c r="AK86" s="79"/>
      <c r="AL86" s="79"/>
      <c r="AM86" s="79"/>
      <c r="AN86" s="79"/>
      <c r="AO86" s="79"/>
      <c r="AP86" s="79"/>
      <c r="AQ86" s="159"/>
      <c r="AR86" s="159"/>
      <c r="AS86" s="159"/>
      <c r="AT86" s="95"/>
    </row>
    <row r="87" spans="2:48">
      <c r="B87" s="83" t="s">
        <v>52</v>
      </c>
      <c r="C87" s="281">
        <v>6.9541000000000004</v>
      </c>
      <c r="D87" s="281">
        <v>5.4357899999999999</v>
      </c>
      <c r="E87" s="281">
        <v>5.7159300000000002</v>
      </c>
      <c r="F87" s="281">
        <v>5.1449400000000001</v>
      </c>
      <c r="G87" s="281">
        <v>5.5144500000000001</v>
      </c>
      <c r="H87" s="281">
        <v>5.6459200000000003</v>
      </c>
      <c r="I87" s="282">
        <v>5.7636099999999999</v>
      </c>
      <c r="J87" s="282">
        <v>5.3659800000000004</v>
      </c>
      <c r="K87" s="282">
        <v>5.0330599999999999</v>
      </c>
      <c r="L87" s="282">
        <v>5.34429</v>
      </c>
      <c r="M87" s="282">
        <v>5.83833</v>
      </c>
      <c r="N87" s="282">
        <v>6.0794699999999997</v>
      </c>
      <c r="O87" s="281">
        <v>67.83587</v>
      </c>
      <c r="P87" s="103"/>
      <c r="Q87" s="79"/>
      <c r="R87" s="79"/>
      <c r="S87" s="79"/>
      <c r="T87" s="79"/>
      <c r="U87" s="79"/>
      <c r="V87" s="79"/>
      <c r="W87" s="79"/>
      <c r="X87" s="93"/>
      <c r="Y87" s="79"/>
      <c r="Z87" s="79"/>
      <c r="AA87" s="79"/>
      <c r="AB87" s="79"/>
      <c r="AC87" s="159"/>
      <c r="AD87" s="79"/>
      <c r="AE87" s="159"/>
      <c r="AF87" s="79"/>
      <c r="AG87" s="79"/>
      <c r="AH87" s="79"/>
      <c r="AI87" s="79"/>
      <c r="AJ87" s="79"/>
      <c r="AK87" s="79"/>
      <c r="AL87" s="79"/>
      <c r="AM87" s="79"/>
      <c r="AN87" s="79"/>
      <c r="AO87" s="79"/>
      <c r="AP87" s="79"/>
      <c r="AQ87" s="159"/>
      <c r="AR87" s="159"/>
      <c r="AS87" s="159"/>
      <c r="AT87" s="79"/>
    </row>
    <row r="88" spans="2:48">
      <c r="B88" s="83" t="s">
        <v>47</v>
      </c>
      <c r="C88" s="281">
        <v>2.2355999999999998</v>
      </c>
      <c r="D88" s="281">
        <v>2.8094999999999999</v>
      </c>
      <c r="E88" s="281">
        <v>1.3222</v>
      </c>
      <c r="F88" s="281">
        <v>3.9739999999999998E-2</v>
      </c>
      <c r="G88" s="281">
        <v>1.1141000000000001</v>
      </c>
      <c r="H88" s="281">
        <v>3.1999</v>
      </c>
      <c r="I88" s="282">
        <v>0.64929999999999999</v>
      </c>
      <c r="J88" s="282">
        <v>6.9774000000000003</v>
      </c>
      <c r="K88" s="282">
        <v>6.0575000000000001</v>
      </c>
      <c r="L88" s="282">
        <v>3.5358000000000001</v>
      </c>
      <c r="M88" s="282">
        <v>1.6829000000000001</v>
      </c>
      <c r="N88" s="282">
        <v>1.3273299999999999</v>
      </c>
      <c r="O88" s="281">
        <v>30.951270000000001</v>
      </c>
      <c r="P88" s="103"/>
      <c r="Q88" s="79"/>
      <c r="R88" s="79"/>
      <c r="S88" s="79"/>
      <c r="T88" s="79"/>
      <c r="U88" s="79"/>
      <c r="V88" s="79"/>
      <c r="W88" s="79"/>
      <c r="X88" s="79"/>
      <c r="Y88" s="79"/>
      <c r="Z88" s="79"/>
      <c r="AA88" s="79"/>
      <c r="AB88" s="79"/>
      <c r="AC88" s="159"/>
      <c r="AD88" s="79"/>
      <c r="AE88" s="159"/>
      <c r="AF88" s="79"/>
      <c r="AG88" s="79"/>
      <c r="AH88" s="79"/>
      <c r="AI88" s="79"/>
      <c r="AJ88" s="79"/>
      <c r="AK88" s="79"/>
      <c r="AL88" s="79"/>
      <c r="AM88" s="79"/>
      <c r="AN88" s="79"/>
      <c r="AO88" s="79"/>
      <c r="AP88" s="79"/>
      <c r="AQ88" s="159"/>
      <c r="AR88" s="159"/>
      <c r="AS88" s="159"/>
      <c r="AT88" s="79"/>
    </row>
    <row r="89" spans="2:48">
      <c r="B89" s="83" t="s">
        <v>48</v>
      </c>
      <c r="C89" s="281">
        <v>209.571</v>
      </c>
      <c r="D89" s="281">
        <v>199.08600000000001</v>
      </c>
      <c r="E89" s="281">
        <v>179.41043999999999</v>
      </c>
      <c r="F89" s="281">
        <v>207.10400000000001</v>
      </c>
      <c r="G89" s="281">
        <v>149.25899999999999</v>
      </c>
      <c r="H89" s="281">
        <v>220.47200000000001</v>
      </c>
      <c r="I89" s="281">
        <v>204.29499999999999</v>
      </c>
      <c r="J89" s="281">
        <v>232.315</v>
      </c>
      <c r="K89" s="281">
        <v>227.2</v>
      </c>
      <c r="L89" s="281">
        <v>214.48400000000001</v>
      </c>
      <c r="M89" s="281">
        <v>223.875</v>
      </c>
      <c r="N89" s="281">
        <v>229.40899999999999</v>
      </c>
      <c r="O89" s="281">
        <v>2496.4804399999998</v>
      </c>
      <c r="P89" s="72"/>
      <c r="Q89" s="79"/>
      <c r="AG89" s="79"/>
      <c r="AH89" s="79"/>
      <c r="AI89" s="79"/>
      <c r="AJ89" s="79"/>
      <c r="AK89" s="79"/>
      <c r="AL89" s="79"/>
      <c r="AM89" s="79"/>
      <c r="AN89" s="79"/>
      <c r="AO89" s="79"/>
      <c r="AP89" s="79"/>
      <c r="AQ89" s="159"/>
      <c r="AR89" s="159"/>
      <c r="AS89" s="159"/>
    </row>
    <row r="90" spans="2:48">
      <c r="B90" s="83" t="s">
        <v>49</v>
      </c>
      <c r="C90" s="281">
        <v>145.14174</v>
      </c>
      <c r="D90" s="281">
        <v>138.3706</v>
      </c>
      <c r="E90" s="281">
        <v>203.32302999999999</v>
      </c>
      <c r="F90" s="281">
        <v>162.98489000000001</v>
      </c>
      <c r="G90" s="281">
        <v>86.496570000000006</v>
      </c>
      <c r="H90" s="281">
        <v>53.22072</v>
      </c>
      <c r="I90" s="281">
        <v>4.8308200000000001</v>
      </c>
      <c r="J90" s="281">
        <v>59.670679999999997</v>
      </c>
      <c r="K90" s="281">
        <v>72.498760000000004</v>
      </c>
      <c r="L90" s="281">
        <v>95.212509999999995</v>
      </c>
      <c r="M90" s="281">
        <v>220.45974000000001</v>
      </c>
      <c r="N90" s="281">
        <v>470.93123000000003</v>
      </c>
      <c r="O90" s="281">
        <v>1713.14129</v>
      </c>
      <c r="P90" s="40"/>
      <c r="Q90" s="79"/>
      <c r="AG90" s="79"/>
      <c r="AH90" s="79"/>
      <c r="AI90" s="79"/>
      <c r="AJ90" s="79"/>
      <c r="AK90" s="79"/>
      <c r="AL90" s="79"/>
      <c r="AM90" s="79"/>
      <c r="AN90" s="79"/>
      <c r="AO90" s="79"/>
      <c r="AP90" s="79"/>
      <c r="AQ90" s="159"/>
      <c r="AR90" s="159"/>
      <c r="AS90" s="159"/>
    </row>
    <row r="91" spans="2:48">
      <c r="B91" s="83" t="s">
        <v>50</v>
      </c>
      <c r="C91" s="281">
        <v>350.94502</v>
      </c>
      <c r="D91" s="281">
        <v>282.92971</v>
      </c>
      <c r="E91" s="281">
        <v>266.28845999999999</v>
      </c>
      <c r="F91" s="281">
        <v>314.26335</v>
      </c>
      <c r="G91" s="281">
        <v>407.24585999999999</v>
      </c>
      <c r="H91" s="281">
        <v>329.92243999999999</v>
      </c>
      <c r="I91" s="282">
        <v>389.30059</v>
      </c>
      <c r="J91" s="282">
        <v>390.60714000000002</v>
      </c>
      <c r="K91" s="282">
        <v>351.68567000000002</v>
      </c>
      <c r="L91" s="282">
        <v>350.58413000000002</v>
      </c>
      <c r="M91" s="282">
        <v>309.91573</v>
      </c>
      <c r="N91" s="282">
        <v>135.66295</v>
      </c>
      <c r="O91" s="281">
        <v>3879.3510500000002</v>
      </c>
      <c r="P91" s="101"/>
      <c r="Q91" s="79"/>
      <c r="AG91" s="79"/>
      <c r="AH91" s="79"/>
      <c r="AI91" s="79"/>
      <c r="AJ91" s="79"/>
      <c r="AK91" s="79"/>
      <c r="AL91" s="79"/>
      <c r="AM91" s="79"/>
      <c r="AN91" s="79"/>
      <c r="AO91" s="79"/>
      <c r="AP91" s="79"/>
      <c r="AQ91" s="159"/>
      <c r="AR91" s="159"/>
      <c r="AS91" s="159"/>
    </row>
    <row r="92" spans="2:48">
      <c r="B92" s="84" t="s">
        <v>51</v>
      </c>
      <c r="C92" s="282">
        <v>1180.4787100000001</v>
      </c>
      <c r="D92" s="282">
        <v>1115.67975</v>
      </c>
      <c r="E92" s="282">
        <v>1188.77325</v>
      </c>
      <c r="F92" s="282">
        <v>1185.49792</v>
      </c>
      <c r="G92" s="282">
        <v>1232.3269600000001</v>
      </c>
      <c r="H92" s="282">
        <v>1199.35907</v>
      </c>
      <c r="I92" s="282">
        <v>1196.8280500000001</v>
      </c>
      <c r="J92" s="282">
        <v>1233.90761</v>
      </c>
      <c r="K92" s="282">
        <v>1173.6915300000001</v>
      </c>
      <c r="L92" s="282">
        <v>1243.89276</v>
      </c>
      <c r="M92" s="282">
        <v>1242.9729500000001</v>
      </c>
      <c r="N92" s="282">
        <v>1308.93391</v>
      </c>
      <c r="O92" s="281">
        <v>14502.34247</v>
      </c>
      <c r="P92" s="103"/>
      <c r="Q92" s="79"/>
      <c r="AG92" s="79"/>
      <c r="AH92" s="79"/>
      <c r="AI92" s="79"/>
      <c r="AJ92" s="79"/>
      <c r="AK92" s="79"/>
      <c r="AL92" s="79"/>
      <c r="AM92" s="79"/>
      <c r="AN92" s="79"/>
      <c r="AO92" s="79"/>
      <c r="AP92" s="79"/>
      <c r="AQ92" s="159"/>
      <c r="AR92" s="159"/>
      <c r="AS92" s="159"/>
    </row>
    <row r="93" spans="2:48">
      <c r="B93" s="81"/>
      <c r="C93" s="81"/>
      <c r="D93" s="81"/>
      <c r="E93" s="81"/>
      <c r="F93" s="81"/>
      <c r="G93" s="81"/>
      <c r="H93" s="81"/>
      <c r="I93" s="81"/>
      <c r="J93" s="81"/>
      <c r="K93" s="81"/>
      <c r="L93" s="81"/>
      <c r="M93" s="81"/>
      <c r="N93" s="81"/>
      <c r="O93" s="81"/>
      <c r="P93" s="103"/>
      <c r="Q93" s="79"/>
      <c r="AG93" s="79"/>
      <c r="AH93" s="79"/>
      <c r="AI93" s="79"/>
      <c r="AJ93" s="79"/>
      <c r="AK93" s="79"/>
      <c r="AL93" s="79"/>
      <c r="AM93" s="79"/>
      <c r="AN93" s="79"/>
      <c r="AO93" s="79"/>
      <c r="AP93" s="79"/>
      <c r="AQ93" s="159"/>
      <c r="AR93" s="159"/>
      <c r="AS93" s="159"/>
    </row>
    <row r="94" spans="2:48">
      <c r="B94" s="818" t="s">
        <v>64</v>
      </c>
      <c r="C94" s="819"/>
      <c r="D94" s="819"/>
      <c r="E94" s="819"/>
      <c r="F94" s="819"/>
      <c r="G94" s="819"/>
      <c r="H94" s="819"/>
      <c r="I94" s="819"/>
      <c r="J94" s="819"/>
      <c r="K94" s="819"/>
      <c r="L94" s="819"/>
      <c r="M94" s="819"/>
      <c r="N94" s="819"/>
      <c r="O94" s="820"/>
      <c r="P94" s="103"/>
      <c r="Q94" s="79"/>
      <c r="AG94" s="79"/>
      <c r="AH94" s="79"/>
      <c r="AI94" s="79"/>
      <c r="AJ94" s="79"/>
      <c r="AK94" s="79"/>
      <c r="AL94" s="79"/>
      <c r="AM94" s="79"/>
      <c r="AN94" s="79"/>
      <c r="AO94" s="79"/>
      <c r="AP94" s="79"/>
      <c r="AQ94" s="159"/>
      <c r="AR94" s="159"/>
      <c r="AS94" s="159"/>
    </row>
    <row r="95" spans="2:48">
      <c r="B95" s="82" t="s">
        <v>37</v>
      </c>
      <c r="C95" s="82" t="s">
        <v>27</v>
      </c>
      <c r="D95" s="82" t="s">
        <v>28</v>
      </c>
      <c r="E95" s="82" t="s">
        <v>29</v>
      </c>
      <c r="F95" s="82" t="s">
        <v>30</v>
      </c>
      <c r="G95" s="82" t="s">
        <v>31</v>
      </c>
      <c r="H95" s="82" t="s">
        <v>32</v>
      </c>
      <c r="I95" s="82" t="s">
        <v>38</v>
      </c>
      <c r="J95" s="82" t="s">
        <v>39</v>
      </c>
      <c r="K95" s="82" t="s">
        <v>40</v>
      </c>
      <c r="L95" s="82" t="s">
        <v>41</v>
      </c>
      <c r="M95" s="82" t="s">
        <v>42</v>
      </c>
      <c r="N95" s="82" t="s">
        <v>43</v>
      </c>
      <c r="O95" s="82" t="s">
        <v>59</v>
      </c>
      <c r="P95" s="103"/>
      <c r="Q95" s="79"/>
      <c r="AG95" s="79"/>
      <c r="AH95" s="79"/>
      <c r="AI95" s="79"/>
      <c r="AJ95" s="79"/>
      <c r="AK95" s="79"/>
      <c r="AL95" s="79"/>
      <c r="AM95" s="79"/>
      <c r="AN95" s="79"/>
      <c r="AO95" s="79"/>
      <c r="AP95" s="79"/>
      <c r="AQ95" s="159"/>
      <c r="AR95" s="159"/>
      <c r="AS95" s="159"/>
    </row>
    <row r="96" spans="2:48">
      <c r="B96" s="83" t="s">
        <v>44</v>
      </c>
      <c r="C96" s="281">
        <v>0</v>
      </c>
      <c r="D96" s="281">
        <v>4.0631899999999996</v>
      </c>
      <c r="E96" s="281">
        <v>8.1595300000000002</v>
      </c>
      <c r="F96" s="281">
        <v>7.2073400000000003</v>
      </c>
      <c r="G96" s="281">
        <v>18.373149999999999</v>
      </c>
      <c r="H96" s="281">
        <v>13.36753</v>
      </c>
      <c r="I96" s="282">
        <v>0.88583999999999996</v>
      </c>
      <c r="J96" s="282">
        <v>28.469270000000002</v>
      </c>
      <c r="K96" s="282">
        <v>183.89457999999999</v>
      </c>
      <c r="L96" s="282">
        <v>49.097140000000003</v>
      </c>
      <c r="M96" s="282">
        <v>30.950900000000001</v>
      </c>
      <c r="N96" s="282">
        <v>33.60304</v>
      </c>
      <c r="O96" s="281">
        <v>378.07150999999999</v>
      </c>
      <c r="P96" s="103"/>
      <c r="Q96" s="79"/>
      <c r="AG96" s="79"/>
      <c r="AH96" s="79"/>
      <c r="AI96" s="79"/>
      <c r="AJ96" s="79"/>
      <c r="AK96" s="79"/>
      <c r="AL96" s="79"/>
      <c r="AM96" s="79"/>
      <c r="AN96" s="79"/>
      <c r="AO96" s="79"/>
      <c r="AP96" s="79"/>
      <c r="AQ96" s="159"/>
      <c r="AR96" s="159"/>
      <c r="AS96" s="159"/>
    </row>
    <row r="97" spans="2:46">
      <c r="B97" s="83" t="s">
        <v>45</v>
      </c>
      <c r="C97" s="281">
        <v>399.15854999999999</v>
      </c>
      <c r="D97" s="281">
        <v>364.23597000000001</v>
      </c>
      <c r="E97" s="281">
        <v>275.72510999999997</v>
      </c>
      <c r="F97" s="281">
        <v>304.26166999999998</v>
      </c>
      <c r="G97" s="281">
        <v>484.39121</v>
      </c>
      <c r="H97" s="281">
        <v>617.43425000000002</v>
      </c>
      <c r="I97" s="281">
        <v>584.79557999999997</v>
      </c>
      <c r="J97" s="281">
        <v>563.98725999999999</v>
      </c>
      <c r="K97" s="281">
        <v>392.75139000000001</v>
      </c>
      <c r="L97" s="281">
        <v>523.34929999999997</v>
      </c>
      <c r="M97" s="281">
        <v>474.37256000000002</v>
      </c>
      <c r="N97" s="281">
        <v>525.81289000000004</v>
      </c>
      <c r="O97" s="281">
        <v>5510.27574</v>
      </c>
      <c r="P97" s="103"/>
      <c r="Q97" s="79"/>
      <c r="AG97" s="79"/>
      <c r="AH97" s="79"/>
      <c r="AI97" s="79"/>
      <c r="AJ97" s="79"/>
      <c r="AK97" s="79"/>
      <c r="AL97" s="79"/>
      <c r="AM97" s="79"/>
      <c r="AN97" s="79"/>
      <c r="AO97" s="79"/>
      <c r="AP97" s="79"/>
      <c r="AQ97" s="159"/>
      <c r="AR97" s="159"/>
      <c r="AS97" s="159"/>
    </row>
    <row r="98" spans="2:46">
      <c r="B98" s="83" t="s">
        <v>52</v>
      </c>
      <c r="C98" s="281">
        <v>7.4363999999999999</v>
      </c>
      <c r="D98" s="281">
        <v>6.8395999999999999</v>
      </c>
      <c r="E98" s="281">
        <v>7.3293999999999997</v>
      </c>
      <c r="F98" s="281">
        <v>4.8597999999999999</v>
      </c>
      <c r="G98" s="281">
        <v>5.3822200000000002</v>
      </c>
      <c r="H98" s="281">
        <v>5.2060300000000002</v>
      </c>
      <c r="I98" s="282">
        <v>5.1650700000000001</v>
      </c>
      <c r="J98" s="282">
        <v>5.0856399999999997</v>
      </c>
      <c r="K98" s="282">
        <v>5.0120300000000002</v>
      </c>
      <c r="L98" s="282">
        <v>5.1794000000000002</v>
      </c>
      <c r="M98" s="282">
        <v>5.1717000000000004</v>
      </c>
      <c r="N98" s="282">
        <v>5.5001300000000004</v>
      </c>
      <c r="O98" s="281">
        <v>68.167420000000007</v>
      </c>
      <c r="P98" s="103"/>
      <c r="Q98" s="79"/>
    </row>
    <row r="99" spans="2:46">
      <c r="B99" s="83" t="s">
        <v>47</v>
      </c>
      <c r="C99" s="281">
        <v>2.20702</v>
      </c>
      <c r="D99" s="281">
        <v>6.0533999999999999</v>
      </c>
      <c r="E99" s="281">
        <v>7.3554000000000004</v>
      </c>
      <c r="F99" s="281">
        <v>3.1907999999999999</v>
      </c>
      <c r="G99" s="281">
        <v>3.7021000000000002</v>
      </c>
      <c r="H99" s="281">
        <v>3.5771999999999999</v>
      </c>
      <c r="I99" s="282">
        <v>4.1275000000000004</v>
      </c>
      <c r="J99" s="282">
        <v>3.3203</v>
      </c>
      <c r="K99" s="282">
        <v>1.2383999999999999</v>
      </c>
      <c r="L99" s="282">
        <v>0.23119999999999999</v>
      </c>
      <c r="M99" s="282">
        <v>3.4392</v>
      </c>
      <c r="N99" s="282">
        <v>2.7581000000000002</v>
      </c>
      <c r="O99" s="281">
        <v>41.200620000000001</v>
      </c>
      <c r="P99" s="103"/>
      <c r="Q99" s="79"/>
    </row>
    <row r="100" spans="2:46">
      <c r="B100" s="83" t="s">
        <v>48</v>
      </c>
      <c r="C100" s="281">
        <v>152.02195</v>
      </c>
      <c r="D100" s="281">
        <v>228.23974999999999</v>
      </c>
      <c r="E100" s="281">
        <v>336.90946000000002</v>
      </c>
      <c r="F100" s="281">
        <v>269.98860000000002</v>
      </c>
      <c r="G100" s="281">
        <v>229.51499999999999</v>
      </c>
      <c r="H100" s="281">
        <v>163.14099999999999</v>
      </c>
      <c r="I100" s="281">
        <v>226.88800000000001</v>
      </c>
      <c r="J100" s="281">
        <v>230.98</v>
      </c>
      <c r="K100" s="281">
        <v>214.18799999999999</v>
      </c>
      <c r="L100" s="281">
        <v>223.35900000000001</v>
      </c>
      <c r="M100" s="281">
        <v>108.727</v>
      </c>
      <c r="N100" s="281">
        <v>132.18100000000001</v>
      </c>
      <c r="O100" s="281">
        <v>2516.1387599999998</v>
      </c>
      <c r="P100" s="72"/>
      <c r="Q100" s="79"/>
    </row>
    <row r="101" spans="2:46">
      <c r="B101" s="83" t="s">
        <v>49</v>
      </c>
      <c r="C101" s="281">
        <v>596.04957000000002</v>
      </c>
      <c r="D101" s="281">
        <v>378.94792000000001</v>
      </c>
      <c r="E101" s="281">
        <v>491.45513999999997</v>
      </c>
      <c r="F101" s="281">
        <v>533.15896999999995</v>
      </c>
      <c r="G101" s="281">
        <v>275.91187000000002</v>
      </c>
      <c r="H101" s="281">
        <v>161.95993999999999</v>
      </c>
      <c r="I101" s="281">
        <v>63.614960000000004</v>
      </c>
      <c r="J101" s="281">
        <v>17.00189</v>
      </c>
      <c r="K101" s="281">
        <v>95.405109999999993</v>
      </c>
      <c r="L101" s="281">
        <v>118.23484999999999</v>
      </c>
      <c r="M101" s="281">
        <v>206.81583000000001</v>
      </c>
      <c r="N101" s="281">
        <v>208.22181</v>
      </c>
      <c r="O101" s="281">
        <v>3146.7778600000001</v>
      </c>
      <c r="P101" s="40"/>
      <c r="Q101" s="79"/>
    </row>
    <row r="102" spans="2:46">
      <c r="B102" s="83" t="s">
        <v>50</v>
      </c>
      <c r="C102" s="281">
        <v>4.9447000000000001</v>
      </c>
      <c r="D102" s="281">
        <v>69.195449999999994</v>
      </c>
      <c r="E102" s="281">
        <v>71.398679999999999</v>
      </c>
      <c r="F102" s="281">
        <v>55.422919999999998</v>
      </c>
      <c r="G102" s="281">
        <v>183.20553000000001</v>
      </c>
      <c r="H102" s="281">
        <v>186.38933</v>
      </c>
      <c r="I102" s="282">
        <v>286.58425</v>
      </c>
      <c r="J102" s="282">
        <v>319.22059000000002</v>
      </c>
      <c r="K102" s="282">
        <v>275.18124999999998</v>
      </c>
      <c r="L102" s="282">
        <v>264.91860000000003</v>
      </c>
      <c r="M102" s="282">
        <v>282.23459000000003</v>
      </c>
      <c r="N102" s="282">
        <v>286.45062000000001</v>
      </c>
      <c r="O102" s="281">
        <v>2285.14651</v>
      </c>
      <c r="P102" s="101"/>
      <c r="Q102" s="79"/>
    </row>
    <row r="103" spans="2:46">
      <c r="B103" s="84" t="s">
        <v>51</v>
      </c>
      <c r="C103" s="282">
        <v>1161.81819</v>
      </c>
      <c r="D103" s="282">
        <v>1057.57528</v>
      </c>
      <c r="E103" s="282">
        <v>1198.3327200000001</v>
      </c>
      <c r="F103" s="282">
        <v>1178.0900999999999</v>
      </c>
      <c r="G103" s="282">
        <v>1200.48108</v>
      </c>
      <c r="H103" s="282">
        <v>1151.07528</v>
      </c>
      <c r="I103" s="282">
        <v>1172.0612000000001</v>
      </c>
      <c r="J103" s="282">
        <v>1168.06495</v>
      </c>
      <c r="K103" s="282">
        <v>1167.67076</v>
      </c>
      <c r="L103" s="282">
        <v>1184.36949</v>
      </c>
      <c r="M103" s="282">
        <v>1111.7117800000001</v>
      </c>
      <c r="N103" s="282">
        <v>1194.5275899999999</v>
      </c>
      <c r="O103" s="281">
        <v>13945.778420000001</v>
      </c>
      <c r="P103" s="103"/>
      <c r="Q103" s="79"/>
    </row>
    <row r="104" spans="2:46">
      <c r="B104" s="81"/>
      <c r="C104" s="81"/>
      <c r="D104" s="81"/>
      <c r="E104" s="81"/>
      <c r="F104" s="81"/>
      <c r="G104" s="81"/>
      <c r="H104" s="81"/>
      <c r="I104" s="81"/>
      <c r="J104" s="81"/>
      <c r="K104" s="81"/>
      <c r="L104" s="81"/>
      <c r="M104" s="81"/>
      <c r="N104" s="81"/>
      <c r="O104" s="81"/>
      <c r="P104" s="103"/>
      <c r="Q104" s="79"/>
      <c r="R104" s="79"/>
      <c r="S104" s="79"/>
      <c r="T104" s="79"/>
      <c r="U104" s="79"/>
      <c r="V104" s="79"/>
      <c r="W104" s="79"/>
      <c r="X104" s="79"/>
      <c r="Y104" s="79"/>
      <c r="Z104" s="79"/>
      <c r="AA104" s="79"/>
      <c r="AB104" s="79"/>
      <c r="AC104" s="159"/>
      <c r="AD104" s="79"/>
      <c r="AE104" s="159"/>
      <c r="AF104" s="79"/>
      <c r="AG104" s="79"/>
      <c r="AH104" s="79"/>
      <c r="AI104" s="79"/>
      <c r="AJ104" s="79"/>
      <c r="AK104" s="79"/>
      <c r="AL104" s="79"/>
      <c r="AM104" s="79"/>
      <c r="AN104" s="79"/>
      <c r="AO104" s="79"/>
      <c r="AP104" s="79"/>
      <c r="AQ104" s="159"/>
      <c r="AR104" s="159"/>
      <c r="AS104" s="159"/>
      <c r="AT104" s="79"/>
    </row>
    <row r="105" spans="2:46">
      <c r="B105" s="818" t="s">
        <v>65</v>
      </c>
      <c r="C105" s="819"/>
      <c r="D105" s="819"/>
      <c r="E105" s="819"/>
      <c r="F105" s="819"/>
      <c r="G105" s="819"/>
      <c r="H105" s="819"/>
      <c r="I105" s="819"/>
      <c r="J105" s="819"/>
      <c r="K105" s="819"/>
      <c r="L105" s="819"/>
      <c r="M105" s="819"/>
      <c r="N105" s="819"/>
      <c r="O105" s="820"/>
      <c r="P105" s="103"/>
      <c r="Q105" s="79"/>
      <c r="R105" s="79"/>
      <c r="S105" s="79"/>
      <c r="T105" s="79"/>
      <c r="U105" s="79"/>
      <c r="V105" s="79"/>
      <c r="W105" s="79"/>
      <c r="X105" s="79"/>
      <c r="Y105" s="79"/>
      <c r="Z105" s="79"/>
      <c r="AA105" s="79"/>
      <c r="AB105" s="79"/>
      <c r="AC105" s="159"/>
      <c r="AD105" s="79"/>
      <c r="AE105" s="159"/>
      <c r="AF105" s="79"/>
      <c r="AG105" s="79"/>
      <c r="AH105" s="79"/>
      <c r="AI105" s="79"/>
      <c r="AJ105" s="79"/>
      <c r="AK105" s="79"/>
      <c r="AL105" s="79"/>
      <c r="AM105" s="79"/>
      <c r="AN105" s="79"/>
      <c r="AO105" s="79"/>
      <c r="AP105" s="79"/>
      <c r="AQ105" s="159"/>
      <c r="AR105" s="159"/>
      <c r="AS105" s="159"/>
      <c r="AT105" s="79"/>
    </row>
    <row r="106" spans="2:46">
      <c r="B106" s="82" t="s">
        <v>37</v>
      </c>
      <c r="C106" s="82" t="s">
        <v>27</v>
      </c>
      <c r="D106" s="82" t="s">
        <v>28</v>
      </c>
      <c r="E106" s="82" t="s">
        <v>29</v>
      </c>
      <c r="F106" s="82" t="s">
        <v>30</v>
      </c>
      <c r="G106" s="82" t="s">
        <v>31</v>
      </c>
      <c r="H106" s="82" t="s">
        <v>32</v>
      </c>
      <c r="I106" s="82" t="s">
        <v>38</v>
      </c>
      <c r="J106" s="82" t="s">
        <v>39</v>
      </c>
      <c r="K106" s="82" t="s">
        <v>40</v>
      </c>
      <c r="L106" s="82" t="s">
        <v>41</v>
      </c>
      <c r="M106" s="82" t="s">
        <v>42</v>
      </c>
      <c r="N106" s="82" t="s">
        <v>43</v>
      </c>
      <c r="O106" s="82" t="s">
        <v>60</v>
      </c>
      <c r="P106" s="103"/>
      <c r="Q106" s="79"/>
      <c r="R106" s="79"/>
      <c r="S106" s="79"/>
      <c r="T106" s="79"/>
      <c r="U106" s="79"/>
      <c r="V106" s="79"/>
      <c r="W106" s="79"/>
      <c r="X106" s="79"/>
      <c r="Y106" s="79"/>
      <c r="Z106" s="79"/>
      <c r="AA106" s="79"/>
      <c r="AB106" s="79"/>
      <c r="AC106" s="159"/>
      <c r="AD106" s="79"/>
      <c r="AE106" s="159"/>
      <c r="AF106" s="79"/>
      <c r="AG106" s="79"/>
      <c r="AH106" s="79"/>
      <c r="AI106" s="79"/>
      <c r="AJ106" s="79"/>
      <c r="AK106" s="79"/>
      <c r="AL106" s="79"/>
      <c r="AM106" s="79"/>
      <c r="AN106" s="79"/>
      <c r="AO106" s="79"/>
      <c r="AP106" s="79"/>
      <c r="AQ106" s="159"/>
      <c r="AR106" s="159"/>
      <c r="AS106" s="159"/>
      <c r="AT106" s="79"/>
    </row>
    <row r="107" spans="2:46">
      <c r="B107" s="83" t="s">
        <v>44</v>
      </c>
      <c r="C107" s="281">
        <v>0</v>
      </c>
      <c r="D107" s="281">
        <v>0</v>
      </c>
      <c r="E107" s="281">
        <v>0</v>
      </c>
      <c r="F107" s="281">
        <v>3.0020000000000002E-2</v>
      </c>
      <c r="G107" s="281">
        <v>0</v>
      </c>
      <c r="H107" s="281">
        <v>2.92645</v>
      </c>
      <c r="I107" s="282">
        <v>6.0366499999999998</v>
      </c>
      <c r="J107" s="282">
        <v>5.9464499999999996</v>
      </c>
      <c r="K107" s="282">
        <v>0</v>
      </c>
      <c r="L107" s="282">
        <v>0</v>
      </c>
      <c r="M107" s="282">
        <v>0</v>
      </c>
      <c r="N107" s="282">
        <v>4.3484800000000003</v>
      </c>
      <c r="O107" s="281">
        <v>19.288049999999998</v>
      </c>
      <c r="P107" s="103"/>
      <c r="Q107" s="79"/>
      <c r="R107" s="79"/>
      <c r="S107" s="79"/>
      <c r="T107" s="79"/>
      <c r="U107" s="79"/>
      <c r="V107" s="79"/>
      <c r="W107" s="79"/>
      <c r="X107" s="79"/>
      <c r="Y107" s="79"/>
      <c r="Z107" s="79"/>
      <c r="AA107" s="79"/>
      <c r="AB107" s="79"/>
      <c r="AC107" s="159"/>
      <c r="AD107" s="79"/>
      <c r="AE107" s="159"/>
      <c r="AF107" s="79"/>
      <c r="AG107" s="79"/>
      <c r="AH107" s="79"/>
      <c r="AI107" s="79"/>
      <c r="AJ107" s="79"/>
      <c r="AK107" s="79"/>
      <c r="AL107" s="79"/>
      <c r="AM107" s="79"/>
      <c r="AN107" s="79"/>
      <c r="AO107" s="79"/>
      <c r="AP107" s="79"/>
      <c r="AQ107" s="159"/>
      <c r="AR107" s="159"/>
      <c r="AS107" s="159"/>
      <c r="AT107" s="79"/>
    </row>
    <row r="108" spans="2:46">
      <c r="B108" s="83" t="s">
        <v>45</v>
      </c>
      <c r="C108" s="281">
        <v>112.05293</v>
      </c>
      <c r="D108" s="281">
        <v>181.85150999999999</v>
      </c>
      <c r="E108" s="281">
        <v>169.99777</v>
      </c>
      <c r="F108" s="281">
        <v>425.4683</v>
      </c>
      <c r="G108" s="281">
        <v>453.09624000000002</v>
      </c>
      <c r="H108" s="281">
        <v>337.82535999999999</v>
      </c>
      <c r="I108" s="281">
        <v>299.58801</v>
      </c>
      <c r="J108" s="281">
        <v>338.61113999999998</v>
      </c>
      <c r="K108" s="281">
        <v>258.97075000000001</v>
      </c>
      <c r="L108" s="281">
        <v>379.79392999999999</v>
      </c>
      <c r="M108" s="281">
        <v>420.41752000000002</v>
      </c>
      <c r="N108" s="281">
        <v>521.24923000000001</v>
      </c>
      <c r="O108" s="281">
        <v>3898.9226899999999</v>
      </c>
      <c r="P108" s="103"/>
      <c r="Q108" s="79"/>
      <c r="R108" s="79"/>
      <c r="S108" s="79"/>
      <c r="T108" s="79"/>
      <c r="U108" s="79"/>
      <c r="V108" s="79"/>
      <c r="W108" s="79"/>
      <c r="X108" s="79"/>
      <c r="Y108" s="79"/>
      <c r="Z108" s="79"/>
      <c r="AA108" s="79"/>
      <c r="AB108" s="79"/>
      <c r="AC108" s="159"/>
      <c r="AD108" s="79"/>
      <c r="AE108" s="159"/>
      <c r="AF108" s="79"/>
      <c r="AG108" s="79"/>
      <c r="AH108" s="79"/>
      <c r="AI108" s="79"/>
      <c r="AJ108" s="79"/>
      <c r="AK108" s="79"/>
      <c r="AL108" s="79"/>
      <c r="AM108" s="79"/>
      <c r="AN108" s="79"/>
      <c r="AO108" s="79"/>
      <c r="AP108" s="79"/>
      <c r="AQ108" s="159"/>
      <c r="AR108" s="159"/>
      <c r="AS108" s="159"/>
      <c r="AT108" s="79"/>
    </row>
    <row r="109" spans="2:46">
      <c r="B109" s="83" t="s">
        <v>52</v>
      </c>
      <c r="C109" s="281">
        <v>6.5105300000000002</v>
      </c>
      <c r="D109" s="281">
        <v>6.2019000000000002</v>
      </c>
      <c r="E109" s="281">
        <v>7.0216399999999997</v>
      </c>
      <c r="F109" s="281">
        <v>6.7025100000000002</v>
      </c>
      <c r="G109" s="281">
        <v>5.2305999999999999</v>
      </c>
      <c r="H109" s="281">
        <v>5.1215999999999999</v>
      </c>
      <c r="I109" s="282">
        <v>5.2014300000000002</v>
      </c>
      <c r="J109" s="282">
        <v>5.0263999999999998</v>
      </c>
      <c r="K109" s="282">
        <v>5.3983999999999996</v>
      </c>
      <c r="L109" s="282">
        <v>5.9885999999999999</v>
      </c>
      <c r="M109" s="282">
        <v>5.1912000000000003</v>
      </c>
      <c r="N109" s="282">
        <v>6.1421099999999997</v>
      </c>
      <c r="O109" s="281">
        <v>69.736919999999998</v>
      </c>
      <c r="P109" s="103"/>
      <c r="Q109" s="79"/>
      <c r="R109" s="79"/>
      <c r="S109" s="79"/>
      <c r="T109" s="79"/>
      <c r="U109" s="79"/>
      <c r="V109" s="79"/>
      <c r="W109" s="79"/>
      <c r="X109" s="79"/>
      <c r="Y109" s="79"/>
      <c r="Z109" s="79"/>
      <c r="AA109" s="79"/>
      <c r="AB109" s="79"/>
      <c r="AC109" s="159"/>
      <c r="AD109" s="79"/>
      <c r="AE109" s="159"/>
      <c r="AF109" s="79"/>
      <c r="AG109" s="79"/>
      <c r="AH109" s="79"/>
      <c r="AI109" s="79"/>
      <c r="AJ109" s="79"/>
      <c r="AK109" s="79"/>
      <c r="AL109" s="79"/>
      <c r="AM109" s="79"/>
      <c r="AN109" s="79"/>
      <c r="AO109" s="79"/>
      <c r="AP109" s="79"/>
      <c r="AQ109" s="159"/>
      <c r="AR109" s="159"/>
      <c r="AS109" s="159"/>
      <c r="AT109" s="79"/>
    </row>
    <row r="110" spans="2:46">
      <c r="B110" s="83" t="s">
        <v>47</v>
      </c>
      <c r="C110" s="281">
        <v>0.79979999999999996</v>
      </c>
      <c r="D110" s="281">
        <v>0.91920000000000002</v>
      </c>
      <c r="E110" s="281">
        <v>0.13950000000000001</v>
      </c>
      <c r="F110" s="281">
        <v>3.2414999999999998</v>
      </c>
      <c r="G110" s="281">
        <v>2.7450999999999999</v>
      </c>
      <c r="H110" s="281">
        <v>8.2039000000000009</v>
      </c>
      <c r="I110" s="282">
        <v>6.2470999999999997</v>
      </c>
      <c r="J110" s="282">
        <v>3.7683</v>
      </c>
      <c r="K110" s="282">
        <v>1.2649999999999999</v>
      </c>
      <c r="L110" s="282">
        <v>5.6517999999999997</v>
      </c>
      <c r="M110" s="282">
        <v>4.2293000000000003</v>
      </c>
      <c r="N110" s="282">
        <v>5.8582000000000001</v>
      </c>
      <c r="O110" s="281">
        <v>43.0687</v>
      </c>
      <c r="P110" s="103"/>
      <c r="Q110" s="79"/>
      <c r="R110" s="79"/>
      <c r="S110" s="79"/>
      <c r="T110" s="79"/>
      <c r="U110" s="79"/>
      <c r="V110" s="79"/>
      <c r="W110" s="79"/>
      <c r="X110" s="79"/>
      <c r="Y110" s="79"/>
      <c r="Z110" s="79"/>
      <c r="AA110" s="79"/>
      <c r="AB110" s="79"/>
      <c r="AC110" s="159"/>
      <c r="AD110" s="79"/>
      <c r="AE110" s="159"/>
      <c r="AF110" s="79"/>
      <c r="AG110" s="79"/>
      <c r="AH110" s="79"/>
      <c r="AI110" s="79"/>
      <c r="AJ110" s="79"/>
      <c r="AK110" s="79"/>
      <c r="AL110" s="79"/>
      <c r="AM110" s="79"/>
      <c r="AN110" s="79"/>
      <c r="AO110" s="79"/>
      <c r="AP110" s="79"/>
      <c r="AQ110" s="159"/>
      <c r="AR110" s="159"/>
      <c r="AS110" s="159"/>
      <c r="AT110" s="79"/>
    </row>
    <row r="111" spans="2:46">
      <c r="B111" s="83" t="s">
        <v>48</v>
      </c>
      <c r="C111" s="281">
        <v>255.69221999999999</v>
      </c>
      <c r="D111" s="281">
        <v>160.80905999999999</v>
      </c>
      <c r="E111" s="281">
        <v>224.21378999999999</v>
      </c>
      <c r="F111" s="281">
        <v>188.90749</v>
      </c>
      <c r="G111" s="281">
        <v>165.91</v>
      </c>
      <c r="H111" s="281">
        <v>361.72381999999999</v>
      </c>
      <c r="I111" s="281">
        <v>317.30576000000002</v>
      </c>
      <c r="J111" s="281">
        <v>319.42782999999997</v>
      </c>
      <c r="K111" s="281">
        <v>349.86178000000001</v>
      </c>
      <c r="L111" s="281">
        <v>124.35651</v>
      </c>
      <c r="M111" s="281">
        <v>121.843</v>
      </c>
      <c r="N111" s="281">
        <v>119.604</v>
      </c>
      <c r="O111" s="281">
        <v>2709.65526</v>
      </c>
      <c r="P111" s="72"/>
      <c r="Q111" s="79"/>
      <c r="R111" s="79"/>
      <c r="S111" s="79"/>
      <c r="T111" s="79"/>
      <c r="U111" s="79"/>
      <c r="V111" s="79"/>
      <c r="W111" s="79"/>
      <c r="X111" s="79"/>
      <c r="Y111" s="79"/>
      <c r="Z111" s="79"/>
      <c r="AA111" s="79"/>
      <c r="AB111" s="79"/>
      <c r="AC111" s="159"/>
      <c r="AD111" s="79"/>
      <c r="AE111" s="159"/>
      <c r="AF111" s="79"/>
      <c r="AG111" s="79"/>
      <c r="AH111" s="79"/>
      <c r="AI111" s="79"/>
      <c r="AJ111" s="79"/>
      <c r="AK111" s="79"/>
      <c r="AL111" s="79"/>
      <c r="AM111" s="79"/>
      <c r="AN111" s="79"/>
      <c r="AO111" s="79"/>
      <c r="AP111" s="79"/>
      <c r="AQ111" s="159"/>
      <c r="AR111" s="159"/>
      <c r="AS111" s="159"/>
      <c r="AT111" s="79"/>
    </row>
    <row r="112" spans="2:46">
      <c r="B112" s="83" t="s">
        <v>49</v>
      </c>
      <c r="C112" s="281">
        <v>712.12234999999998</v>
      </c>
      <c r="D112" s="281">
        <v>630.77535</v>
      </c>
      <c r="E112" s="281">
        <v>695.15360999999996</v>
      </c>
      <c r="F112" s="281">
        <v>452.11466999999999</v>
      </c>
      <c r="G112" s="281">
        <v>506.0258</v>
      </c>
      <c r="H112" s="281">
        <v>364.74284999999998</v>
      </c>
      <c r="I112" s="281">
        <v>492.93794000000003</v>
      </c>
      <c r="J112" s="281">
        <v>390.57495999999998</v>
      </c>
      <c r="K112" s="281">
        <v>456.65958999999998</v>
      </c>
      <c r="L112" s="281">
        <v>621.91228999999998</v>
      </c>
      <c r="M112" s="281">
        <v>548.30129999999997</v>
      </c>
      <c r="N112" s="281">
        <v>532.35654</v>
      </c>
      <c r="O112" s="281">
        <v>6403.6772499999997</v>
      </c>
      <c r="P112" s="40"/>
      <c r="Q112" s="79"/>
      <c r="R112" s="79"/>
      <c r="S112" s="79"/>
      <c r="T112" s="79"/>
      <c r="U112" s="79"/>
      <c r="V112" s="79"/>
      <c r="W112" s="79"/>
      <c r="X112" s="79"/>
      <c r="Y112" s="79"/>
      <c r="Z112" s="79"/>
      <c r="AA112" s="79"/>
      <c r="AB112" s="79"/>
      <c r="AC112" s="159"/>
      <c r="AD112" s="79"/>
      <c r="AE112" s="159"/>
      <c r="AF112" s="79"/>
      <c r="AG112" s="79"/>
      <c r="AH112" s="79"/>
      <c r="AI112" s="79"/>
      <c r="AJ112" s="79"/>
      <c r="AK112" s="79"/>
      <c r="AL112" s="79"/>
      <c r="AM112" s="79"/>
      <c r="AN112" s="79"/>
      <c r="AO112" s="79"/>
      <c r="AP112" s="79"/>
      <c r="AQ112" s="159"/>
      <c r="AR112" s="159"/>
      <c r="AS112" s="159"/>
      <c r="AT112" s="79"/>
    </row>
    <row r="113" spans="2:46">
      <c r="B113" s="83" t="s">
        <v>50</v>
      </c>
      <c r="C113" s="281">
        <v>0.57870999999999995</v>
      </c>
      <c r="D113" s="281">
        <v>0.52042999999999995</v>
      </c>
      <c r="E113" s="281">
        <v>0.15309</v>
      </c>
      <c r="F113" s="281">
        <v>2.1059000000000001</v>
      </c>
      <c r="G113" s="281">
        <v>1.2151400000000001</v>
      </c>
      <c r="H113" s="281">
        <v>13.83024</v>
      </c>
      <c r="I113" s="282">
        <v>15.81297</v>
      </c>
      <c r="J113" s="282">
        <v>7.1901200000000003</v>
      </c>
      <c r="K113" s="282">
        <v>1.0133700000000001</v>
      </c>
      <c r="L113" s="282">
        <v>17.68826</v>
      </c>
      <c r="M113" s="282">
        <v>13.69116</v>
      </c>
      <c r="N113" s="282">
        <v>17.864599999999999</v>
      </c>
      <c r="O113" s="281">
        <v>91.663989999999998</v>
      </c>
      <c r="P113" s="101"/>
      <c r="Q113" s="79"/>
      <c r="R113" s="79"/>
      <c r="S113" s="79"/>
      <c r="T113" s="79"/>
      <c r="U113" s="79"/>
      <c r="V113" s="79"/>
      <c r="W113" s="79"/>
      <c r="X113" s="79"/>
      <c r="Y113" s="79"/>
      <c r="Z113" s="79"/>
      <c r="AA113" s="79"/>
      <c r="AB113" s="79"/>
      <c r="AC113" s="159"/>
      <c r="AD113" s="79"/>
      <c r="AE113" s="159"/>
      <c r="AF113" s="79"/>
      <c r="AG113" s="79"/>
      <c r="AH113" s="79"/>
      <c r="AI113" s="79"/>
      <c r="AJ113" s="79"/>
      <c r="AK113" s="79"/>
      <c r="AL113" s="79"/>
      <c r="AM113" s="79"/>
      <c r="AN113" s="79"/>
      <c r="AO113" s="79"/>
      <c r="AP113" s="79"/>
      <c r="AQ113" s="159"/>
      <c r="AR113" s="159"/>
      <c r="AS113" s="159"/>
      <c r="AT113" s="79"/>
    </row>
    <row r="114" spans="2:46">
      <c r="B114" s="84" t="s">
        <v>51</v>
      </c>
      <c r="C114" s="282">
        <v>1087.7565400000001</v>
      </c>
      <c r="D114" s="282">
        <v>981.07745</v>
      </c>
      <c r="E114" s="282">
        <v>1096.6794</v>
      </c>
      <c r="F114" s="282">
        <v>1078.5703900000001</v>
      </c>
      <c r="G114" s="282">
        <v>1134.22288</v>
      </c>
      <c r="H114" s="282">
        <v>1094.3742199999999</v>
      </c>
      <c r="I114" s="282">
        <v>1143.12986</v>
      </c>
      <c r="J114" s="282">
        <v>1070.5452</v>
      </c>
      <c r="K114" s="282">
        <v>1073.1688899999999</v>
      </c>
      <c r="L114" s="282">
        <v>1155.39139</v>
      </c>
      <c r="M114" s="282">
        <v>1113.6734799999999</v>
      </c>
      <c r="N114" s="282">
        <v>1207.4231600000001</v>
      </c>
      <c r="O114" s="281">
        <v>13236.012860000001</v>
      </c>
      <c r="P114" s="103"/>
    </row>
    <row r="115" spans="2:46">
      <c r="B115" s="81"/>
      <c r="C115" s="81"/>
      <c r="D115" s="81"/>
      <c r="E115" s="81"/>
      <c r="F115" s="81"/>
      <c r="G115" s="81"/>
      <c r="H115" s="81"/>
      <c r="I115" s="81"/>
      <c r="J115" s="81"/>
      <c r="K115" s="81"/>
      <c r="L115" s="81"/>
      <c r="M115" s="81"/>
      <c r="N115" s="81"/>
      <c r="O115" s="81"/>
      <c r="P115" s="103"/>
    </row>
    <row r="116" spans="2:46">
      <c r="B116" s="818" t="s">
        <v>66</v>
      </c>
      <c r="C116" s="819"/>
      <c r="D116" s="819"/>
      <c r="E116" s="819"/>
      <c r="F116" s="819"/>
      <c r="G116" s="819"/>
      <c r="H116" s="819"/>
      <c r="I116" s="819"/>
      <c r="J116" s="819"/>
      <c r="K116" s="819"/>
      <c r="L116" s="819"/>
      <c r="M116" s="819"/>
      <c r="N116" s="819"/>
      <c r="O116" s="820"/>
      <c r="P116" s="103"/>
    </row>
    <row r="117" spans="2:46">
      <c r="B117" s="82" t="s">
        <v>37</v>
      </c>
      <c r="C117" s="82" t="s">
        <v>27</v>
      </c>
      <c r="D117" s="82" t="s">
        <v>28</v>
      </c>
      <c r="E117" s="82" t="s">
        <v>29</v>
      </c>
      <c r="F117" s="82" t="s">
        <v>30</v>
      </c>
      <c r="G117" s="82" t="s">
        <v>31</v>
      </c>
      <c r="H117" s="82" t="s">
        <v>32</v>
      </c>
      <c r="I117" s="82" t="s">
        <v>38</v>
      </c>
      <c r="J117" s="82" t="s">
        <v>39</v>
      </c>
      <c r="K117" s="82" t="s">
        <v>40</v>
      </c>
      <c r="L117" s="82" t="s">
        <v>41</v>
      </c>
      <c r="M117" s="82" t="s">
        <v>42</v>
      </c>
      <c r="N117" s="82" t="s">
        <v>43</v>
      </c>
      <c r="O117" s="82" t="s">
        <v>61</v>
      </c>
      <c r="P117" s="103"/>
    </row>
    <row r="118" spans="2:46">
      <c r="B118" s="83" t="s">
        <v>44</v>
      </c>
      <c r="C118" s="281">
        <v>0</v>
      </c>
      <c r="D118" s="281">
        <v>0</v>
      </c>
      <c r="E118" s="281">
        <v>0</v>
      </c>
      <c r="F118" s="281">
        <v>0</v>
      </c>
      <c r="G118" s="281">
        <v>5.6279999999999997E-2</v>
      </c>
      <c r="H118" s="281">
        <v>0</v>
      </c>
      <c r="I118" s="282">
        <v>0</v>
      </c>
      <c r="J118" s="282">
        <v>0</v>
      </c>
      <c r="K118" s="282">
        <v>0</v>
      </c>
      <c r="L118" s="282">
        <v>0</v>
      </c>
      <c r="M118" s="282">
        <v>0</v>
      </c>
      <c r="N118" s="282">
        <v>2.903E-2</v>
      </c>
      <c r="O118" s="281">
        <v>8.5309999999999997E-2</v>
      </c>
      <c r="P118" s="103"/>
    </row>
    <row r="119" spans="2:46">
      <c r="B119" s="83" t="s">
        <v>45</v>
      </c>
      <c r="C119" s="281">
        <v>180.31166999999999</v>
      </c>
      <c r="D119" s="281">
        <v>123.59165</v>
      </c>
      <c r="E119" s="281">
        <v>233.32447999999999</v>
      </c>
      <c r="F119" s="281">
        <v>259.78555</v>
      </c>
      <c r="G119" s="281">
        <v>258.19569000000001</v>
      </c>
      <c r="H119" s="281">
        <v>69.813950000000006</v>
      </c>
      <c r="I119" s="281">
        <v>99.687470000000005</v>
      </c>
      <c r="J119" s="281">
        <v>169.87470999999999</v>
      </c>
      <c r="K119" s="281">
        <v>117.72620000000001</v>
      </c>
      <c r="L119" s="281">
        <v>71.21078</v>
      </c>
      <c r="M119" s="281">
        <v>41.546689999999998</v>
      </c>
      <c r="N119" s="281">
        <v>73.10951</v>
      </c>
      <c r="O119" s="281">
        <v>1698.1783499999999</v>
      </c>
      <c r="P119" s="103"/>
    </row>
    <row r="120" spans="2:46">
      <c r="B120" s="83" t="s">
        <v>52</v>
      </c>
      <c r="C120" s="281">
        <v>6.3874000000000004</v>
      </c>
      <c r="D120" s="281">
        <v>5.4103300000000001</v>
      </c>
      <c r="E120" s="281">
        <v>5.0015999999999998</v>
      </c>
      <c r="F120" s="281">
        <v>3.8208000000000002</v>
      </c>
      <c r="G120" s="281">
        <v>4.2489299999999997</v>
      </c>
      <c r="H120" s="281">
        <v>4.3922999999999996</v>
      </c>
      <c r="I120" s="282">
        <v>4.7929300000000001</v>
      </c>
      <c r="J120" s="282">
        <v>4.8484999999999996</v>
      </c>
      <c r="K120" s="282">
        <v>4.8312999999999997</v>
      </c>
      <c r="L120" s="282">
        <v>5.0084999999999997</v>
      </c>
      <c r="M120" s="282">
        <v>5.2087000000000003</v>
      </c>
      <c r="N120" s="282">
        <v>6.0753000000000004</v>
      </c>
      <c r="O120" s="281">
        <v>60.026589999999999</v>
      </c>
      <c r="P120" s="103"/>
    </row>
    <row r="121" spans="2:46">
      <c r="B121" s="83" t="s">
        <v>47</v>
      </c>
      <c r="C121" s="281">
        <v>0.29339999999999999</v>
      </c>
      <c r="D121" s="281">
        <v>0.80649999999999999</v>
      </c>
      <c r="E121" s="281">
        <v>0.95309999999999995</v>
      </c>
      <c r="F121" s="281">
        <v>0.28510000000000002</v>
      </c>
      <c r="G121" s="281">
        <v>0.53239999999999998</v>
      </c>
      <c r="H121" s="281">
        <v>0.43159999999999998</v>
      </c>
      <c r="I121" s="282">
        <v>1.7507999999999999</v>
      </c>
      <c r="J121" s="282">
        <v>0.41560000000000002</v>
      </c>
      <c r="K121" s="282">
        <v>0.8387</v>
      </c>
      <c r="L121" s="282">
        <v>2.3999999999999998E-3</v>
      </c>
      <c r="M121" s="282">
        <v>0.55589999999999995</v>
      </c>
      <c r="N121" s="282">
        <v>0.8085</v>
      </c>
      <c r="O121" s="281">
        <v>7.6740000000000004</v>
      </c>
      <c r="P121" s="103"/>
    </row>
    <row r="122" spans="2:46">
      <c r="B122" s="83" t="s">
        <v>48</v>
      </c>
      <c r="C122" s="281">
        <v>147.86781999999999</v>
      </c>
      <c r="D122" s="281">
        <v>151.2381</v>
      </c>
      <c r="E122" s="281">
        <v>166.74377000000001</v>
      </c>
      <c r="F122" s="281">
        <v>157.29087000000001</v>
      </c>
      <c r="G122" s="281">
        <v>175.55086</v>
      </c>
      <c r="H122" s="281">
        <v>196.72830999999999</v>
      </c>
      <c r="I122" s="281">
        <v>246.93393</v>
      </c>
      <c r="J122" s="281">
        <v>305.47215999999997</v>
      </c>
      <c r="K122" s="281">
        <v>359.55351000000002</v>
      </c>
      <c r="L122" s="281">
        <v>358.11534</v>
      </c>
      <c r="M122" s="281">
        <v>297.81524000000002</v>
      </c>
      <c r="N122" s="281">
        <v>288.72816999999998</v>
      </c>
      <c r="O122" s="281">
        <v>2852.0380799999998</v>
      </c>
      <c r="P122" s="72"/>
    </row>
    <row r="123" spans="2:46">
      <c r="B123" s="83" t="s">
        <v>49</v>
      </c>
      <c r="C123" s="281">
        <v>726.78228000000001</v>
      </c>
      <c r="D123" s="281">
        <v>671.90133000000003</v>
      </c>
      <c r="E123" s="281">
        <v>688.95933000000002</v>
      </c>
      <c r="F123" s="281">
        <v>582.86237000000006</v>
      </c>
      <c r="G123" s="281">
        <v>638.44785999999999</v>
      </c>
      <c r="H123" s="281">
        <v>738.23175000000003</v>
      </c>
      <c r="I123" s="281">
        <v>692.23315000000002</v>
      </c>
      <c r="J123" s="281">
        <v>602.74220000000003</v>
      </c>
      <c r="K123" s="281">
        <v>548.57201999999995</v>
      </c>
      <c r="L123" s="281">
        <v>661.20812000000001</v>
      </c>
      <c r="M123" s="281">
        <v>728.30115999999998</v>
      </c>
      <c r="N123" s="281">
        <v>751.57182</v>
      </c>
      <c r="O123" s="281">
        <v>8031.8133900000003</v>
      </c>
      <c r="P123" s="40"/>
    </row>
    <row r="124" spans="2:46">
      <c r="B124" s="83" t="s">
        <v>50</v>
      </c>
      <c r="C124" s="281">
        <v>0.18310000000000001</v>
      </c>
      <c r="D124" s="281">
        <v>0.84386000000000005</v>
      </c>
      <c r="E124" s="281">
        <v>0.78163000000000005</v>
      </c>
      <c r="F124" s="281">
        <v>0.64102999999999999</v>
      </c>
      <c r="G124" s="281">
        <v>0.84841</v>
      </c>
      <c r="H124" s="281">
        <v>0.21965000000000001</v>
      </c>
      <c r="I124" s="282">
        <v>1.2904800000000001</v>
      </c>
      <c r="J124" s="282">
        <v>0.36165000000000003</v>
      </c>
      <c r="K124" s="282">
        <v>1.0566500000000001</v>
      </c>
      <c r="L124" s="282">
        <v>0.27178999999999998</v>
      </c>
      <c r="M124" s="282">
        <v>0.46767999999999998</v>
      </c>
      <c r="N124" s="282">
        <v>0.53378999999999999</v>
      </c>
      <c r="O124" s="281">
        <v>7.4997199999999999</v>
      </c>
      <c r="P124" s="101"/>
    </row>
    <row r="125" spans="2:46">
      <c r="B125" s="84" t="s">
        <v>51</v>
      </c>
      <c r="C125" s="282">
        <v>1061.8256699999999</v>
      </c>
      <c r="D125" s="282">
        <v>953.79177000000004</v>
      </c>
      <c r="E125" s="282">
        <v>1095.7639099999999</v>
      </c>
      <c r="F125" s="282">
        <v>1004.6857199999999</v>
      </c>
      <c r="G125" s="282">
        <v>1077.8804299999999</v>
      </c>
      <c r="H125" s="282">
        <v>1009.81756</v>
      </c>
      <c r="I125" s="282">
        <v>1046.68876</v>
      </c>
      <c r="J125" s="282">
        <v>1083.7148199999999</v>
      </c>
      <c r="K125" s="282">
        <v>1032.5783799999999</v>
      </c>
      <c r="L125" s="282">
        <v>1095.81693</v>
      </c>
      <c r="M125" s="282">
        <v>1073.89537</v>
      </c>
      <c r="N125" s="282">
        <v>1120.8561199999999</v>
      </c>
      <c r="O125" s="281">
        <v>12657.31544</v>
      </c>
      <c r="P125" s="103"/>
    </row>
    <row r="126" spans="2:46">
      <c r="B126" s="81"/>
      <c r="C126" s="81"/>
      <c r="D126" s="81"/>
      <c r="E126" s="81"/>
      <c r="F126" s="81"/>
      <c r="G126" s="81"/>
      <c r="H126" s="81"/>
      <c r="I126" s="81"/>
      <c r="J126" s="81"/>
      <c r="K126" s="81"/>
      <c r="L126" s="81"/>
      <c r="M126" s="81"/>
      <c r="N126" s="81"/>
      <c r="O126" s="81"/>
      <c r="P126" s="103"/>
    </row>
    <row r="127" spans="2:46">
      <c r="B127" s="818" t="s">
        <v>67</v>
      </c>
      <c r="C127" s="819"/>
      <c r="D127" s="819"/>
      <c r="E127" s="819"/>
      <c r="F127" s="819"/>
      <c r="G127" s="819"/>
      <c r="H127" s="819"/>
      <c r="I127" s="819"/>
      <c r="J127" s="819"/>
      <c r="K127" s="819"/>
      <c r="L127" s="819"/>
      <c r="M127" s="819"/>
      <c r="N127" s="819"/>
      <c r="O127" s="820"/>
      <c r="P127" s="103"/>
    </row>
    <row r="128" spans="2:46">
      <c r="B128" s="82" t="s">
        <v>37</v>
      </c>
      <c r="C128" s="82" t="s">
        <v>27</v>
      </c>
      <c r="D128" s="82" t="s">
        <v>28</v>
      </c>
      <c r="E128" s="82" t="s">
        <v>29</v>
      </c>
      <c r="F128" s="82" t="s">
        <v>30</v>
      </c>
      <c r="G128" s="82" t="s">
        <v>31</v>
      </c>
      <c r="H128" s="82" t="s">
        <v>32</v>
      </c>
      <c r="I128" s="82" t="s">
        <v>38</v>
      </c>
      <c r="J128" s="82" t="s">
        <v>39</v>
      </c>
      <c r="K128" s="82" t="s">
        <v>40</v>
      </c>
      <c r="L128" s="82" t="s">
        <v>41</v>
      </c>
      <c r="M128" s="82" t="s">
        <v>42</v>
      </c>
      <c r="N128" s="82" t="s">
        <v>43</v>
      </c>
      <c r="O128" s="223">
        <v>2004</v>
      </c>
      <c r="P128" s="103"/>
    </row>
    <row r="129" spans="2:16">
      <c r="B129" s="83" t="s">
        <v>44</v>
      </c>
      <c r="C129" s="281">
        <v>0</v>
      </c>
      <c r="D129" s="281">
        <v>0</v>
      </c>
      <c r="E129" s="281">
        <v>0</v>
      </c>
      <c r="F129" s="281">
        <v>6.0386000000000006</v>
      </c>
      <c r="G129" s="281">
        <v>2.5804200000000002</v>
      </c>
      <c r="H129" s="281">
        <v>0.11101</v>
      </c>
      <c r="I129" s="282">
        <v>0</v>
      </c>
      <c r="J129" s="282">
        <v>0</v>
      </c>
      <c r="K129" s="282">
        <v>0</v>
      </c>
      <c r="L129" s="282">
        <v>0</v>
      </c>
      <c r="M129" s="282">
        <v>2.6531600000000002</v>
      </c>
      <c r="N129" s="282">
        <v>12.924189999999999</v>
      </c>
      <c r="O129" s="281">
        <v>24.307380000000002</v>
      </c>
      <c r="P129" s="103"/>
    </row>
    <row r="130" spans="2:16">
      <c r="B130" s="83" t="s">
        <v>45</v>
      </c>
      <c r="C130" s="281">
        <v>242.20330999999999</v>
      </c>
      <c r="D130" s="281">
        <v>287.52698999999996</v>
      </c>
      <c r="E130" s="281">
        <v>255.83163000000002</v>
      </c>
      <c r="F130" s="281">
        <v>480.03545000000003</v>
      </c>
      <c r="G130" s="281">
        <v>611.86833999999999</v>
      </c>
      <c r="H130" s="281">
        <v>391.89425</v>
      </c>
      <c r="I130" s="281">
        <v>169.00115</v>
      </c>
      <c r="J130" s="281">
        <v>304.03796999999992</v>
      </c>
      <c r="K130" s="281">
        <v>147.13006000000001</v>
      </c>
      <c r="L130" s="281">
        <v>225.96808000000001</v>
      </c>
      <c r="M130" s="281">
        <v>235.81031000000002</v>
      </c>
      <c r="N130" s="281">
        <v>153.77320000000003</v>
      </c>
      <c r="O130" s="281">
        <v>3505.0807399999999</v>
      </c>
      <c r="P130" s="103"/>
    </row>
    <row r="131" spans="2:16">
      <c r="B131" s="83" t="s">
        <v>52</v>
      </c>
      <c r="C131" s="281">
        <v>6.8825300000000009</v>
      </c>
      <c r="D131" s="281">
        <v>6.8504000000000005</v>
      </c>
      <c r="E131" s="281">
        <v>4.4288600000000002</v>
      </c>
      <c r="F131" s="281">
        <v>5.3134999999999994</v>
      </c>
      <c r="G131" s="281">
        <v>5.5197000000000003</v>
      </c>
      <c r="H131" s="281">
        <v>5.1940399999999993</v>
      </c>
      <c r="I131" s="282">
        <v>4.7873299999999999</v>
      </c>
      <c r="J131" s="282">
        <v>5.1322999999999999</v>
      </c>
      <c r="K131" s="282">
        <v>5.2112300000000005</v>
      </c>
      <c r="L131" s="282">
        <v>5.7112999999999996</v>
      </c>
      <c r="M131" s="282">
        <v>5.4049000000000005</v>
      </c>
      <c r="N131" s="282">
        <v>5.5392700000000001</v>
      </c>
      <c r="O131" s="281">
        <v>65.975359999999995</v>
      </c>
      <c r="P131" s="103"/>
    </row>
    <row r="132" spans="2:16">
      <c r="B132" s="83" t="s">
        <v>47</v>
      </c>
      <c r="C132" s="281">
        <v>2.4746999999999999</v>
      </c>
      <c r="D132" s="281">
        <v>0.41799999999999998</v>
      </c>
      <c r="E132" s="281">
        <v>2.0042999999999997</v>
      </c>
      <c r="F132" s="281">
        <v>4.4851000000000001</v>
      </c>
      <c r="G132" s="281">
        <v>5.81006</v>
      </c>
      <c r="H132" s="281">
        <v>2.0095000000000001</v>
      </c>
      <c r="I132" s="282">
        <v>1.3722000000000001</v>
      </c>
      <c r="J132" s="282">
        <v>3.4005000000000001</v>
      </c>
      <c r="K132" s="282">
        <v>2.1568999999999998</v>
      </c>
      <c r="L132" s="282">
        <v>1.3743000000000001</v>
      </c>
      <c r="M132" s="282">
        <v>1.5884</v>
      </c>
      <c r="N132" s="282">
        <v>1.0154000000000001</v>
      </c>
      <c r="O132" s="281">
        <v>28.109360000000002</v>
      </c>
      <c r="P132" s="103"/>
    </row>
    <row r="133" spans="2:16">
      <c r="B133" s="83" t="s">
        <v>48</v>
      </c>
      <c r="C133" s="281">
        <v>0</v>
      </c>
      <c r="D133" s="281">
        <v>0</v>
      </c>
      <c r="E133" s="281">
        <v>0</v>
      </c>
      <c r="F133" s="281">
        <v>0</v>
      </c>
      <c r="G133" s="281">
        <v>0</v>
      </c>
      <c r="H133" s="281">
        <v>31.035290000000003</v>
      </c>
      <c r="I133" s="281">
        <v>245.35748000000001</v>
      </c>
      <c r="J133" s="281">
        <v>218.69035000000002</v>
      </c>
      <c r="K133" s="281">
        <v>82.040999999999997</v>
      </c>
      <c r="L133" s="281">
        <v>168.35872000000001</v>
      </c>
      <c r="M133" s="281">
        <v>169.81319000000002</v>
      </c>
      <c r="N133" s="281">
        <v>179.17113000000001</v>
      </c>
      <c r="O133" s="281">
        <v>1094.4671600000001</v>
      </c>
    </row>
    <row r="134" spans="2:16">
      <c r="B134" s="83" t="s">
        <v>49</v>
      </c>
      <c r="C134" s="281">
        <v>693.70992000000001</v>
      </c>
      <c r="D134" s="281">
        <v>646.50014000000021</v>
      </c>
      <c r="E134" s="281">
        <v>740.7049199999999</v>
      </c>
      <c r="F134" s="281">
        <v>488.13879000000003</v>
      </c>
      <c r="G134" s="281">
        <v>391.46292999999997</v>
      </c>
      <c r="H134" s="281">
        <v>596.83107000000018</v>
      </c>
      <c r="I134" s="281">
        <v>645.66678000000002</v>
      </c>
      <c r="J134" s="281">
        <v>546.37966000000006</v>
      </c>
      <c r="K134" s="281">
        <v>787.53689000000008</v>
      </c>
      <c r="L134" s="281">
        <v>667.75546000000008</v>
      </c>
      <c r="M134" s="281">
        <v>630.76336000000003</v>
      </c>
      <c r="N134" s="281">
        <v>752.54968999999994</v>
      </c>
      <c r="O134" s="281">
        <v>7587.9996100000008</v>
      </c>
    </row>
    <row r="135" spans="2:16">
      <c r="B135" s="83" t="s">
        <v>50</v>
      </c>
      <c r="C135" s="281">
        <v>4.4133399999999998</v>
      </c>
      <c r="D135" s="281">
        <v>0.19416</v>
      </c>
      <c r="E135" s="281">
        <v>0.1714</v>
      </c>
      <c r="F135" s="281">
        <v>3.9536699999999998</v>
      </c>
      <c r="G135" s="281">
        <v>5.1224999999999996</v>
      </c>
      <c r="H135" s="281">
        <v>1.1438999999999999</v>
      </c>
      <c r="I135" s="282">
        <v>0.69296999999999997</v>
      </c>
      <c r="J135" s="282">
        <v>0.72475000000000012</v>
      </c>
      <c r="K135" s="282">
        <v>3.3731999999999998</v>
      </c>
      <c r="L135" s="282">
        <v>0.89701999999999993</v>
      </c>
      <c r="M135" s="282">
        <v>0.47399000000000002</v>
      </c>
      <c r="N135" s="282">
        <v>2.9292700000000003</v>
      </c>
      <c r="O135" s="281">
        <v>24.090170000000001</v>
      </c>
    </row>
    <row r="136" spans="2:16">
      <c r="B136" s="84" t="s">
        <v>51</v>
      </c>
      <c r="C136" s="282">
        <v>949.68379999999991</v>
      </c>
      <c r="D136" s="282">
        <v>941.48969000000011</v>
      </c>
      <c r="E136" s="282">
        <v>1003.1411099999998</v>
      </c>
      <c r="F136" s="282">
        <v>987.96510999999998</v>
      </c>
      <c r="G136" s="282">
        <v>1022.3639499999999</v>
      </c>
      <c r="H136" s="282">
        <v>1028.2190600000004</v>
      </c>
      <c r="I136" s="282">
        <v>1066.8779100000002</v>
      </c>
      <c r="J136" s="282">
        <v>1078.36553</v>
      </c>
      <c r="K136" s="282">
        <v>1027.44928</v>
      </c>
      <c r="L136" s="282">
        <v>1070.0648800000001</v>
      </c>
      <c r="M136" s="282">
        <v>1046.50731</v>
      </c>
      <c r="N136" s="282">
        <v>1107.9021500000001</v>
      </c>
      <c r="O136" s="281">
        <v>12330.029780000001</v>
      </c>
    </row>
    <row r="137" spans="2:16">
      <c r="B137" s="275"/>
      <c r="C137" s="275"/>
      <c r="D137" s="275"/>
      <c r="E137" s="275"/>
      <c r="F137" s="275"/>
      <c r="G137" s="275"/>
      <c r="H137" s="275"/>
      <c r="I137" s="275"/>
      <c r="J137" s="275"/>
      <c r="K137" s="275"/>
      <c r="L137" s="275"/>
      <c r="M137" s="275"/>
      <c r="N137" s="275"/>
      <c r="O137" s="275"/>
    </row>
    <row r="138" spans="2:16">
      <c r="B138" s="818" t="s">
        <v>68</v>
      </c>
      <c r="C138" s="819"/>
      <c r="D138" s="819"/>
      <c r="E138" s="819"/>
      <c r="F138" s="819"/>
      <c r="G138" s="819"/>
      <c r="H138" s="819"/>
      <c r="I138" s="819"/>
      <c r="J138" s="819"/>
      <c r="K138" s="819"/>
      <c r="L138" s="819"/>
      <c r="M138" s="819"/>
      <c r="N138" s="819"/>
      <c r="O138" s="820"/>
    </row>
    <row r="139" spans="2:16">
      <c r="B139" s="82" t="s">
        <v>37</v>
      </c>
      <c r="C139" s="82" t="s">
        <v>27</v>
      </c>
      <c r="D139" s="82" t="s">
        <v>28</v>
      </c>
      <c r="E139" s="82" t="s">
        <v>29</v>
      </c>
      <c r="F139" s="82" t="s">
        <v>30</v>
      </c>
      <c r="G139" s="82" t="s">
        <v>31</v>
      </c>
      <c r="H139" s="82" t="s">
        <v>32</v>
      </c>
      <c r="I139" s="82" t="s">
        <v>38</v>
      </c>
      <c r="J139" s="82" t="s">
        <v>39</v>
      </c>
      <c r="K139" s="82" t="s">
        <v>40</v>
      </c>
      <c r="L139" s="82" t="s">
        <v>41</v>
      </c>
      <c r="M139" s="82" t="s">
        <v>42</v>
      </c>
      <c r="N139" s="82" t="s">
        <v>43</v>
      </c>
      <c r="O139" s="223">
        <v>2003</v>
      </c>
    </row>
    <row r="140" spans="2:16">
      <c r="B140" s="83" t="s">
        <v>44</v>
      </c>
      <c r="C140" s="281">
        <v>0</v>
      </c>
      <c r="D140" s="281">
        <v>0</v>
      </c>
      <c r="E140" s="281">
        <v>0</v>
      </c>
      <c r="F140" s="281">
        <v>0</v>
      </c>
      <c r="G140" s="281">
        <v>0</v>
      </c>
      <c r="H140" s="281">
        <v>0</v>
      </c>
      <c r="I140" s="282">
        <v>0</v>
      </c>
      <c r="J140" s="282">
        <v>0</v>
      </c>
      <c r="K140" s="282">
        <v>0</v>
      </c>
      <c r="L140" s="282">
        <v>0</v>
      </c>
      <c r="M140" s="282">
        <v>0</v>
      </c>
      <c r="N140" s="282">
        <v>0</v>
      </c>
      <c r="O140" s="281">
        <v>0</v>
      </c>
    </row>
    <row r="141" spans="2:16">
      <c r="B141" s="83" t="s">
        <v>45</v>
      </c>
      <c r="C141" s="281">
        <v>227.07720999999998</v>
      </c>
      <c r="D141" s="281">
        <v>242.61572000000001</v>
      </c>
      <c r="E141" s="281">
        <v>239.77358999999998</v>
      </c>
      <c r="F141" s="281">
        <v>235.97756000000001</v>
      </c>
      <c r="G141" s="281">
        <v>390.66105000000005</v>
      </c>
      <c r="H141" s="281">
        <v>273.88717999999994</v>
      </c>
      <c r="I141" s="281">
        <v>318.16073</v>
      </c>
      <c r="J141" s="281">
        <v>218.17149999999998</v>
      </c>
      <c r="K141" s="281">
        <v>255.71670000000003</v>
      </c>
      <c r="L141" s="281">
        <v>235.76796999999996</v>
      </c>
      <c r="M141" s="281">
        <v>252.38855999999998</v>
      </c>
      <c r="N141" s="281">
        <v>164.42989999999998</v>
      </c>
      <c r="O141" s="281">
        <v>3054.6276699999999</v>
      </c>
    </row>
    <row r="142" spans="2:16">
      <c r="B142" s="83" t="s">
        <v>52</v>
      </c>
      <c r="C142" s="281">
        <v>6.2230999999999996</v>
      </c>
      <c r="D142" s="281">
        <v>5.3824999999999994</v>
      </c>
      <c r="E142" s="281">
        <v>5.9365600000000001</v>
      </c>
      <c r="F142" s="281">
        <v>5.4662299999999995</v>
      </c>
      <c r="G142" s="281">
        <v>5.3978000000000002</v>
      </c>
      <c r="H142" s="281">
        <v>5.0156900000000002</v>
      </c>
      <c r="I142" s="282">
        <v>5.2073400000000003</v>
      </c>
      <c r="J142" s="282">
        <v>5.2016</v>
      </c>
      <c r="K142" s="282">
        <v>4.9431500000000002</v>
      </c>
      <c r="L142" s="282">
        <v>5.4055999999999997</v>
      </c>
      <c r="M142" s="282">
        <v>5.3723000000000001</v>
      </c>
      <c r="N142" s="282">
        <v>5.9933099999999992</v>
      </c>
      <c r="O142" s="281">
        <v>65.545180000000002</v>
      </c>
    </row>
    <row r="143" spans="2:16">
      <c r="B143" s="83" t="s">
        <v>47</v>
      </c>
      <c r="C143" s="281">
        <v>2.9154</v>
      </c>
      <c r="D143" s="281">
        <v>1.5392999999999999</v>
      </c>
      <c r="E143" s="281">
        <v>0.72399999999999998</v>
      </c>
      <c r="F143" s="281">
        <v>0.32940000000000003</v>
      </c>
      <c r="G143" s="281">
        <v>0.58779999999999999</v>
      </c>
      <c r="H143" s="281">
        <v>0.27229999999999999</v>
      </c>
      <c r="I143" s="282">
        <v>1.3153000000000001</v>
      </c>
      <c r="J143" s="282">
        <v>0.77210000000000001</v>
      </c>
      <c r="K143" s="282">
        <v>0.21749999999999997</v>
      </c>
      <c r="L143" s="282">
        <v>1.2568000000000001</v>
      </c>
      <c r="M143" s="282">
        <v>1.6234</v>
      </c>
      <c r="N143" s="282">
        <v>0.77910000000000001</v>
      </c>
      <c r="O143" s="281">
        <v>12.3324</v>
      </c>
    </row>
    <row r="144" spans="2:16">
      <c r="B144" s="83" t="s">
        <v>48</v>
      </c>
      <c r="C144" s="281">
        <v>0</v>
      </c>
      <c r="D144" s="281">
        <v>0</v>
      </c>
      <c r="E144" s="281">
        <v>0</v>
      </c>
      <c r="F144" s="281">
        <v>0</v>
      </c>
      <c r="G144" s="281">
        <v>0</v>
      </c>
      <c r="H144" s="281">
        <v>0</v>
      </c>
      <c r="I144" s="281">
        <v>0</v>
      </c>
      <c r="J144" s="281">
        <v>0</v>
      </c>
      <c r="K144" s="281">
        <v>0</v>
      </c>
      <c r="L144" s="281">
        <v>0</v>
      </c>
      <c r="M144" s="281">
        <v>0</v>
      </c>
      <c r="N144" s="281">
        <v>0</v>
      </c>
      <c r="O144" s="281">
        <v>0</v>
      </c>
    </row>
    <row r="145" spans="2:15">
      <c r="B145" s="83" t="s">
        <v>49</v>
      </c>
      <c r="C145" s="281">
        <v>676.68691999999987</v>
      </c>
      <c r="D145" s="281">
        <v>619.27614999999992</v>
      </c>
      <c r="E145" s="281">
        <v>709.61765000000003</v>
      </c>
      <c r="F145" s="281">
        <v>691.98730999999998</v>
      </c>
      <c r="G145" s="281">
        <v>558.25956999999994</v>
      </c>
      <c r="H145" s="281">
        <v>662.37892999999997</v>
      </c>
      <c r="I145" s="281">
        <v>657.13271000000009</v>
      </c>
      <c r="J145" s="281">
        <v>740.86293999999998</v>
      </c>
      <c r="K145" s="281">
        <v>706.25582000000009</v>
      </c>
      <c r="L145" s="281">
        <v>743.27079999999978</v>
      </c>
      <c r="M145" s="281">
        <v>708.42154000000016</v>
      </c>
      <c r="N145" s="281">
        <v>806.58227999999997</v>
      </c>
      <c r="O145" s="281">
        <v>8280.7326199999989</v>
      </c>
    </row>
    <row r="146" spans="2:15">
      <c r="B146" s="83" t="s">
        <v>50</v>
      </c>
      <c r="C146" s="281">
        <v>2.5186500000000001</v>
      </c>
      <c r="D146" s="281">
        <v>0.80154000000000003</v>
      </c>
      <c r="E146" s="281">
        <v>0.68184</v>
      </c>
      <c r="F146" s="281">
        <v>0.28698999999999997</v>
      </c>
      <c r="G146" s="281">
        <v>3.1060000000000003</v>
      </c>
      <c r="H146" s="281">
        <v>5.0090000000000003E-2</v>
      </c>
      <c r="I146" s="282">
        <v>0.56847999999999999</v>
      </c>
      <c r="J146" s="282">
        <v>0.24032000000000001</v>
      </c>
      <c r="K146" s="282">
        <v>0.23150000000000001</v>
      </c>
      <c r="L146" s="282">
        <v>0.83795999999999993</v>
      </c>
      <c r="M146" s="282">
        <v>1.14296</v>
      </c>
      <c r="N146" s="282">
        <v>0.46879999999999999</v>
      </c>
      <c r="O146" s="281">
        <v>10.935130000000003</v>
      </c>
    </row>
    <row r="147" spans="2:15">
      <c r="B147" s="84" t="s">
        <v>51</v>
      </c>
      <c r="C147" s="282">
        <v>915.4212799999998</v>
      </c>
      <c r="D147" s="282">
        <v>869.61520999999993</v>
      </c>
      <c r="E147" s="282">
        <v>956.73363999999992</v>
      </c>
      <c r="F147" s="282">
        <v>934.04748999999993</v>
      </c>
      <c r="G147" s="282">
        <v>958.01222000000007</v>
      </c>
      <c r="H147" s="282">
        <v>941.60418999999979</v>
      </c>
      <c r="I147" s="282">
        <v>982.38456000000008</v>
      </c>
      <c r="J147" s="282">
        <v>965.24845999999991</v>
      </c>
      <c r="K147" s="282">
        <v>967.36467000000005</v>
      </c>
      <c r="L147" s="282">
        <v>986.53912999999966</v>
      </c>
      <c r="M147" s="282">
        <v>968.94876000000011</v>
      </c>
      <c r="N147" s="282">
        <v>978.25338999999997</v>
      </c>
      <c r="O147" s="281">
        <v>11424.172999999999</v>
      </c>
    </row>
  </sheetData>
  <mergeCells count="11">
    <mergeCell ref="B61:O61"/>
    <mergeCell ref="B72:O72"/>
    <mergeCell ref="B83:O83"/>
    <mergeCell ref="B18:O18"/>
    <mergeCell ref="B34:O34"/>
    <mergeCell ref="B49:O49"/>
    <mergeCell ref="B138:O138"/>
    <mergeCell ref="B127:O127"/>
    <mergeCell ref="B116:O116"/>
    <mergeCell ref="B105:O105"/>
    <mergeCell ref="B94:O94"/>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sheetPr>
    <tabColor rgb="FF00B050"/>
  </sheetPr>
  <dimension ref="A1:H4"/>
  <sheetViews>
    <sheetView zoomScale="110" zoomScaleNormal="110" workbookViewId="0">
      <selection activeCell="B6" sqref="B6"/>
    </sheetView>
  </sheetViews>
  <sheetFormatPr baseColWidth="10" defaultColWidth="52.5703125" defaultRowHeight="11.25"/>
  <cols>
    <col min="1" max="1" width="2.28515625" style="377" customWidth="1"/>
    <col min="2" max="2" width="6.28515625" style="377" bestFit="1" customWidth="1"/>
    <col min="3" max="3" width="5.85546875" style="377" bestFit="1" customWidth="1"/>
    <col min="4" max="4" width="4.5703125" style="377" bestFit="1" customWidth="1"/>
    <col min="5" max="5" width="21.7109375" style="377" bestFit="1" customWidth="1"/>
    <col min="6" max="6" width="35.7109375" style="377" bestFit="1" customWidth="1"/>
    <col min="7" max="7" width="9.5703125" style="377" bestFit="1" customWidth="1"/>
    <col min="8" max="8" width="14.140625" style="377" bestFit="1" customWidth="1"/>
    <col min="9" max="9" width="71" style="377" customWidth="1"/>
    <col min="10" max="16384" width="52.5703125" style="377"/>
  </cols>
  <sheetData>
    <row r="1" spans="1:8">
      <c r="A1" s="378"/>
      <c r="B1" s="378"/>
      <c r="C1" s="378"/>
      <c r="D1" s="378"/>
      <c r="E1" s="378"/>
      <c r="F1" s="378"/>
      <c r="G1" s="378"/>
      <c r="H1" s="378"/>
    </row>
    <row r="2" spans="1:8" ht="23.25" thickBot="1">
      <c r="A2" s="378"/>
      <c r="B2" s="800" t="s">
        <v>111</v>
      </c>
      <c r="C2" s="800" t="s">
        <v>112</v>
      </c>
      <c r="D2" s="800" t="s">
        <v>81</v>
      </c>
      <c r="E2" s="786" t="s">
        <v>270</v>
      </c>
      <c r="F2" s="800" t="s">
        <v>113</v>
      </c>
      <c r="G2" s="800" t="s">
        <v>114</v>
      </c>
      <c r="H2" s="800" t="s">
        <v>116</v>
      </c>
    </row>
    <row r="3" spans="1:8" ht="12" thickTop="1">
      <c r="A3" s="378"/>
      <c r="B3" s="801">
        <v>3680</v>
      </c>
      <c r="C3" s="381">
        <v>41922</v>
      </c>
      <c r="D3" s="788">
        <v>0.78472222222222221</v>
      </c>
      <c r="E3" s="798" t="s">
        <v>670</v>
      </c>
      <c r="F3" s="789" t="s">
        <v>671</v>
      </c>
      <c r="G3" s="791">
        <v>50.76</v>
      </c>
      <c r="H3" s="793">
        <v>92</v>
      </c>
    </row>
    <row r="4" spans="1:8">
      <c r="A4" s="378"/>
      <c r="B4" s="801">
        <v>3703</v>
      </c>
      <c r="C4" s="381">
        <v>41960</v>
      </c>
      <c r="D4" s="788">
        <v>0.35138888888888892</v>
      </c>
      <c r="E4" s="798" t="s">
        <v>672</v>
      </c>
      <c r="F4" s="789" t="s">
        <v>673</v>
      </c>
      <c r="G4" s="791">
        <v>50.47</v>
      </c>
      <c r="H4" s="793">
        <v>110</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codeName="Hoja31">
    <tabColor rgb="FF00B050"/>
  </sheetPr>
  <dimension ref="B2:J5"/>
  <sheetViews>
    <sheetView zoomScale="110" zoomScaleNormal="110" workbookViewId="0">
      <selection activeCell="C7" sqref="C7"/>
    </sheetView>
  </sheetViews>
  <sheetFormatPr baseColWidth="10" defaultRowHeight="12.75"/>
  <cols>
    <col min="1" max="1" width="3.140625" customWidth="1"/>
    <col min="2" max="2" width="5.5703125" bestFit="1" customWidth="1"/>
    <col min="3" max="3" width="9.140625" bestFit="1" customWidth="1"/>
    <col min="4" max="4" width="7.28515625" bestFit="1" customWidth="1"/>
    <col min="5" max="5" width="23.7109375" bestFit="1" customWidth="1"/>
    <col min="6" max="6" width="21.7109375" bestFit="1" customWidth="1"/>
    <col min="7" max="7" width="9.28515625" bestFit="1" customWidth="1"/>
    <col min="8" max="8" width="7.42578125" bestFit="1" customWidth="1"/>
    <col min="9" max="9" width="11.140625" bestFit="1" customWidth="1"/>
    <col min="10" max="10" width="13.7109375" bestFit="1" customWidth="1"/>
  </cols>
  <sheetData>
    <row r="2" spans="2:10" ht="34.5" thickBot="1">
      <c r="B2" s="390" t="s">
        <v>112</v>
      </c>
      <c r="C2" s="390" t="s">
        <v>452</v>
      </c>
      <c r="D2" s="390" t="s">
        <v>453</v>
      </c>
      <c r="E2" s="390" t="s">
        <v>113</v>
      </c>
      <c r="F2" s="390" t="s">
        <v>454</v>
      </c>
      <c r="G2" s="390" t="s">
        <v>455</v>
      </c>
      <c r="H2" s="390" t="s">
        <v>456</v>
      </c>
      <c r="I2" s="390" t="s">
        <v>457</v>
      </c>
      <c r="J2" s="390" t="s">
        <v>458</v>
      </c>
    </row>
    <row r="3" spans="2:10" ht="13.5" thickTop="1">
      <c r="B3" s="386">
        <v>41972</v>
      </c>
      <c r="C3" s="387">
        <v>0.84722222222222221</v>
      </c>
      <c r="D3" s="387">
        <v>0.86458333333333337</v>
      </c>
      <c r="E3" s="388" t="s">
        <v>509</v>
      </c>
      <c r="F3" s="388" t="s">
        <v>674</v>
      </c>
      <c r="G3" s="389">
        <v>2142</v>
      </c>
      <c r="H3" s="388">
        <v>5</v>
      </c>
      <c r="I3" s="388">
        <v>107.1</v>
      </c>
      <c r="J3" s="388">
        <v>0</v>
      </c>
    </row>
    <row r="4" spans="2:10">
      <c r="B4" s="382">
        <v>41972</v>
      </c>
      <c r="C4" s="383">
        <v>0.86458333333333337</v>
      </c>
      <c r="D4" s="383">
        <v>0.9194444444444444</v>
      </c>
      <c r="E4" s="384" t="s">
        <v>509</v>
      </c>
      <c r="F4" s="384" t="s">
        <v>674</v>
      </c>
      <c r="G4" s="385">
        <v>2468</v>
      </c>
      <c r="H4" s="384">
        <v>10</v>
      </c>
      <c r="I4" s="384">
        <v>216.8</v>
      </c>
      <c r="J4" s="384">
        <v>13.8</v>
      </c>
    </row>
    <row r="5" spans="2:10">
      <c r="B5" s="382">
        <v>41972</v>
      </c>
      <c r="C5" s="383">
        <v>0.9194444444444444</v>
      </c>
      <c r="D5" s="383">
        <v>0.98749999999999993</v>
      </c>
      <c r="E5" s="384" t="s">
        <v>509</v>
      </c>
      <c r="F5" s="384" t="s">
        <v>674</v>
      </c>
      <c r="G5" s="385">
        <v>2035</v>
      </c>
      <c r="H5" s="384">
        <v>5</v>
      </c>
      <c r="I5" s="384">
        <v>101.8</v>
      </c>
      <c r="J5" s="38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4">
    <tabColor rgb="FF00B050"/>
  </sheetPr>
  <dimension ref="B1:CP14"/>
  <sheetViews>
    <sheetView zoomScale="90" zoomScaleNormal="90" workbookViewId="0">
      <selection activeCell="P27" sqref="P27"/>
    </sheetView>
  </sheetViews>
  <sheetFormatPr baseColWidth="10" defaultRowHeight="12.75"/>
  <cols>
    <col min="2" max="2" width="24.140625" customWidth="1"/>
    <col min="3" max="15" width="6" bestFit="1" customWidth="1"/>
    <col min="16" max="16" width="6.85546875" customWidth="1"/>
    <col min="17" max="17" width="7.85546875" bestFit="1" customWidth="1"/>
    <col min="18" max="25" width="6" bestFit="1" customWidth="1"/>
    <col min="26" max="90" width="6.7109375" customWidth="1"/>
    <col min="91" max="91" width="6.7109375" style="159" customWidth="1"/>
    <col min="92" max="93" width="6.7109375" customWidth="1"/>
    <col min="94" max="95" width="5.5703125" customWidth="1"/>
  </cols>
  <sheetData>
    <row r="1" spans="2:94">
      <c r="B1" s="79"/>
      <c r="Q1" s="158" t="s">
        <v>181</v>
      </c>
      <c r="R1" s="156"/>
      <c r="S1" s="156"/>
      <c r="T1" s="156"/>
      <c r="U1" s="156"/>
      <c r="V1" s="156"/>
      <c r="W1" s="156"/>
      <c r="X1" s="156"/>
      <c r="Y1" s="156"/>
      <c r="Z1" s="156"/>
      <c r="AA1" s="156"/>
      <c r="AB1" s="156"/>
      <c r="AC1" s="156"/>
      <c r="AD1" s="156"/>
      <c r="AE1" s="156"/>
      <c r="AF1" s="156"/>
      <c r="AG1" s="156"/>
      <c r="AH1" s="159"/>
      <c r="AI1" s="159"/>
      <c r="AJ1" s="159"/>
      <c r="AK1" s="159"/>
      <c r="AL1" s="159"/>
      <c r="AM1" s="159"/>
      <c r="AN1" s="159"/>
      <c r="AO1" s="159"/>
      <c r="AP1" s="159"/>
      <c r="AQ1" s="159"/>
      <c r="AR1" s="159"/>
      <c r="AS1" s="159"/>
      <c r="AT1" s="159"/>
      <c r="AV1" s="158" t="s">
        <v>182</v>
      </c>
      <c r="AW1" s="156"/>
      <c r="AX1" s="156"/>
      <c r="AY1" s="156"/>
      <c r="AZ1" s="156"/>
      <c r="BA1" s="156"/>
      <c r="BB1" s="156"/>
      <c r="BC1" s="156"/>
      <c r="BD1" s="156"/>
      <c r="BE1" s="156"/>
      <c r="BF1" s="156"/>
      <c r="BG1" s="156"/>
      <c r="BH1" s="156"/>
      <c r="BI1" s="156"/>
      <c r="BJ1" s="156"/>
      <c r="BK1" s="156"/>
      <c r="BL1" s="156"/>
      <c r="BZ1" s="159" t="s">
        <v>183</v>
      </c>
    </row>
    <row r="2" spans="2:94">
      <c r="B2" s="126" t="s">
        <v>191</v>
      </c>
      <c r="C2" s="297">
        <v>1</v>
      </c>
      <c r="D2" s="297">
        <v>2</v>
      </c>
      <c r="E2" s="297">
        <v>3</v>
      </c>
      <c r="F2" s="297">
        <v>4</v>
      </c>
      <c r="G2" s="297">
        <v>5</v>
      </c>
      <c r="H2" s="297">
        <v>6</v>
      </c>
      <c r="I2" s="297">
        <v>7</v>
      </c>
      <c r="J2" s="297">
        <v>8</v>
      </c>
      <c r="K2" s="297">
        <v>9</v>
      </c>
      <c r="L2" s="297">
        <v>10</v>
      </c>
      <c r="M2" s="297">
        <v>11</v>
      </c>
      <c r="N2" s="297">
        <v>12</v>
      </c>
      <c r="O2" s="297">
        <v>13</v>
      </c>
      <c r="P2" s="297">
        <v>14</v>
      </c>
      <c r="Q2" s="297">
        <v>15</v>
      </c>
      <c r="R2" s="297">
        <v>16</v>
      </c>
      <c r="S2" s="297">
        <v>17</v>
      </c>
      <c r="T2" s="297">
        <v>18</v>
      </c>
      <c r="U2" s="297">
        <v>19</v>
      </c>
      <c r="V2" s="297">
        <v>20</v>
      </c>
      <c r="W2" s="297">
        <v>21</v>
      </c>
      <c r="X2" s="297">
        <v>22</v>
      </c>
      <c r="Y2" s="297">
        <v>23</v>
      </c>
      <c r="Z2" s="297">
        <v>24</v>
      </c>
      <c r="AA2" s="297">
        <v>25</v>
      </c>
      <c r="AB2" s="297">
        <v>26</v>
      </c>
      <c r="AC2" s="297">
        <v>27</v>
      </c>
      <c r="AD2" s="297">
        <v>28</v>
      </c>
      <c r="AE2" s="297">
        <v>29</v>
      </c>
      <c r="AF2" s="297">
        <v>30</v>
      </c>
      <c r="AG2" s="297">
        <v>31</v>
      </c>
      <c r="AH2" s="335">
        <v>1</v>
      </c>
      <c r="AI2" s="335">
        <v>2</v>
      </c>
      <c r="AJ2" s="335">
        <v>3</v>
      </c>
      <c r="AK2" s="335">
        <v>4</v>
      </c>
      <c r="AL2" s="335">
        <v>5</v>
      </c>
      <c r="AM2" s="335">
        <v>6</v>
      </c>
      <c r="AN2" s="335">
        <v>7</v>
      </c>
      <c r="AO2" s="335">
        <v>8</v>
      </c>
      <c r="AP2" s="335">
        <v>9</v>
      </c>
      <c r="AQ2" s="335">
        <v>10</v>
      </c>
      <c r="AR2" s="335">
        <v>11</v>
      </c>
      <c r="AS2" s="335">
        <v>12</v>
      </c>
      <c r="AT2" s="335">
        <v>13</v>
      </c>
      <c r="AU2" s="335">
        <v>14</v>
      </c>
      <c r="AV2" s="335">
        <v>15</v>
      </c>
      <c r="AW2" s="335">
        <v>16</v>
      </c>
      <c r="AX2" s="335">
        <v>17</v>
      </c>
      <c r="AY2" s="335">
        <v>18</v>
      </c>
      <c r="AZ2" s="335">
        <v>19</v>
      </c>
      <c r="BA2" s="335">
        <v>20</v>
      </c>
      <c r="BB2" s="335">
        <v>21</v>
      </c>
      <c r="BC2" s="335">
        <v>22</v>
      </c>
      <c r="BD2" s="335">
        <v>23</v>
      </c>
      <c r="BE2" s="335">
        <v>24</v>
      </c>
      <c r="BF2" s="335">
        <v>25</v>
      </c>
      <c r="BG2" s="335">
        <v>26</v>
      </c>
      <c r="BH2" s="335">
        <v>27</v>
      </c>
      <c r="BI2" s="335">
        <v>28</v>
      </c>
      <c r="BJ2" s="335">
        <v>29</v>
      </c>
      <c r="BK2" s="335">
        <v>30</v>
      </c>
      <c r="BL2" s="335">
        <v>1</v>
      </c>
      <c r="BM2" s="335">
        <v>2</v>
      </c>
      <c r="BN2" s="335">
        <v>3</v>
      </c>
      <c r="BO2" s="335">
        <v>4</v>
      </c>
      <c r="BP2" s="335">
        <v>5</v>
      </c>
      <c r="BQ2" s="335">
        <v>6</v>
      </c>
      <c r="BR2" s="335">
        <v>7</v>
      </c>
      <c r="BS2" s="335">
        <v>8</v>
      </c>
      <c r="BT2" s="335">
        <v>9</v>
      </c>
      <c r="BU2" s="335">
        <v>10</v>
      </c>
      <c r="BV2" s="335">
        <v>11</v>
      </c>
      <c r="BW2" s="335">
        <v>12</v>
      </c>
      <c r="BX2" s="335">
        <v>13</v>
      </c>
      <c r="BY2" s="335">
        <v>14</v>
      </c>
      <c r="BZ2" s="335">
        <v>15</v>
      </c>
      <c r="CA2" s="335">
        <v>16</v>
      </c>
      <c r="CB2" s="335">
        <v>17</v>
      </c>
      <c r="CC2" s="335">
        <v>18</v>
      </c>
      <c r="CD2" s="335">
        <v>19</v>
      </c>
      <c r="CE2" s="335">
        <v>20</v>
      </c>
      <c r="CF2" s="335">
        <v>21</v>
      </c>
      <c r="CG2" s="335">
        <v>22</v>
      </c>
      <c r="CH2" s="335">
        <v>23</v>
      </c>
      <c r="CI2" s="335">
        <v>24</v>
      </c>
      <c r="CJ2" s="335">
        <v>25</v>
      </c>
      <c r="CK2" s="335">
        <v>26</v>
      </c>
      <c r="CL2" s="335">
        <v>27</v>
      </c>
      <c r="CM2" s="335">
        <v>28</v>
      </c>
      <c r="CN2" s="335">
        <v>29</v>
      </c>
      <c r="CO2" s="335">
        <v>30</v>
      </c>
      <c r="CP2" s="335">
        <v>31</v>
      </c>
    </row>
    <row r="3" spans="2:94">
      <c r="B3" s="125" t="s">
        <v>50</v>
      </c>
      <c r="C3" s="239">
        <v>0.84021999999999997</v>
      </c>
      <c r="D3" s="239">
        <v>8.3809999999999996E-2</v>
      </c>
      <c r="E3" s="239">
        <v>0.72219</v>
      </c>
      <c r="F3" s="239">
        <v>3.72695</v>
      </c>
      <c r="G3" s="239">
        <v>0.87065000000000003</v>
      </c>
      <c r="H3" s="239">
        <v>3.9300600000000001</v>
      </c>
      <c r="I3" s="239">
        <v>2.9987300000000001</v>
      </c>
      <c r="J3" s="239">
        <v>0.49880000000000002</v>
      </c>
      <c r="K3" s="239">
        <v>1E-4</v>
      </c>
      <c r="L3" s="239">
        <v>0</v>
      </c>
      <c r="M3" s="239">
        <v>1.70017</v>
      </c>
      <c r="N3" s="239">
        <v>3.7887400000000002</v>
      </c>
      <c r="O3" s="239">
        <v>2.9954900000000002</v>
      </c>
      <c r="P3" s="239">
        <v>3.6993999999999998</v>
      </c>
      <c r="Q3" s="239">
        <v>1.40863</v>
      </c>
      <c r="R3" s="239">
        <v>3.7080899999999999</v>
      </c>
      <c r="S3" s="239">
        <v>3.9799199999999999</v>
      </c>
      <c r="T3" s="239">
        <v>3.11639</v>
      </c>
      <c r="U3" s="239">
        <v>2.1077699999999999</v>
      </c>
      <c r="V3" s="239">
        <v>3.0901999999999998</v>
      </c>
      <c r="W3" s="239">
        <v>3.8918300000000001</v>
      </c>
      <c r="X3" s="239">
        <v>3.73854</v>
      </c>
      <c r="Y3" s="239">
        <v>0.40410000000000001</v>
      </c>
      <c r="Z3" s="239">
        <v>2.9950000000000001E-2</v>
      </c>
      <c r="AA3" s="239">
        <v>0.18185000000000001</v>
      </c>
      <c r="AB3" s="239">
        <v>3.6964999999999999</v>
      </c>
      <c r="AC3" s="239">
        <v>3.7950200000000001</v>
      </c>
      <c r="AD3" s="239">
        <v>3.81101</v>
      </c>
      <c r="AE3" s="239">
        <v>3.7806799999999998</v>
      </c>
      <c r="AF3" s="239">
        <v>4.3347300000000004</v>
      </c>
      <c r="AG3" s="239">
        <v>2.7016</v>
      </c>
      <c r="AH3" s="239">
        <v>1.3346</v>
      </c>
      <c r="AI3" s="239">
        <v>3.9972099999999999</v>
      </c>
      <c r="AJ3" s="239">
        <v>3.80613</v>
      </c>
      <c r="AK3" s="239">
        <v>3.7583000000000002</v>
      </c>
      <c r="AL3" s="239">
        <v>2.9991300000000001</v>
      </c>
      <c r="AM3" s="239">
        <v>3.9297399999999998</v>
      </c>
      <c r="AN3" s="239">
        <v>3.7728799999999998</v>
      </c>
      <c r="AO3" s="239">
        <v>2.4425500000000002</v>
      </c>
      <c r="AP3" s="239">
        <v>3.7652100000000002</v>
      </c>
      <c r="AQ3" s="239">
        <v>2.1710099999999999</v>
      </c>
      <c r="AR3" s="239">
        <v>0.20630000000000001</v>
      </c>
      <c r="AS3" s="239">
        <v>2.8673999999999999</v>
      </c>
      <c r="AT3" s="239">
        <v>3.7368999999999999</v>
      </c>
      <c r="AU3" s="239">
        <v>3.9969100000000002</v>
      </c>
      <c r="AV3" s="239">
        <v>5.03</v>
      </c>
      <c r="AW3" s="239">
        <v>6.6973000000000003</v>
      </c>
      <c r="AX3" s="239">
        <v>3.9157999999999999</v>
      </c>
      <c r="AY3" s="239">
        <v>2.13165</v>
      </c>
      <c r="AZ3" s="239">
        <v>3.7199</v>
      </c>
      <c r="BA3" s="239">
        <v>1.5463</v>
      </c>
      <c r="BB3" s="239">
        <v>0</v>
      </c>
      <c r="BC3" s="239">
        <v>1.7082999999999999</v>
      </c>
      <c r="BD3" s="239">
        <v>4.1450699999999996</v>
      </c>
      <c r="BE3" s="239">
        <v>3.72723</v>
      </c>
      <c r="BF3" s="239">
        <v>3.6319300000000001</v>
      </c>
      <c r="BG3" s="239">
        <v>3.5278999999999998</v>
      </c>
      <c r="BH3" s="239">
        <v>3.8249399999999998</v>
      </c>
      <c r="BI3" s="239">
        <v>3.9382299999999999</v>
      </c>
      <c r="BJ3" s="239">
        <v>5.5001199999999999</v>
      </c>
      <c r="BK3" s="239">
        <v>6.4413099999999996</v>
      </c>
      <c r="BL3" s="239">
        <v>4.66012</v>
      </c>
      <c r="BM3" s="239">
        <v>3.9087499999999999</v>
      </c>
      <c r="BN3" s="239">
        <v>3.7918699999999999</v>
      </c>
      <c r="BO3" s="239">
        <v>3.7773500000000002</v>
      </c>
      <c r="BP3" s="239">
        <v>3.7454999999999998</v>
      </c>
      <c r="BQ3" s="239">
        <v>3.7909000000000002</v>
      </c>
      <c r="BR3" s="239">
        <v>3.70722</v>
      </c>
      <c r="BS3" s="239">
        <v>1.64615</v>
      </c>
      <c r="BT3" s="239">
        <v>3.7275</v>
      </c>
      <c r="BU3" s="239">
        <v>2.3138200000000002</v>
      </c>
      <c r="BV3" s="239">
        <v>2.3247800000000001</v>
      </c>
      <c r="BW3" s="239">
        <v>2.0554299999999999</v>
      </c>
      <c r="BX3" s="239">
        <v>2.5660799999999999</v>
      </c>
      <c r="BY3" s="239">
        <v>3.80986</v>
      </c>
      <c r="BZ3" s="239">
        <v>4.8617400000000002</v>
      </c>
      <c r="CA3" s="239">
        <v>2.9660000000000002</v>
      </c>
      <c r="CB3" s="239">
        <v>3.7280000000000002</v>
      </c>
      <c r="CC3" s="239">
        <v>3.7198000000000002</v>
      </c>
      <c r="CD3" s="239">
        <v>3.9126699999999999</v>
      </c>
      <c r="CE3" s="239">
        <v>3.75936</v>
      </c>
      <c r="CF3" s="239">
        <v>3.7372999999999998</v>
      </c>
      <c r="CG3" s="239">
        <v>3.7336999999999998</v>
      </c>
      <c r="CH3" s="239">
        <v>3.9957799999999999</v>
      </c>
      <c r="CI3" s="239">
        <v>3.7434699999999999</v>
      </c>
      <c r="CJ3" s="239">
        <v>4.1818799999999996</v>
      </c>
      <c r="CK3" s="239">
        <v>0.92420999999999998</v>
      </c>
      <c r="CL3" s="239">
        <v>0.2495</v>
      </c>
      <c r="CM3" s="239">
        <v>3.5787</v>
      </c>
      <c r="CN3" s="239">
        <v>3.7339000000000002</v>
      </c>
      <c r="CO3" s="239">
        <v>3.7338</v>
      </c>
      <c r="CP3" s="239">
        <v>3.7343000000000002</v>
      </c>
    </row>
    <row r="4" spans="2:94">
      <c r="B4" s="125" t="s">
        <v>44</v>
      </c>
      <c r="C4" s="239">
        <v>0.46794000000000002</v>
      </c>
      <c r="D4" s="239">
        <v>7.4340000000000003E-2</v>
      </c>
      <c r="E4" s="239">
        <v>9.4759999999999997E-2</v>
      </c>
      <c r="F4" s="239">
        <v>5.568E-2</v>
      </c>
      <c r="G4" s="239">
        <v>0.14451</v>
      </c>
      <c r="H4" s="239">
        <v>0.57298000000000004</v>
      </c>
      <c r="I4" s="239">
        <v>0.47521000000000002</v>
      </c>
      <c r="J4" s="239">
        <v>0.37071999999999999</v>
      </c>
      <c r="K4" s="239">
        <v>0</v>
      </c>
      <c r="L4" s="239">
        <v>0</v>
      </c>
      <c r="M4" s="239">
        <v>0</v>
      </c>
      <c r="N4" s="239">
        <v>0.34045999999999998</v>
      </c>
      <c r="O4" s="239">
        <v>0.15418000000000001</v>
      </c>
      <c r="P4" s="239">
        <v>0</v>
      </c>
      <c r="Q4" s="239">
        <v>0.13996</v>
      </c>
      <c r="R4" s="239">
        <v>5.7950000000000002E-2</v>
      </c>
      <c r="S4" s="239">
        <v>9.8119999999999999E-2</v>
      </c>
      <c r="T4" s="239">
        <v>0.34029999999999999</v>
      </c>
      <c r="U4" s="239">
        <v>0.37919000000000003</v>
      </c>
      <c r="V4" s="239">
        <v>2.086E-2</v>
      </c>
      <c r="W4" s="239">
        <v>0.38757000000000003</v>
      </c>
      <c r="X4" s="239">
        <v>0.40606999999999999</v>
      </c>
      <c r="Y4" s="239">
        <v>8.5559999999999997E-2</v>
      </c>
      <c r="Z4" s="239">
        <v>0.10839</v>
      </c>
      <c r="AA4" s="239">
        <v>0.29681999999999997</v>
      </c>
      <c r="AB4" s="239">
        <v>0.18603</v>
      </c>
      <c r="AC4" s="239">
        <v>0.18385000000000001</v>
      </c>
      <c r="AD4" s="239">
        <v>8.4129999999999996E-2</v>
      </c>
      <c r="AE4" s="239">
        <v>0.34029999999999999</v>
      </c>
      <c r="AF4" s="239">
        <v>0.48525000000000001</v>
      </c>
      <c r="AG4" s="239">
        <v>0</v>
      </c>
      <c r="AH4" s="239">
        <v>0</v>
      </c>
      <c r="AI4" s="239">
        <v>9.844E-2</v>
      </c>
      <c r="AJ4" s="239">
        <v>0.26671</v>
      </c>
      <c r="AK4" s="239">
        <v>0</v>
      </c>
      <c r="AL4" s="239">
        <v>0</v>
      </c>
      <c r="AM4" s="239">
        <v>0</v>
      </c>
      <c r="AN4" s="239">
        <v>0</v>
      </c>
      <c r="AO4" s="239">
        <v>0</v>
      </c>
      <c r="AP4" s="239">
        <v>0.11924</v>
      </c>
      <c r="AQ4" s="239">
        <v>0.35532000000000002</v>
      </c>
      <c r="AR4" s="239">
        <v>4.4609999999999997E-2</v>
      </c>
      <c r="AS4" s="239">
        <v>1.9220000000000001E-2</v>
      </c>
      <c r="AT4" s="239">
        <v>1.252E-2</v>
      </c>
      <c r="AU4" s="239">
        <v>0.47536</v>
      </c>
      <c r="AV4" s="239">
        <v>0.96592</v>
      </c>
      <c r="AW4" s="239">
        <v>0.20352000000000001</v>
      </c>
      <c r="AX4" s="239">
        <v>1.4840000000000001E-2</v>
      </c>
      <c r="AY4" s="239">
        <v>1.6570000000000001E-2</v>
      </c>
      <c r="AZ4" s="239">
        <v>0</v>
      </c>
      <c r="BA4" s="239">
        <v>0</v>
      </c>
      <c r="BB4" s="239">
        <v>0</v>
      </c>
      <c r="BC4" s="239">
        <v>0</v>
      </c>
      <c r="BD4" s="239">
        <v>0</v>
      </c>
      <c r="BE4" s="239">
        <v>0</v>
      </c>
      <c r="BF4" s="239">
        <v>0.10704</v>
      </c>
      <c r="BG4" s="239">
        <v>0.47754000000000002</v>
      </c>
      <c r="BH4" s="239">
        <v>0.11291</v>
      </c>
      <c r="BI4" s="239">
        <v>0.55974999999999997</v>
      </c>
      <c r="BJ4" s="239">
        <v>0.95491000000000004</v>
      </c>
      <c r="BK4" s="239">
        <v>0.83928000000000003</v>
      </c>
      <c r="BL4" s="239">
        <v>0.74609999999999999</v>
      </c>
      <c r="BM4" s="239">
        <v>0.14346999999999999</v>
      </c>
      <c r="BN4" s="239">
        <v>0.32661000000000001</v>
      </c>
      <c r="BO4" s="239">
        <v>0</v>
      </c>
      <c r="BP4" s="239">
        <v>7.6299999999999996E-3</v>
      </c>
      <c r="BQ4" s="239">
        <v>0</v>
      </c>
      <c r="BR4" s="239">
        <v>0.10440000000000001</v>
      </c>
      <c r="BS4" s="239">
        <v>0</v>
      </c>
      <c r="BT4" s="239">
        <v>0</v>
      </c>
      <c r="BU4" s="239">
        <v>0</v>
      </c>
      <c r="BV4" s="239">
        <v>0</v>
      </c>
      <c r="BW4" s="239">
        <v>0</v>
      </c>
      <c r="BX4" s="239">
        <v>0.24521000000000001</v>
      </c>
      <c r="BY4" s="239">
        <v>0.30636999999999998</v>
      </c>
      <c r="BZ4" s="239">
        <v>3.8730000000000001E-2</v>
      </c>
      <c r="CA4" s="239">
        <v>0</v>
      </c>
      <c r="CB4" s="239">
        <v>0</v>
      </c>
      <c r="CC4" s="239">
        <v>0</v>
      </c>
      <c r="CD4" s="239">
        <v>8.763E-2</v>
      </c>
      <c r="CE4" s="239">
        <v>9.8049999999999998E-2</v>
      </c>
      <c r="CF4" s="239">
        <v>0</v>
      </c>
      <c r="CG4" s="239">
        <v>0</v>
      </c>
      <c r="CH4" s="239">
        <v>6.3549999999999995E-2</v>
      </c>
      <c r="CI4" s="239">
        <v>0.12917999999999999</v>
      </c>
      <c r="CJ4" s="239">
        <v>0.24592</v>
      </c>
      <c r="CK4" s="239">
        <v>0.88851999999999998</v>
      </c>
      <c r="CL4" s="239">
        <v>0.27765000000000001</v>
      </c>
      <c r="CM4" s="239">
        <v>0</v>
      </c>
      <c r="CN4" s="239">
        <v>9.2280000000000001E-2</v>
      </c>
      <c r="CO4" s="239">
        <v>0.41321999999999998</v>
      </c>
      <c r="CP4" s="239">
        <v>0.12098</v>
      </c>
    </row>
    <row r="5" spans="2:94">
      <c r="B5" s="125" t="s">
        <v>47</v>
      </c>
      <c r="C5" s="239">
        <v>0.16467999999999999</v>
      </c>
      <c r="D5" s="239">
        <v>1.2019999999999999E-2</v>
      </c>
      <c r="E5" s="239">
        <v>2.256E-2</v>
      </c>
      <c r="F5" s="239">
        <v>2.2000000000000001E-4</v>
      </c>
      <c r="G5" s="239">
        <v>0</v>
      </c>
      <c r="H5" s="239">
        <v>1.027E-2</v>
      </c>
      <c r="I5" s="239">
        <v>4.0039999999999999E-2</v>
      </c>
      <c r="J5" s="239">
        <v>2.5999999999999998E-4</v>
      </c>
      <c r="K5" s="239">
        <v>2.2599999999999999E-3</v>
      </c>
      <c r="L5" s="239">
        <v>0</v>
      </c>
      <c r="M5" s="239">
        <v>7.7060000000000003E-2</v>
      </c>
      <c r="N5" s="239">
        <v>2.7040000000000002E-2</v>
      </c>
      <c r="O5" s="239">
        <v>2.7899999999999999E-3</v>
      </c>
      <c r="P5" s="239">
        <v>1.64E-3</v>
      </c>
      <c r="Q5" s="239">
        <v>1.25E-3</v>
      </c>
      <c r="R5" s="239">
        <v>0</v>
      </c>
      <c r="S5" s="239">
        <v>0</v>
      </c>
      <c r="T5" s="239">
        <v>4.4209999999999999E-2</v>
      </c>
      <c r="U5" s="239">
        <v>0.10971</v>
      </c>
      <c r="V5" s="239">
        <v>0</v>
      </c>
      <c r="W5" s="239">
        <v>4.8800000000000003E-2</v>
      </c>
      <c r="X5" s="239">
        <v>0</v>
      </c>
      <c r="Y5" s="239">
        <v>0</v>
      </c>
      <c r="Z5" s="239">
        <v>0</v>
      </c>
      <c r="AA5" s="239">
        <v>0</v>
      </c>
      <c r="AB5" s="239">
        <v>0</v>
      </c>
      <c r="AC5" s="239">
        <v>1.234E-2</v>
      </c>
      <c r="AD5" s="239">
        <v>1.8100000000000002E-2</v>
      </c>
      <c r="AE5" s="239">
        <v>7.1399999999999996E-3</v>
      </c>
      <c r="AF5" s="239">
        <v>1.4409999999999999E-2</v>
      </c>
      <c r="AG5" s="239">
        <v>0</v>
      </c>
      <c r="AH5" s="239">
        <v>0</v>
      </c>
      <c r="AI5" s="239">
        <v>3.8350000000000002E-2</v>
      </c>
      <c r="AJ5" s="239">
        <v>1.6480000000000002E-2</v>
      </c>
      <c r="AK5" s="239">
        <v>0</v>
      </c>
      <c r="AL5" s="239">
        <v>7.6000000000000004E-4</v>
      </c>
      <c r="AM5" s="239">
        <v>1.08E-3</v>
      </c>
      <c r="AN5" s="239">
        <v>0</v>
      </c>
      <c r="AO5" s="239">
        <v>7.2100000000000003E-3</v>
      </c>
      <c r="AP5" s="239">
        <v>1.8799999999999999E-3</v>
      </c>
      <c r="AQ5" s="239">
        <v>5.3519999999999998E-2</v>
      </c>
      <c r="AR5" s="239">
        <v>0</v>
      </c>
      <c r="AS5" s="239">
        <v>0</v>
      </c>
      <c r="AT5" s="239">
        <v>0</v>
      </c>
      <c r="AU5" s="239">
        <v>4.1020000000000001E-2</v>
      </c>
      <c r="AV5" s="239">
        <v>0.17299</v>
      </c>
      <c r="AW5" s="239">
        <v>6.6E-4</v>
      </c>
      <c r="AX5" s="239">
        <v>0</v>
      </c>
      <c r="AY5" s="239">
        <v>8.9099999999999995E-3</v>
      </c>
      <c r="AZ5" s="239">
        <v>0</v>
      </c>
      <c r="BA5" s="239">
        <v>0</v>
      </c>
      <c r="BB5" s="239">
        <v>0</v>
      </c>
      <c r="BC5" s="239">
        <v>0</v>
      </c>
      <c r="BD5" s="239">
        <v>0</v>
      </c>
      <c r="BE5" s="239">
        <v>0</v>
      </c>
      <c r="BF5" s="239">
        <v>3.6740000000000002E-2</v>
      </c>
      <c r="BG5" s="239">
        <v>2.1059999999999999E-2</v>
      </c>
      <c r="BH5" s="239">
        <v>1.358E-2</v>
      </c>
      <c r="BI5" s="239">
        <v>9.0749999999999997E-2</v>
      </c>
      <c r="BJ5" s="239">
        <v>0.15376000000000001</v>
      </c>
      <c r="BK5" s="239">
        <v>0.13533999999999999</v>
      </c>
      <c r="BL5" s="239">
        <v>0</v>
      </c>
      <c r="BM5" s="239">
        <v>3.5180000000000003E-2</v>
      </c>
      <c r="BN5" s="239">
        <v>4.2779999999999999E-2</v>
      </c>
      <c r="BO5" s="239">
        <v>3.798E-2</v>
      </c>
      <c r="BP5" s="239">
        <v>0</v>
      </c>
      <c r="BQ5" s="239">
        <v>0</v>
      </c>
      <c r="BR5" s="239">
        <v>0</v>
      </c>
      <c r="BS5" s="239">
        <v>0</v>
      </c>
      <c r="BT5" s="239">
        <v>0</v>
      </c>
      <c r="BU5" s="239">
        <v>2.9999999999999997E-4</v>
      </c>
      <c r="BV5" s="239">
        <v>3.6000000000000002E-4</v>
      </c>
      <c r="BW5" s="239">
        <v>1.677E-2</v>
      </c>
      <c r="BX5" s="239">
        <v>8.1180000000000002E-2</v>
      </c>
      <c r="BY5" s="239">
        <v>4.8379999999999999E-2</v>
      </c>
      <c r="BZ5" s="239">
        <v>0</v>
      </c>
      <c r="CA5" s="239">
        <v>0</v>
      </c>
      <c r="CB5" s="239">
        <v>0</v>
      </c>
      <c r="CC5" s="239">
        <v>0</v>
      </c>
      <c r="CD5" s="239">
        <v>2.8840000000000001E-2</v>
      </c>
      <c r="CE5" s="239">
        <v>1.4489999999999999E-2</v>
      </c>
      <c r="CF5" s="239">
        <v>0</v>
      </c>
      <c r="CG5" s="239">
        <v>0</v>
      </c>
      <c r="CH5" s="239">
        <v>1.8700000000000001E-2</v>
      </c>
      <c r="CI5" s="239">
        <v>5.62E-3</v>
      </c>
      <c r="CJ5" s="239">
        <v>4.6499999999999996E-3</v>
      </c>
      <c r="CK5" s="239">
        <v>3.6159999999999998E-2</v>
      </c>
      <c r="CL5" s="239">
        <v>5.7709999999999997E-2</v>
      </c>
      <c r="CM5" s="239">
        <v>0</v>
      </c>
      <c r="CN5" s="239">
        <v>0</v>
      </c>
      <c r="CO5" s="239">
        <v>0</v>
      </c>
      <c r="CP5" s="239">
        <v>0</v>
      </c>
    </row>
    <row r="6" spans="2:94">
      <c r="B6" s="125" t="s">
        <v>45</v>
      </c>
      <c r="C6" s="239">
        <v>42.222670000000001</v>
      </c>
      <c r="D6" s="239">
        <v>43.061839999999997</v>
      </c>
      <c r="E6" s="239">
        <v>44.08569</v>
      </c>
      <c r="F6" s="239">
        <v>41.560310000000001</v>
      </c>
      <c r="G6" s="239">
        <v>42.998170000000002</v>
      </c>
      <c r="H6" s="239">
        <v>40.346130000000002</v>
      </c>
      <c r="I6" s="239">
        <v>41.569940000000003</v>
      </c>
      <c r="J6" s="239">
        <v>41.418529999999997</v>
      </c>
      <c r="K6" s="239">
        <v>41.726039999999998</v>
      </c>
      <c r="L6" s="239">
        <v>42.20814</v>
      </c>
      <c r="M6" s="239">
        <v>39.090389999999999</v>
      </c>
      <c r="N6" s="239">
        <v>40.88288</v>
      </c>
      <c r="O6" s="239">
        <v>42.620660000000001</v>
      </c>
      <c r="P6" s="239">
        <v>41.213720000000002</v>
      </c>
      <c r="Q6" s="239">
        <v>41.962040000000002</v>
      </c>
      <c r="R6" s="239">
        <v>40.131399999999999</v>
      </c>
      <c r="S6" s="239">
        <v>38.762340000000002</v>
      </c>
      <c r="T6" s="239">
        <v>39.557000000000002</v>
      </c>
      <c r="U6" s="239">
        <v>42.12491</v>
      </c>
      <c r="V6" s="239">
        <v>41.541829999999997</v>
      </c>
      <c r="W6" s="239">
        <v>40.921439999999997</v>
      </c>
      <c r="X6" s="239">
        <v>38.71922</v>
      </c>
      <c r="Y6" s="239">
        <v>41.291780000000003</v>
      </c>
      <c r="Z6" s="239">
        <v>41.852730000000001</v>
      </c>
      <c r="AA6" s="239">
        <v>41.063879999999997</v>
      </c>
      <c r="AB6" s="239">
        <v>38.497079999999997</v>
      </c>
      <c r="AC6" s="239">
        <v>36.902209999999997</v>
      </c>
      <c r="AD6" s="239">
        <v>39.060859999999998</v>
      </c>
      <c r="AE6" s="239">
        <v>38.297409999999999</v>
      </c>
      <c r="AF6" s="239">
        <v>37.567459999999997</v>
      </c>
      <c r="AG6" s="239">
        <v>40.403019999999998</v>
      </c>
      <c r="AH6" s="239">
        <v>42.686250000000001</v>
      </c>
      <c r="AI6" s="239">
        <v>41.014099999999999</v>
      </c>
      <c r="AJ6" s="239">
        <v>40.444629999999997</v>
      </c>
      <c r="AK6" s="239">
        <v>41.12462</v>
      </c>
      <c r="AL6" s="239">
        <v>40.300539999999998</v>
      </c>
      <c r="AM6" s="239">
        <v>43.029690000000002</v>
      </c>
      <c r="AN6" s="239">
        <v>43.082279999999997</v>
      </c>
      <c r="AO6" s="239">
        <v>43.613120000000002</v>
      </c>
      <c r="AP6" s="239">
        <v>44.073990000000002</v>
      </c>
      <c r="AQ6" s="239">
        <v>43.91592</v>
      </c>
      <c r="AR6" s="239">
        <v>40.948630000000001</v>
      </c>
      <c r="AS6" s="239">
        <v>40.51352</v>
      </c>
      <c r="AT6" s="239">
        <v>40.493429999999996</v>
      </c>
      <c r="AU6" s="239">
        <v>42.917270000000002</v>
      </c>
      <c r="AV6" s="239">
        <v>43.101460000000003</v>
      </c>
      <c r="AW6" s="239">
        <v>40.976579999999998</v>
      </c>
      <c r="AX6" s="239">
        <v>33.083289999999998</v>
      </c>
      <c r="AY6" s="239">
        <v>32.174880000000002</v>
      </c>
      <c r="AZ6" s="239">
        <v>31.484670000000001</v>
      </c>
      <c r="BA6" s="239">
        <v>31.342849999999999</v>
      </c>
      <c r="BB6" s="239">
        <v>33.425060000000002</v>
      </c>
      <c r="BC6" s="239">
        <v>34.797879999999999</v>
      </c>
      <c r="BD6" s="239">
        <v>33.384839999999997</v>
      </c>
      <c r="BE6" s="239">
        <v>39.615659999999998</v>
      </c>
      <c r="BF6" s="239">
        <v>40.974960000000003</v>
      </c>
      <c r="BG6" s="239">
        <v>40.240810000000003</v>
      </c>
      <c r="BH6" s="239">
        <v>41.213160000000002</v>
      </c>
      <c r="BI6" s="239">
        <v>41.030349999999999</v>
      </c>
      <c r="BJ6" s="239">
        <v>34.393619999999999</v>
      </c>
      <c r="BK6" s="239">
        <v>32.01764</v>
      </c>
      <c r="BL6" s="239">
        <v>32.562240000000003</v>
      </c>
      <c r="BM6" s="239">
        <v>36.24738</v>
      </c>
      <c r="BN6" s="239">
        <v>34.480980000000002</v>
      </c>
      <c r="BO6" s="239">
        <v>36.144460000000002</v>
      </c>
      <c r="BP6" s="239">
        <v>36.715649999999997</v>
      </c>
      <c r="BQ6" s="239">
        <v>36.411059999999999</v>
      </c>
      <c r="BR6" s="239">
        <v>39.166130000000003</v>
      </c>
      <c r="BS6" s="239">
        <v>42.553980000000003</v>
      </c>
      <c r="BT6" s="239">
        <v>42.201039999999999</v>
      </c>
      <c r="BU6" s="239">
        <v>40.334020000000002</v>
      </c>
      <c r="BV6" s="239">
        <v>40.682589999999998</v>
      </c>
      <c r="BW6" s="239">
        <v>42.261339999999997</v>
      </c>
      <c r="BX6" s="239">
        <v>41.495710000000003</v>
      </c>
      <c r="BY6" s="239">
        <v>38.786059999999999</v>
      </c>
      <c r="BZ6" s="239">
        <v>38.516399999999997</v>
      </c>
      <c r="CA6" s="239">
        <v>38.829070000000002</v>
      </c>
      <c r="CB6" s="239">
        <v>39.881520000000002</v>
      </c>
      <c r="CC6" s="239">
        <v>38.845190000000002</v>
      </c>
      <c r="CD6" s="239">
        <v>38.971640000000001</v>
      </c>
      <c r="CE6" s="239">
        <v>40.886200000000002</v>
      </c>
      <c r="CF6" s="239">
        <v>42.286760000000001</v>
      </c>
      <c r="CG6" s="239">
        <v>40.727409999999999</v>
      </c>
      <c r="CH6" s="239">
        <v>39.792999999999999</v>
      </c>
      <c r="CI6" s="239">
        <v>42.102609999999999</v>
      </c>
      <c r="CJ6" s="239">
        <v>40.886690000000002</v>
      </c>
      <c r="CK6" s="239">
        <v>39.822450000000003</v>
      </c>
      <c r="CL6" s="239">
        <v>43.190100000000001</v>
      </c>
      <c r="CM6" s="239">
        <v>43.30491</v>
      </c>
      <c r="CN6" s="239">
        <v>43.339410000000001</v>
      </c>
      <c r="CO6" s="239">
        <v>41.703600000000002</v>
      </c>
      <c r="CP6" s="239">
        <v>42.079219999999999</v>
      </c>
    </row>
    <row r="7" spans="2:94">
      <c r="B7" s="125" t="s">
        <v>49</v>
      </c>
      <c r="C7" s="239">
        <v>3.9289999999999998</v>
      </c>
      <c r="D7" s="239">
        <v>3.923</v>
      </c>
      <c r="E7" s="239">
        <v>4.1372</v>
      </c>
      <c r="F7" s="239">
        <v>2.0533999999999999</v>
      </c>
      <c r="G7" s="239">
        <v>3.7902999999999998</v>
      </c>
      <c r="H7" s="239">
        <v>4.1684000000000001</v>
      </c>
      <c r="I7" s="239">
        <v>4.1211000000000002</v>
      </c>
      <c r="J7" s="239">
        <v>3.8285999999999998</v>
      </c>
      <c r="K7" s="239">
        <v>3.9356</v>
      </c>
      <c r="L7" s="239">
        <v>4.0171999999999999</v>
      </c>
      <c r="M7" s="239">
        <v>7.0984999999999996</v>
      </c>
      <c r="N7" s="239">
        <v>4.8146000000000004</v>
      </c>
      <c r="O7" s="239">
        <v>4.6105</v>
      </c>
      <c r="P7" s="239">
        <v>3.9226000000000001</v>
      </c>
      <c r="Q7" s="239">
        <v>4.5880000000000001</v>
      </c>
      <c r="R7" s="239">
        <v>3.8330000000000002</v>
      </c>
      <c r="S7" s="239">
        <v>3.9718</v>
      </c>
      <c r="T7" s="239">
        <v>4.2882999999999996</v>
      </c>
      <c r="U7" s="239">
        <v>4.1984000000000004</v>
      </c>
      <c r="V7" s="239">
        <v>4.2763200000000001</v>
      </c>
      <c r="W7" s="239">
        <v>4.2469999999999999</v>
      </c>
      <c r="X7" s="239">
        <v>3.9569999999999999</v>
      </c>
      <c r="Y7" s="239">
        <v>4.1288999999999998</v>
      </c>
      <c r="Z7" s="239">
        <v>4.8102999999999998</v>
      </c>
      <c r="AA7" s="239">
        <v>6.2347000000000001</v>
      </c>
      <c r="AB7" s="239">
        <v>5.0179</v>
      </c>
      <c r="AC7" s="239">
        <v>5.5708000000000002</v>
      </c>
      <c r="AD7" s="239">
        <v>4.5593000000000004</v>
      </c>
      <c r="AE7" s="239">
        <v>4.2889999999999997</v>
      </c>
      <c r="AF7" s="239">
        <v>4.3302399999999999</v>
      </c>
      <c r="AG7" s="239">
        <v>3.8411</v>
      </c>
      <c r="AH7" s="239">
        <v>2.7951999999999999</v>
      </c>
      <c r="AI7" s="239">
        <v>0.73419999999999996</v>
      </c>
      <c r="AJ7" s="239">
        <v>3.6749999999999998</v>
      </c>
      <c r="AK7" s="239">
        <v>1.139</v>
      </c>
      <c r="AL7" s="239">
        <v>3.3820000000000001</v>
      </c>
      <c r="AM7" s="239">
        <v>0.1202</v>
      </c>
      <c r="AN7" s="239">
        <v>1.6496</v>
      </c>
      <c r="AO7" s="239">
        <v>2.242</v>
      </c>
      <c r="AP7" s="239">
        <v>0</v>
      </c>
      <c r="AQ7" s="239">
        <v>0.2263</v>
      </c>
      <c r="AR7" s="239">
        <v>4.0233999999999996</v>
      </c>
      <c r="AS7" s="239">
        <v>3.9470999999999998</v>
      </c>
      <c r="AT7" s="239">
        <v>3.8109000000000002</v>
      </c>
      <c r="AU7" s="239">
        <v>0.61850000000000005</v>
      </c>
      <c r="AV7" s="239">
        <v>0.42</v>
      </c>
      <c r="AW7" s="239">
        <v>1.153</v>
      </c>
      <c r="AX7" s="239">
        <v>12.1752</v>
      </c>
      <c r="AY7" s="239">
        <v>13.661799999999999</v>
      </c>
      <c r="AZ7" s="239">
        <v>13.667899999999999</v>
      </c>
      <c r="BA7" s="239">
        <v>15.726900000000001</v>
      </c>
      <c r="BB7" s="239">
        <v>17.292999999999999</v>
      </c>
      <c r="BC7" s="239">
        <v>14.110900000000001</v>
      </c>
      <c r="BD7" s="239">
        <v>11.334300000000001</v>
      </c>
      <c r="BE7" s="239">
        <v>4.8158000000000003</v>
      </c>
      <c r="BF7" s="239">
        <v>4.9512999999999998</v>
      </c>
      <c r="BG7" s="239">
        <v>7.3547000000000002</v>
      </c>
      <c r="BH7" s="239">
        <v>4.4183000000000003</v>
      </c>
      <c r="BI7" s="239">
        <v>4.9892000000000003</v>
      </c>
      <c r="BJ7" s="239">
        <v>8.5854999999999997</v>
      </c>
      <c r="BK7" s="239">
        <v>9.5121000000000002</v>
      </c>
      <c r="BL7" s="239">
        <v>8.4062000000000001</v>
      </c>
      <c r="BM7" s="239">
        <v>6.5274000000000001</v>
      </c>
      <c r="BN7" s="239">
        <v>5.3329000000000004</v>
      </c>
      <c r="BO7" s="239">
        <v>4.0266000000000002</v>
      </c>
      <c r="BP7" s="239">
        <v>3.8996</v>
      </c>
      <c r="BQ7" s="239">
        <v>3.9062999999999999</v>
      </c>
      <c r="BR7" s="239">
        <v>2.5165999999999999</v>
      </c>
      <c r="BS7" s="239">
        <v>4.9290000000000003</v>
      </c>
      <c r="BT7" s="239">
        <v>4.5979000000000001</v>
      </c>
      <c r="BU7" s="239">
        <v>6.0731999999999999</v>
      </c>
      <c r="BV7" s="239">
        <v>5.7232000000000003</v>
      </c>
      <c r="BW7" s="239">
        <v>6.3819999999999997</v>
      </c>
      <c r="BX7" s="239">
        <v>6.6738999999999997</v>
      </c>
      <c r="BY7" s="239">
        <v>7.0510999999999999</v>
      </c>
      <c r="BZ7" s="239">
        <v>6.0871000000000004</v>
      </c>
      <c r="CA7" s="239">
        <v>5.0438000000000001</v>
      </c>
      <c r="CB7" s="239">
        <v>3.7271000000000001</v>
      </c>
      <c r="CC7" s="239">
        <v>3.9582999999999999</v>
      </c>
      <c r="CD7" s="239">
        <v>5.5138999999999996</v>
      </c>
      <c r="CE7" s="239">
        <v>4.7072200000000004</v>
      </c>
      <c r="CF7" s="239">
        <v>4.1982999999999997</v>
      </c>
      <c r="CG7" s="239">
        <v>4.2839999999999998</v>
      </c>
      <c r="CH7" s="239">
        <v>4.2708000000000004</v>
      </c>
      <c r="CI7" s="239">
        <v>4.4542999999999999</v>
      </c>
      <c r="CJ7" s="239">
        <v>4.5331000000000001</v>
      </c>
      <c r="CK7" s="239">
        <v>9.5368999999999993</v>
      </c>
      <c r="CL7" s="239">
        <v>8.1836000000000002</v>
      </c>
      <c r="CM7" s="239">
        <v>4.4573999999999998</v>
      </c>
      <c r="CN7" s="239">
        <v>4.7348999999999997</v>
      </c>
      <c r="CO7" s="239">
        <v>4.6752000000000002</v>
      </c>
      <c r="CP7" s="239">
        <v>4.3536000000000001</v>
      </c>
    </row>
    <row r="8" spans="2:94">
      <c r="B8" s="125" t="s">
        <v>52</v>
      </c>
      <c r="C8" s="239">
        <v>0.19550000000000001</v>
      </c>
      <c r="D8" s="239">
        <v>0.22713</v>
      </c>
      <c r="E8" s="239">
        <v>0.20576</v>
      </c>
      <c r="F8" s="239">
        <v>0.21890999999999999</v>
      </c>
      <c r="G8" s="239">
        <v>0.20449999999999999</v>
      </c>
      <c r="H8" s="239">
        <v>0.21929999999999999</v>
      </c>
      <c r="I8" s="239">
        <v>0.19778000000000001</v>
      </c>
      <c r="J8" s="239">
        <v>0.21417</v>
      </c>
      <c r="K8" s="239">
        <v>0.2195</v>
      </c>
      <c r="L8" s="239">
        <v>0.22005</v>
      </c>
      <c r="M8" s="239">
        <v>0.2172</v>
      </c>
      <c r="N8" s="239">
        <v>0.20881</v>
      </c>
      <c r="O8" s="239">
        <v>0.21733</v>
      </c>
      <c r="P8" s="239">
        <v>0.20796000000000001</v>
      </c>
      <c r="Q8" s="239">
        <v>0.23011999999999999</v>
      </c>
      <c r="R8" s="239">
        <v>0.17734</v>
      </c>
      <c r="S8" s="239">
        <v>0.21862999999999999</v>
      </c>
      <c r="T8" s="239">
        <v>0.22248999999999999</v>
      </c>
      <c r="U8" s="239">
        <v>0.22425999999999999</v>
      </c>
      <c r="V8" s="239">
        <v>0.21965000000000001</v>
      </c>
      <c r="W8" s="239">
        <v>0.22858999999999999</v>
      </c>
      <c r="X8" s="239">
        <v>0.22131999999999999</v>
      </c>
      <c r="Y8" s="239">
        <v>0.20916999999999999</v>
      </c>
      <c r="Z8" s="239">
        <v>0.16575999999999999</v>
      </c>
      <c r="AA8" s="239">
        <v>0.21682000000000001</v>
      </c>
      <c r="AB8" s="239">
        <v>0.21298</v>
      </c>
      <c r="AC8" s="239">
        <v>0.24501000000000001</v>
      </c>
      <c r="AD8" s="239">
        <v>0.18917999999999999</v>
      </c>
      <c r="AE8" s="239">
        <v>0.23050000000000001</v>
      </c>
      <c r="AF8" s="239">
        <v>0.24787000000000001</v>
      </c>
      <c r="AG8" s="239">
        <v>0.23252</v>
      </c>
      <c r="AH8" s="239">
        <v>0.2429</v>
      </c>
      <c r="AI8" s="239">
        <v>0.22831000000000001</v>
      </c>
      <c r="AJ8" s="239">
        <v>0.23616999999999999</v>
      </c>
      <c r="AK8" s="239">
        <v>0.20562</v>
      </c>
      <c r="AL8" s="239">
        <v>0.24378</v>
      </c>
      <c r="AM8" s="239">
        <v>0.18690999999999999</v>
      </c>
      <c r="AN8" s="239">
        <v>0.2198</v>
      </c>
      <c r="AO8" s="239">
        <v>0.19175</v>
      </c>
      <c r="AP8" s="239">
        <v>0.25855</v>
      </c>
      <c r="AQ8" s="239">
        <v>0.21373</v>
      </c>
      <c r="AR8" s="239">
        <v>0.23088</v>
      </c>
      <c r="AS8" s="239">
        <v>0.18184</v>
      </c>
      <c r="AT8" s="239">
        <v>0.22361</v>
      </c>
      <c r="AU8" s="239">
        <v>0.22914000000000001</v>
      </c>
      <c r="AV8" s="239">
        <v>0.26029999999999998</v>
      </c>
      <c r="AW8" s="239">
        <v>0.23008000000000001</v>
      </c>
      <c r="AX8" s="239">
        <v>0.23116999999999999</v>
      </c>
      <c r="AY8" s="239">
        <v>0.19212000000000001</v>
      </c>
      <c r="AZ8" s="239">
        <v>0.24315999999999999</v>
      </c>
      <c r="BA8" s="239">
        <v>0.26618999999999998</v>
      </c>
      <c r="BB8" s="239">
        <v>0.26432</v>
      </c>
      <c r="BC8" s="239">
        <v>0.27583999999999997</v>
      </c>
      <c r="BD8" s="239">
        <v>0.26943</v>
      </c>
      <c r="BE8" s="239">
        <v>0.16879</v>
      </c>
      <c r="BF8" s="239">
        <v>0.15006</v>
      </c>
      <c r="BG8" s="239">
        <v>0.22950999999999999</v>
      </c>
      <c r="BH8" s="239">
        <v>0.14527000000000001</v>
      </c>
      <c r="BI8" s="239">
        <v>0.28131</v>
      </c>
      <c r="BJ8" s="239">
        <v>0.23283999999999999</v>
      </c>
      <c r="BK8" s="239">
        <v>0.18701000000000001</v>
      </c>
      <c r="BL8" s="239">
        <v>0.25152000000000002</v>
      </c>
      <c r="BM8" s="239">
        <v>0.22674</v>
      </c>
      <c r="BN8" s="239">
        <v>0.24389</v>
      </c>
      <c r="BO8" s="239">
        <v>0.22220999999999999</v>
      </c>
      <c r="BP8" s="239">
        <v>0.27778000000000003</v>
      </c>
      <c r="BQ8" s="239">
        <v>0.23921000000000001</v>
      </c>
      <c r="BR8" s="239">
        <v>0.27242</v>
      </c>
      <c r="BS8" s="239">
        <v>0.23608999999999999</v>
      </c>
      <c r="BT8" s="239">
        <v>0.27334999999999998</v>
      </c>
      <c r="BU8" s="239">
        <v>0.22861000000000001</v>
      </c>
      <c r="BV8" s="239">
        <v>0.24209</v>
      </c>
      <c r="BW8" s="239">
        <v>0.18708</v>
      </c>
      <c r="BX8" s="239">
        <v>0.25101000000000001</v>
      </c>
      <c r="BY8" s="239">
        <v>0.23042000000000001</v>
      </c>
      <c r="BZ8" s="239">
        <v>0.26551000000000002</v>
      </c>
      <c r="CA8" s="239">
        <v>0.19208</v>
      </c>
      <c r="CB8" s="239">
        <v>0.18521000000000001</v>
      </c>
      <c r="CC8" s="239">
        <v>0.21883</v>
      </c>
      <c r="CD8" s="239">
        <v>0.2384</v>
      </c>
      <c r="CE8" s="239">
        <v>0.20344999999999999</v>
      </c>
      <c r="CF8" s="239">
        <v>0.20959</v>
      </c>
      <c r="CG8" s="239">
        <v>0.23723</v>
      </c>
      <c r="CH8" s="239">
        <v>0.24118000000000001</v>
      </c>
      <c r="CI8" s="239">
        <v>0.24428</v>
      </c>
      <c r="CJ8" s="239">
        <v>0.22861999999999999</v>
      </c>
      <c r="CK8" s="239">
        <v>0.24367</v>
      </c>
      <c r="CL8" s="239">
        <v>0.24215</v>
      </c>
      <c r="CM8" s="239">
        <v>0.24013999999999999</v>
      </c>
      <c r="CN8" s="239">
        <v>0.24315000000000001</v>
      </c>
      <c r="CO8" s="239">
        <v>0.23185</v>
      </c>
      <c r="CP8" s="239">
        <v>0.23252999999999999</v>
      </c>
    </row>
    <row r="9" spans="2:94">
      <c r="B9" s="125" t="s">
        <v>48</v>
      </c>
      <c r="C9" s="239">
        <v>0</v>
      </c>
      <c r="D9" s="239">
        <v>0</v>
      </c>
      <c r="E9" s="239">
        <v>0</v>
      </c>
      <c r="F9" s="239">
        <v>0</v>
      </c>
      <c r="G9" s="239">
        <v>0</v>
      </c>
      <c r="H9" s="239">
        <v>0</v>
      </c>
      <c r="I9" s="239">
        <v>0</v>
      </c>
      <c r="J9" s="239">
        <v>0</v>
      </c>
      <c r="K9" s="239">
        <v>0</v>
      </c>
      <c r="L9" s="239">
        <v>0</v>
      </c>
      <c r="M9" s="239">
        <v>0</v>
      </c>
      <c r="N9" s="239">
        <v>0</v>
      </c>
      <c r="O9" s="239">
        <v>0</v>
      </c>
      <c r="P9" s="239">
        <v>0</v>
      </c>
      <c r="Q9" s="239">
        <v>0</v>
      </c>
      <c r="R9" s="239">
        <v>0</v>
      </c>
      <c r="S9" s="239">
        <v>0</v>
      </c>
      <c r="T9" s="239">
        <v>0</v>
      </c>
      <c r="U9" s="239">
        <v>0</v>
      </c>
      <c r="V9" s="239">
        <v>0</v>
      </c>
      <c r="W9" s="239">
        <v>0</v>
      </c>
      <c r="X9" s="239">
        <v>0</v>
      </c>
      <c r="Y9" s="239">
        <v>0</v>
      </c>
      <c r="Z9" s="239">
        <v>0</v>
      </c>
      <c r="AA9" s="239">
        <v>0</v>
      </c>
      <c r="AB9" s="239">
        <v>0</v>
      </c>
      <c r="AC9" s="239">
        <v>0</v>
      </c>
      <c r="AD9" s="239">
        <v>0</v>
      </c>
      <c r="AE9" s="239">
        <v>0</v>
      </c>
      <c r="AF9" s="239">
        <v>0</v>
      </c>
      <c r="AG9" s="239">
        <v>0</v>
      </c>
      <c r="AH9" s="239">
        <v>0</v>
      </c>
      <c r="AI9" s="239">
        <v>0</v>
      </c>
      <c r="AJ9" s="239">
        <v>0</v>
      </c>
      <c r="AK9" s="239">
        <v>0</v>
      </c>
      <c r="AL9" s="239">
        <v>0</v>
      </c>
      <c r="AM9" s="239">
        <v>0</v>
      </c>
      <c r="AN9" s="239">
        <v>0</v>
      </c>
      <c r="AO9" s="239">
        <v>0</v>
      </c>
      <c r="AP9" s="239">
        <v>0</v>
      </c>
      <c r="AQ9" s="239">
        <v>0</v>
      </c>
      <c r="AR9" s="239">
        <v>0</v>
      </c>
      <c r="AS9" s="239">
        <v>0</v>
      </c>
      <c r="AT9" s="239">
        <v>0</v>
      </c>
      <c r="AU9" s="239">
        <v>0</v>
      </c>
      <c r="AV9" s="239">
        <v>0</v>
      </c>
      <c r="AW9" s="239">
        <v>0</v>
      </c>
      <c r="AX9" s="239">
        <v>0</v>
      </c>
      <c r="AY9" s="239">
        <v>0</v>
      </c>
      <c r="AZ9" s="239">
        <v>0</v>
      </c>
      <c r="BA9" s="239">
        <v>0</v>
      </c>
      <c r="BB9" s="239">
        <v>0</v>
      </c>
      <c r="BC9" s="239">
        <v>0</v>
      </c>
      <c r="BD9" s="239">
        <v>0</v>
      </c>
      <c r="BE9" s="239">
        <v>0</v>
      </c>
      <c r="BF9" s="239">
        <v>0</v>
      </c>
      <c r="BG9" s="239">
        <v>0</v>
      </c>
      <c r="BH9" s="239">
        <v>0</v>
      </c>
      <c r="BI9" s="239">
        <v>0</v>
      </c>
      <c r="BJ9" s="239">
        <v>0</v>
      </c>
      <c r="BK9" s="239">
        <v>0</v>
      </c>
      <c r="BL9" s="239">
        <v>0</v>
      </c>
      <c r="BM9" s="239">
        <v>0</v>
      </c>
      <c r="BN9" s="239">
        <v>0</v>
      </c>
      <c r="BO9" s="239">
        <v>0</v>
      </c>
      <c r="BP9" s="239">
        <v>0</v>
      </c>
      <c r="BQ9" s="239">
        <v>0</v>
      </c>
      <c r="BR9" s="239">
        <v>0</v>
      </c>
      <c r="BS9" s="239">
        <v>0</v>
      </c>
      <c r="BT9" s="239">
        <v>0</v>
      </c>
      <c r="BU9" s="239">
        <v>0</v>
      </c>
      <c r="BV9" s="239">
        <v>0</v>
      </c>
      <c r="BW9" s="239">
        <v>0</v>
      </c>
      <c r="BX9" s="239">
        <v>0</v>
      </c>
      <c r="BY9" s="239">
        <v>0</v>
      </c>
      <c r="BZ9" s="239">
        <v>0</v>
      </c>
      <c r="CA9" s="239">
        <v>0</v>
      </c>
      <c r="CB9" s="239">
        <v>0</v>
      </c>
      <c r="CC9" s="239">
        <v>0</v>
      </c>
      <c r="CD9" s="239">
        <v>0</v>
      </c>
      <c r="CE9" s="239">
        <v>0</v>
      </c>
      <c r="CF9" s="239">
        <v>0</v>
      </c>
      <c r="CG9" s="239">
        <v>0</v>
      </c>
      <c r="CH9" s="239">
        <v>0</v>
      </c>
      <c r="CI9" s="239">
        <v>0</v>
      </c>
      <c r="CJ9" s="239">
        <v>0</v>
      </c>
      <c r="CK9" s="239">
        <v>0</v>
      </c>
      <c r="CL9" s="239">
        <v>0</v>
      </c>
      <c r="CM9" s="239">
        <v>0</v>
      </c>
      <c r="CN9" s="239">
        <v>0</v>
      </c>
      <c r="CO9" s="239">
        <v>0</v>
      </c>
      <c r="CP9" s="239">
        <v>0</v>
      </c>
    </row>
    <row r="10" spans="2:94">
      <c r="B10" s="125" t="s">
        <v>184</v>
      </c>
      <c r="C10" s="239">
        <v>0</v>
      </c>
      <c r="D10" s="239">
        <v>0</v>
      </c>
      <c r="E10" s="239">
        <v>0</v>
      </c>
      <c r="F10" s="239">
        <v>0</v>
      </c>
      <c r="G10" s="239">
        <v>0</v>
      </c>
      <c r="H10" s="239">
        <v>0</v>
      </c>
      <c r="I10" s="239">
        <v>0</v>
      </c>
      <c r="J10" s="239">
        <v>0</v>
      </c>
      <c r="K10" s="239">
        <v>0</v>
      </c>
      <c r="L10" s="239">
        <v>0</v>
      </c>
      <c r="M10" s="239">
        <v>0</v>
      </c>
      <c r="N10" s="239">
        <v>0</v>
      </c>
      <c r="O10" s="239">
        <v>0</v>
      </c>
      <c r="P10" s="239">
        <v>0</v>
      </c>
      <c r="Q10" s="239">
        <v>0</v>
      </c>
      <c r="R10" s="239">
        <v>0</v>
      </c>
      <c r="S10" s="239">
        <v>0</v>
      </c>
      <c r="T10" s="239">
        <v>0</v>
      </c>
      <c r="U10" s="239">
        <v>0</v>
      </c>
      <c r="V10" s="239">
        <v>0</v>
      </c>
      <c r="W10" s="239">
        <v>0</v>
      </c>
      <c r="X10" s="239">
        <v>0</v>
      </c>
      <c r="Y10" s="239">
        <v>0</v>
      </c>
      <c r="Z10" s="239">
        <v>0</v>
      </c>
      <c r="AA10" s="239">
        <v>0</v>
      </c>
      <c r="AB10" s="239">
        <v>0</v>
      </c>
      <c r="AC10" s="239">
        <v>0</v>
      </c>
      <c r="AD10" s="239">
        <v>0</v>
      </c>
      <c r="AE10" s="239">
        <v>0</v>
      </c>
      <c r="AF10" s="239">
        <v>0</v>
      </c>
      <c r="AG10" s="239">
        <v>0</v>
      </c>
      <c r="AH10" s="239">
        <v>0</v>
      </c>
      <c r="AI10" s="239">
        <v>0</v>
      </c>
      <c r="AJ10" s="239">
        <v>0</v>
      </c>
      <c r="AK10" s="239">
        <v>0</v>
      </c>
      <c r="AL10" s="239">
        <v>0</v>
      </c>
      <c r="AM10" s="239">
        <v>0</v>
      </c>
      <c r="AN10" s="239">
        <v>0</v>
      </c>
      <c r="AO10" s="239">
        <v>0</v>
      </c>
      <c r="AP10" s="239">
        <v>0</v>
      </c>
      <c r="AQ10" s="239">
        <v>0</v>
      </c>
      <c r="AR10" s="239">
        <v>0</v>
      </c>
      <c r="AS10" s="239">
        <v>0</v>
      </c>
      <c r="AT10" s="239">
        <v>0</v>
      </c>
      <c r="AU10" s="239">
        <v>0</v>
      </c>
      <c r="AV10" s="239">
        <v>0</v>
      </c>
      <c r="AW10" s="239">
        <v>0</v>
      </c>
      <c r="AX10" s="239">
        <v>0</v>
      </c>
      <c r="AY10" s="239">
        <v>0</v>
      </c>
      <c r="AZ10" s="239">
        <v>0</v>
      </c>
      <c r="BA10" s="239">
        <v>0</v>
      </c>
      <c r="BB10" s="239">
        <v>0</v>
      </c>
      <c r="BC10" s="239">
        <v>0</v>
      </c>
      <c r="BD10" s="239">
        <v>0</v>
      </c>
      <c r="BE10" s="239">
        <v>0</v>
      </c>
      <c r="BF10" s="239">
        <v>0</v>
      </c>
      <c r="BG10" s="239">
        <v>0</v>
      </c>
      <c r="BH10" s="239">
        <v>0</v>
      </c>
      <c r="BI10" s="239">
        <v>0</v>
      </c>
      <c r="BJ10" s="239">
        <v>0</v>
      </c>
      <c r="BK10" s="239">
        <v>0</v>
      </c>
      <c r="BL10" s="239">
        <v>0</v>
      </c>
      <c r="BM10" s="239">
        <v>0</v>
      </c>
      <c r="BN10" s="239">
        <v>0</v>
      </c>
      <c r="BO10" s="239">
        <v>0</v>
      </c>
      <c r="BP10" s="239">
        <v>0</v>
      </c>
      <c r="BQ10" s="239">
        <v>0</v>
      </c>
      <c r="BR10" s="239">
        <v>0</v>
      </c>
      <c r="BS10" s="239">
        <v>0</v>
      </c>
      <c r="BT10" s="239">
        <v>0</v>
      </c>
      <c r="BU10" s="239">
        <v>0</v>
      </c>
      <c r="BV10" s="239">
        <v>0</v>
      </c>
      <c r="BW10" s="239">
        <v>0</v>
      </c>
      <c r="BX10" s="239">
        <v>0</v>
      </c>
      <c r="BY10" s="239">
        <v>0</v>
      </c>
      <c r="BZ10" s="239">
        <v>0</v>
      </c>
      <c r="CA10" s="239">
        <v>0</v>
      </c>
      <c r="CB10" s="239">
        <v>0</v>
      </c>
      <c r="CC10" s="239">
        <v>0</v>
      </c>
      <c r="CD10" s="239">
        <v>0</v>
      </c>
      <c r="CE10" s="239">
        <v>0</v>
      </c>
      <c r="CF10" s="239">
        <v>0</v>
      </c>
      <c r="CG10" s="239">
        <v>0</v>
      </c>
      <c r="CH10" s="239">
        <v>0</v>
      </c>
      <c r="CI10" s="239">
        <v>0</v>
      </c>
      <c r="CJ10" s="239">
        <v>0</v>
      </c>
      <c r="CK10" s="239">
        <v>0</v>
      </c>
      <c r="CL10" s="239">
        <v>0</v>
      </c>
      <c r="CM10" s="239">
        <v>0</v>
      </c>
      <c r="CN10" s="239">
        <v>0</v>
      </c>
      <c r="CO10" s="239">
        <v>0</v>
      </c>
      <c r="CP10" s="239">
        <v>0</v>
      </c>
    </row>
    <row r="11" spans="2:94">
      <c r="B11" s="125" t="s">
        <v>187</v>
      </c>
      <c r="C11" s="239">
        <v>0.25606000000000001</v>
      </c>
      <c r="D11" s="239">
        <v>0.36553000000000002</v>
      </c>
      <c r="E11" s="239">
        <v>0.39537</v>
      </c>
      <c r="F11" s="239">
        <v>0.38923999999999997</v>
      </c>
      <c r="G11" s="239">
        <v>0.39341999999999999</v>
      </c>
      <c r="H11" s="239">
        <v>0.39721000000000001</v>
      </c>
      <c r="I11" s="239">
        <v>0.39545999999999998</v>
      </c>
      <c r="J11" s="239">
        <v>0.39906999999999998</v>
      </c>
      <c r="K11" s="239">
        <v>0.40135999999999999</v>
      </c>
      <c r="L11" s="239">
        <v>0.40262999999999999</v>
      </c>
      <c r="M11" s="239">
        <v>0.39734000000000003</v>
      </c>
      <c r="N11" s="239">
        <v>0.40856999999999999</v>
      </c>
      <c r="O11" s="239">
        <v>0.40327000000000002</v>
      </c>
      <c r="P11" s="239">
        <v>0.39795000000000003</v>
      </c>
      <c r="Q11" s="239">
        <v>0.39861000000000002</v>
      </c>
      <c r="R11" s="239">
        <v>0.40305999999999997</v>
      </c>
      <c r="S11" s="239">
        <v>0.40788999999999997</v>
      </c>
      <c r="T11" s="239">
        <v>0.40516000000000002</v>
      </c>
      <c r="U11" s="239">
        <v>0.40689999999999998</v>
      </c>
      <c r="V11" s="239">
        <v>0.40693000000000001</v>
      </c>
      <c r="W11" s="239">
        <v>0.39562999999999998</v>
      </c>
      <c r="X11" s="239">
        <v>0.40190999999999999</v>
      </c>
      <c r="Y11" s="239">
        <v>0.40398000000000001</v>
      </c>
      <c r="Z11" s="239">
        <v>0.39937</v>
      </c>
      <c r="AA11" s="239">
        <v>0.40590999999999999</v>
      </c>
      <c r="AB11" s="239">
        <v>0.39474999999999999</v>
      </c>
      <c r="AC11" s="239">
        <v>0.40364</v>
      </c>
      <c r="AD11" s="239">
        <v>0.39390999999999998</v>
      </c>
      <c r="AE11" s="239">
        <v>0.38551999999999997</v>
      </c>
      <c r="AF11" s="239">
        <v>0.23674000000000001</v>
      </c>
      <c r="AG11" s="239">
        <v>0.37397000000000002</v>
      </c>
      <c r="AH11" s="239">
        <v>0.39602999999999999</v>
      </c>
      <c r="AI11" s="239">
        <v>0.40135999999999999</v>
      </c>
      <c r="AJ11" s="239">
        <v>0.39889000000000002</v>
      </c>
      <c r="AK11" s="239">
        <v>0.39173000000000002</v>
      </c>
      <c r="AL11" s="239">
        <v>0.39656000000000002</v>
      </c>
      <c r="AM11" s="239">
        <v>0.39595999999999998</v>
      </c>
      <c r="AN11" s="239">
        <v>0.40154000000000001</v>
      </c>
      <c r="AO11" s="239">
        <v>0.39395999999999998</v>
      </c>
      <c r="AP11" s="239">
        <v>0.39900000000000002</v>
      </c>
      <c r="AQ11" s="239">
        <v>0.39215</v>
      </c>
      <c r="AR11" s="239">
        <v>0.39207999999999998</v>
      </c>
      <c r="AS11" s="239">
        <v>0.39417999999999997</v>
      </c>
      <c r="AT11" s="239">
        <v>0.39867000000000002</v>
      </c>
      <c r="AU11" s="239">
        <v>0.39961000000000002</v>
      </c>
      <c r="AV11" s="239">
        <v>0.3881</v>
      </c>
      <c r="AW11" s="239">
        <v>0.39373000000000002</v>
      </c>
      <c r="AX11" s="239">
        <v>0.40182000000000001</v>
      </c>
      <c r="AY11" s="239">
        <v>0.40240999999999999</v>
      </c>
      <c r="AZ11" s="239">
        <v>0.40094000000000002</v>
      </c>
      <c r="BA11" s="239">
        <v>0.38290999999999997</v>
      </c>
      <c r="BB11" s="239">
        <v>0.37975999999999999</v>
      </c>
      <c r="BC11" s="239">
        <v>0.38024999999999998</v>
      </c>
      <c r="BD11" s="239">
        <v>0.38745000000000002</v>
      </c>
      <c r="BE11" s="239">
        <v>0.39382</v>
      </c>
      <c r="BF11" s="239">
        <v>0.39811999999999997</v>
      </c>
      <c r="BG11" s="239">
        <v>0.39173999999999998</v>
      </c>
      <c r="BH11" s="239">
        <v>0.39989999999999998</v>
      </c>
      <c r="BI11" s="239">
        <v>0.39777000000000001</v>
      </c>
      <c r="BJ11" s="239">
        <v>0.39362999999999998</v>
      </c>
      <c r="BK11" s="239">
        <v>0.39867000000000002</v>
      </c>
      <c r="BL11" s="239">
        <v>0.39960000000000001</v>
      </c>
      <c r="BM11" s="239">
        <v>0.39101000000000002</v>
      </c>
      <c r="BN11" s="239">
        <v>0.39562000000000003</v>
      </c>
      <c r="BO11" s="239">
        <v>0.39916000000000001</v>
      </c>
      <c r="BP11" s="239">
        <v>0.39593</v>
      </c>
      <c r="BQ11" s="239">
        <v>0.39274999999999999</v>
      </c>
      <c r="BR11" s="239">
        <v>0.39817000000000002</v>
      </c>
      <c r="BS11" s="239">
        <v>0.39517000000000002</v>
      </c>
      <c r="BT11" s="239">
        <v>0.39391999999999999</v>
      </c>
      <c r="BU11" s="239">
        <v>0.39073999999999998</v>
      </c>
      <c r="BV11" s="239">
        <v>0.38197999999999999</v>
      </c>
      <c r="BW11" s="239">
        <v>0.38024000000000002</v>
      </c>
      <c r="BX11" s="239">
        <v>0.37944</v>
      </c>
      <c r="BY11" s="239">
        <v>0.38749</v>
      </c>
      <c r="BZ11" s="239">
        <v>0.38801999999999998</v>
      </c>
      <c r="CA11" s="239">
        <v>0.38871</v>
      </c>
      <c r="CB11" s="239">
        <v>0.38139000000000001</v>
      </c>
      <c r="CC11" s="239">
        <v>0.38871</v>
      </c>
      <c r="CD11" s="239">
        <v>0.38871</v>
      </c>
      <c r="CE11" s="239">
        <v>0.38738</v>
      </c>
      <c r="CF11" s="239">
        <v>0.38566</v>
      </c>
      <c r="CG11" s="239">
        <v>0.38452999999999998</v>
      </c>
      <c r="CH11" s="239">
        <v>0.28172000000000003</v>
      </c>
      <c r="CI11" s="239">
        <v>0.34620000000000001</v>
      </c>
      <c r="CJ11" s="239">
        <v>0.38284000000000001</v>
      </c>
      <c r="CK11" s="239">
        <v>0.37942999999999999</v>
      </c>
      <c r="CL11" s="239">
        <v>0.37977</v>
      </c>
      <c r="CM11" s="239">
        <v>0.38623000000000002</v>
      </c>
      <c r="CN11" s="239">
        <v>0.38052000000000002</v>
      </c>
      <c r="CO11" s="239">
        <v>0.38236999999999999</v>
      </c>
      <c r="CP11" s="239">
        <v>0.38823000000000002</v>
      </c>
    </row>
    <row r="12" spans="2:94">
      <c r="B12" s="125" t="s">
        <v>188</v>
      </c>
      <c r="C12" s="239">
        <v>0.15917999999999999</v>
      </c>
      <c r="D12" s="239">
        <v>0.11387</v>
      </c>
      <c r="E12" s="239">
        <v>0.19094</v>
      </c>
      <c r="F12" s="239">
        <v>0.21321000000000001</v>
      </c>
      <c r="G12" s="239">
        <v>0.18310000000000001</v>
      </c>
      <c r="H12" s="239">
        <v>0.14662</v>
      </c>
      <c r="I12" s="239">
        <v>0.19819000000000001</v>
      </c>
      <c r="J12" s="239">
        <v>0.21262</v>
      </c>
      <c r="K12" s="239">
        <v>0.1696</v>
      </c>
      <c r="L12" s="239">
        <v>0.21226999999999999</v>
      </c>
      <c r="M12" s="239">
        <v>0.25884000000000001</v>
      </c>
      <c r="N12" s="239">
        <v>0.26123000000000002</v>
      </c>
      <c r="O12" s="239">
        <v>0.26106000000000001</v>
      </c>
      <c r="P12" s="239">
        <v>0.25946000000000002</v>
      </c>
      <c r="Q12" s="239">
        <v>0.26045000000000001</v>
      </c>
      <c r="R12" s="239">
        <v>0.26656999999999997</v>
      </c>
      <c r="S12" s="239">
        <v>0.26838000000000001</v>
      </c>
      <c r="T12" s="239">
        <v>0.25012000000000001</v>
      </c>
      <c r="U12" s="239">
        <v>0.26196000000000003</v>
      </c>
      <c r="V12" s="239">
        <v>0.26479999999999998</v>
      </c>
      <c r="W12" s="239">
        <v>0.19026999999999999</v>
      </c>
      <c r="X12" s="239">
        <v>0.26568999999999998</v>
      </c>
      <c r="Y12" s="239">
        <v>0.27095999999999998</v>
      </c>
      <c r="Z12" s="239">
        <v>0.27228000000000002</v>
      </c>
      <c r="AA12" s="239">
        <v>0.29686000000000001</v>
      </c>
      <c r="AB12" s="239">
        <v>0.26439000000000001</v>
      </c>
      <c r="AC12" s="239">
        <v>0.29859999999999998</v>
      </c>
      <c r="AD12" s="239">
        <v>0.28815000000000002</v>
      </c>
      <c r="AE12" s="239">
        <v>0.28716000000000003</v>
      </c>
      <c r="AF12" s="239">
        <v>0.28971000000000002</v>
      </c>
      <c r="AG12" s="239">
        <v>0.29413</v>
      </c>
      <c r="AH12" s="239">
        <v>0.29249000000000003</v>
      </c>
      <c r="AI12" s="239">
        <v>0.28232000000000002</v>
      </c>
      <c r="AJ12" s="239">
        <v>0.29754999999999998</v>
      </c>
      <c r="AK12" s="239">
        <v>0.29936000000000001</v>
      </c>
      <c r="AL12" s="239">
        <v>0.29382999999999998</v>
      </c>
      <c r="AM12" s="239">
        <v>0.30148000000000003</v>
      </c>
      <c r="AN12" s="239">
        <v>0.27733999999999998</v>
      </c>
      <c r="AO12" s="239">
        <v>0.28427999999999998</v>
      </c>
      <c r="AP12" s="239">
        <v>0.23549</v>
      </c>
      <c r="AQ12" s="239">
        <v>0.28986000000000001</v>
      </c>
      <c r="AR12" s="239">
        <v>0.30890000000000001</v>
      </c>
      <c r="AS12" s="239">
        <v>0.30936999999999998</v>
      </c>
      <c r="AT12" s="239">
        <v>0.31745000000000001</v>
      </c>
      <c r="AU12" s="239">
        <v>0.30320999999999998</v>
      </c>
      <c r="AV12" s="239">
        <v>0.30030000000000001</v>
      </c>
      <c r="AW12" s="239">
        <v>0.29603000000000002</v>
      </c>
      <c r="AX12" s="239">
        <v>0.26711000000000001</v>
      </c>
      <c r="AY12" s="239">
        <v>0.32333000000000001</v>
      </c>
      <c r="AZ12" s="239">
        <v>0.31529000000000001</v>
      </c>
      <c r="BA12" s="239">
        <v>0.27438000000000001</v>
      </c>
      <c r="BB12" s="239">
        <v>0.31939000000000001</v>
      </c>
      <c r="BC12" s="239">
        <v>0.32966000000000001</v>
      </c>
      <c r="BD12" s="239">
        <v>0.31308000000000002</v>
      </c>
      <c r="BE12" s="239">
        <v>0.70065999999999995</v>
      </c>
      <c r="BF12" s="239">
        <v>0.70435000000000003</v>
      </c>
      <c r="BG12" s="239">
        <v>0.8347</v>
      </c>
      <c r="BH12" s="239">
        <v>0.79037000000000002</v>
      </c>
      <c r="BI12" s="239">
        <v>0.89422000000000001</v>
      </c>
      <c r="BJ12" s="239">
        <v>0.90283000000000002</v>
      </c>
      <c r="BK12" s="239">
        <v>0.90651999999999999</v>
      </c>
      <c r="BL12" s="239">
        <v>0.94406000000000001</v>
      </c>
      <c r="BM12" s="239">
        <v>0.87707999999999997</v>
      </c>
      <c r="BN12" s="239">
        <v>0.92569000000000001</v>
      </c>
      <c r="BO12" s="239">
        <v>0.93376999999999999</v>
      </c>
      <c r="BP12" s="239">
        <v>0.96092999999999995</v>
      </c>
      <c r="BQ12" s="239">
        <v>0.98929</v>
      </c>
      <c r="BR12" s="239">
        <v>0.98238000000000003</v>
      </c>
      <c r="BS12" s="239">
        <v>1.0040100000000001</v>
      </c>
      <c r="BT12" s="239">
        <v>0.97953999999999997</v>
      </c>
      <c r="BU12" s="239">
        <v>1.0058800000000001</v>
      </c>
      <c r="BV12" s="239">
        <v>0.97970999999999997</v>
      </c>
      <c r="BW12" s="239">
        <v>0.98980999999999997</v>
      </c>
      <c r="BX12" s="239">
        <v>0.96199999999999997</v>
      </c>
      <c r="BY12" s="239">
        <v>0.88858000000000004</v>
      </c>
      <c r="BZ12" s="239">
        <v>0.82982</v>
      </c>
      <c r="CA12" s="239">
        <v>0.99158000000000002</v>
      </c>
      <c r="CB12" s="239">
        <v>0.98367000000000004</v>
      </c>
      <c r="CC12" s="239">
        <v>0.94798000000000004</v>
      </c>
      <c r="CD12" s="239">
        <v>1.01328</v>
      </c>
      <c r="CE12" s="239">
        <v>1.0273300000000001</v>
      </c>
      <c r="CF12" s="239">
        <v>1.0027900000000001</v>
      </c>
      <c r="CG12" s="239">
        <v>0.99143999999999999</v>
      </c>
      <c r="CH12" s="239">
        <v>0.98738999999999999</v>
      </c>
      <c r="CI12" s="239">
        <v>0.98836999999999997</v>
      </c>
      <c r="CJ12" s="239">
        <v>0.98697000000000001</v>
      </c>
      <c r="CK12" s="239">
        <v>0.94803999999999999</v>
      </c>
      <c r="CL12" s="239">
        <v>0.75339</v>
      </c>
      <c r="CM12" s="239">
        <v>0.98501000000000005</v>
      </c>
      <c r="CN12" s="239">
        <v>0.94362000000000001</v>
      </c>
      <c r="CO12" s="239">
        <v>0.99621000000000004</v>
      </c>
      <c r="CP12" s="239">
        <v>0.95850999999999997</v>
      </c>
    </row>
    <row r="13" spans="2:94" s="159" customFormat="1">
      <c r="B13" s="100" t="s">
        <v>378</v>
      </c>
      <c r="C13" s="239">
        <v>0.73</v>
      </c>
      <c r="D13" s="239">
        <v>0.499</v>
      </c>
      <c r="E13" s="239">
        <v>0.76</v>
      </c>
      <c r="F13" s="239">
        <v>0.70599999999999996</v>
      </c>
      <c r="G13" s="239">
        <v>0.65300000000000002</v>
      </c>
      <c r="H13" s="239">
        <v>0.74099999999999999</v>
      </c>
      <c r="I13" s="239">
        <v>0.63800000000000001</v>
      </c>
      <c r="J13" s="239">
        <v>0.61799999999999999</v>
      </c>
      <c r="K13" s="239">
        <v>0.58699999999999997</v>
      </c>
      <c r="L13" s="239">
        <v>0.67800000000000005</v>
      </c>
      <c r="M13" s="239">
        <v>0.71899999999999997</v>
      </c>
      <c r="N13" s="239">
        <v>0.67</v>
      </c>
      <c r="O13" s="239">
        <v>0.66200000000000003</v>
      </c>
      <c r="P13" s="239">
        <v>0.81200000000000006</v>
      </c>
      <c r="Q13" s="239">
        <v>0.623</v>
      </c>
      <c r="R13" s="239">
        <v>0.65900000000000003</v>
      </c>
      <c r="S13" s="239">
        <v>0.66800000000000004</v>
      </c>
      <c r="T13" s="239">
        <v>0.63300000000000001</v>
      </c>
      <c r="U13" s="239">
        <v>0.53</v>
      </c>
      <c r="V13" s="239">
        <v>0.70799999999999996</v>
      </c>
      <c r="W13" s="239">
        <v>0.27300000000000002</v>
      </c>
      <c r="X13" s="239">
        <v>0.65900000000000003</v>
      </c>
      <c r="Y13" s="239">
        <v>0.502</v>
      </c>
      <c r="Z13" s="239">
        <v>0.72499999999999998</v>
      </c>
      <c r="AA13" s="239">
        <v>0.749</v>
      </c>
      <c r="AB13" s="239">
        <v>0.71199999999999997</v>
      </c>
      <c r="AC13" s="239">
        <v>0.68100000000000005</v>
      </c>
      <c r="AD13" s="239">
        <v>0.75800000000000001</v>
      </c>
      <c r="AE13" s="239">
        <v>0.69799999999999995</v>
      </c>
      <c r="AF13" s="239">
        <v>0.70499999999999996</v>
      </c>
      <c r="AG13" s="239">
        <v>0.61499999999999999</v>
      </c>
      <c r="AH13" s="239">
        <v>0.63200000000000001</v>
      </c>
      <c r="AI13" s="239">
        <v>0.64600000000000002</v>
      </c>
      <c r="AJ13" s="239">
        <v>0.65900000000000003</v>
      </c>
      <c r="AK13" s="239">
        <v>0.629</v>
      </c>
      <c r="AL13" s="239">
        <v>0.7</v>
      </c>
      <c r="AM13" s="239">
        <v>0.72899999999999998</v>
      </c>
      <c r="AN13" s="239">
        <v>0.73399999999999999</v>
      </c>
      <c r="AO13" s="239">
        <v>0.85199999999999998</v>
      </c>
      <c r="AP13" s="239">
        <v>0.90200000000000002</v>
      </c>
      <c r="AQ13" s="239">
        <v>0.65400000000000003</v>
      </c>
      <c r="AR13" s="239">
        <v>0.80900000000000005</v>
      </c>
      <c r="AS13" s="239">
        <v>0.64300000000000002</v>
      </c>
      <c r="AT13" s="239">
        <v>0.86799999999999999</v>
      </c>
      <c r="AU13" s="239">
        <v>0.90100000000000002</v>
      </c>
      <c r="AV13" s="239">
        <v>0.83599999999999997</v>
      </c>
      <c r="AW13" s="239">
        <v>0.748</v>
      </c>
      <c r="AX13" s="239">
        <v>0.80400000000000005</v>
      </c>
      <c r="AY13" s="239">
        <v>0.58299999999999996</v>
      </c>
      <c r="AZ13" s="239">
        <v>0.76300000000000001</v>
      </c>
      <c r="BA13" s="239">
        <v>0.79900000000000004</v>
      </c>
      <c r="BB13" s="239">
        <v>0.66600000000000004</v>
      </c>
      <c r="BC13" s="239">
        <v>0.79100000000000004</v>
      </c>
      <c r="BD13" s="239">
        <v>0.75800000000000001</v>
      </c>
      <c r="BE13" s="239">
        <v>0.71399999999999997</v>
      </c>
      <c r="BF13" s="239">
        <v>0.67500000000000004</v>
      </c>
      <c r="BG13" s="239">
        <v>0.65600000000000003</v>
      </c>
      <c r="BH13" s="239">
        <v>0.72799999999999998</v>
      </c>
      <c r="BI13" s="239">
        <v>0.79200000000000004</v>
      </c>
      <c r="BJ13" s="239">
        <v>0.77900000000000003</v>
      </c>
      <c r="BK13" s="239">
        <v>0.66900000000000004</v>
      </c>
      <c r="BL13" s="239">
        <v>0.85099999999999998</v>
      </c>
      <c r="BM13" s="239">
        <v>0.58199999999999996</v>
      </c>
      <c r="BN13" s="239">
        <v>0.90300000000000002</v>
      </c>
      <c r="BO13" s="239">
        <v>0.86</v>
      </c>
      <c r="BP13" s="239">
        <v>0.88400000000000001</v>
      </c>
      <c r="BQ13" s="239">
        <v>0.81699999999999995</v>
      </c>
      <c r="BR13" s="239">
        <v>0.8</v>
      </c>
      <c r="BS13" s="239">
        <v>0.82</v>
      </c>
      <c r="BT13" s="239">
        <v>0.97399999999999998</v>
      </c>
      <c r="BU13" s="239">
        <v>0.91300000000000003</v>
      </c>
      <c r="BV13" s="239">
        <v>0.69099999999999995</v>
      </c>
      <c r="BW13" s="239">
        <v>0.60599999999999998</v>
      </c>
      <c r="BX13" s="239">
        <v>0.63900000000000001</v>
      </c>
      <c r="BY13" s="239">
        <v>0.86599999999999999</v>
      </c>
      <c r="BZ13" s="239">
        <v>0.77200000000000002</v>
      </c>
      <c r="CA13" s="239">
        <v>0.84099999999999997</v>
      </c>
      <c r="CB13" s="239">
        <v>0.83299999999999996</v>
      </c>
      <c r="CC13" s="239">
        <v>0.89100000000000001</v>
      </c>
      <c r="CD13" s="239">
        <v>0.88900000000000001</v>
      </c>
      <c r="CE13" s="239">
        <v>0.85199999999999998</v>
      </c>
      <c r="CF13" s="239">
        <v>0.74</v>
      </c>
      <c r="CG13" s="239">
        <v>1.0169999999999999</v>
      </c>
      <c r="CH13" s="239">
        <v>0.68799999999999994</v>
      </c>
      <c r="CI13" s="239">
        <v>0.435</v>
      </c>
      <c r="CJ13" s="239">
        <v>0.71499999999999997</v>
      </c>
      <c r="CK13" s="239">
        <v>0.52</v>
      </c>
      <c r="CL13" s="239">
        <v>0.59299999999999997</v>
      </c>
      <c r="CM13" s="239">
        <v>0.82199999999999995</v>
      </c>
      <c r="CN13" s="239">
        <v>0.76800000000000002</v>
      </c>
      <c r="CO13" s="239">
        <v>0.85699999999999998</v>
      </c>
      <c r="CP13" s="239">
        <v>0.79200000000000004</v>
      </c>
    </row>
    <row r="14" spans="2:94">
      <c r="B14" s="127" t="s">
        <v>55</v>
      </c>
      <c r="C14" s="334">
        <v>48.965249999999997</v>
      </c>
      <c r="D14" s="334">
        <v>48.36054</v>
      </c>
      <c r="E14" s="334">
        <v>50.614469999999997</v>
      </c>
      <c r="F14" s="334">
        <v>48.923920000000003</v>
      </c>
      <c r="G14" s="334">
        <v>49.237650000000002</v>
      </c>
      <c r="H14" s="334">
        <v>50.531970000000001</v>
      </c>
      <c r="I14" s="334">
        <v>50.634450000000001</v>
      </c>
      <c r="J14" s="334">
        <v>47.560769999999998</v>
      </c>
      <c r="K14" s="334">
        <v>47.041460000000001</v>
      </c>
      <c r="L14" s="334">
        <v>47.738289999999999</v>
      </c>
      <c r="M14" s="334">
        <v>49.558500000000002</v>
      </c>
      <c r="N14" s="334">
        <v>51.402329999999999</v>
      </c>
      <c r="O14" s="334">
        <v>51.927280000000003</v>
      </c>
      <c r="P14" s="334">
        <v>50.51473</v>
      </c>
      <c r="Q14" s="334">
        <v>49.61206</v>
      </c>
      <c r="R14" s="334">
        <v>49.236409999999999</v>
      </c>
      <c r="S14" s="334">
        <v>48.375079999999997</v>
      </c>
      <c r="T14" s="334">
        <v>48.856969999999997</v>
      </c>
      <c r="U14" s="334">
        <v>50.3431</v>
      </c>
      <c r="V14" s="334">
        <v>50.528590000000001</v>
      </c>
      <c r="W14" s="334">
        <v>50.584130000000002</v>
      </c>
      <c r="X14" s="334">
        <v>48.368749999999999</v>
      </c>
      <c r="Y14" s="334">
        <v>47.29645</v>
      </c>
      <c r="Z14" s="334">
        <v>48.363779999999998</v>
      </c>
      <c r="AA14" s="334">
        <v>49.445839999999997</v>
      </c>
      <c r="AB14" s="334">
        <v>48.981630000000003</v>
      </c>
      <c r="AC14" s="334">
        <v>48.092469999999999</v>
      </c>
      <c r="AD14" s="334">
        <v>49.162640000000003</v>
      </c>
      <c r="AE14" s="334">
        <v>48.315710000000003</v>
      </c>
      <c r="AF14" s="334">
        <v>48.211410000000001</v>
      </c>
      <c r="AG14" s="334">
        <v>48.46134</v>
      </c>
      <c r="AH14" s="334">
        <v>48.379469999999998</v>
      </c>
      <c r="AI14" s="334">
        <v>47.440289999999997</v>
      </c>
      <c r="AJ14" s="334">
        <v>49.800559999999997</v>
      </c>
      <c r="AK14" s="334">
        <v>47.547629999999998</v>
      </c>
      <c r="AL14" s="334">
        <v>48.316600000000001</v>
      </c>
      <c r="AM14" s="334">
        <v>48.69406</v>
      </c>
      <c r="AN14" s="334">
        <v>50.137439999999998</v>
      </c>
      <c r="AO14" s="334">
        <v>50.026870000000002</v>
      </c>
      <c r="AP14" s="334">
        <v>49.755360000000003</v>
      </c>
      <c r="AQ14" s="334">
        <v>48.271810000000002</v>
      </c>
      <c r="AR14" s="334">
        <v>46.963799999999999</v>
      </c>
      <c r="AS14" s="334">
        <v>48.875630000000001</v>
      </c>
      <c r="AT14" s="334">
        <v>49.86148</v>
      </c>
      <c r="AU14" s="334">
        <v>49.882019999999997</v>
      </c>
      <c r="AV14" s="334">
        <v>51.475070000000002</v>
      </c>
      <c r="AW14" s="334">
        <v>50.698900000000002</v>
      </c>
      <c r="AX14" s="334">
        <v>50.893230000000003</v>
      </c>
      <c r="AY14" s="334">
        <v>49.494669999999999</v>
      </c>
      <c r="AZ14" s="334">
        <v>50.594859999999997</v>
      </c>
      <c r="BA14" s="334">
        <v>50.338529999999999</v>
      </c>
      <c r="BB14" s="334">
        <v>52.347529999999999</v>
      </c>
      <c r="BC14" s="334">
        <v>52.393830000000001</v>
      </c>
      <c r="BD14" s="334">
        <v>50.592170000000003</v>
      </c>
      <c r="BE14" s="334">
        <v>50.135959999999997</v>
      </c>
      <c r="BF14" s="334">
        <v>51.6295</v>
      </c>
      <c r="BG14" s="334">
        <v>53.733960000000003</v>
      </c>
      <c r="BH14" s="334">
        <v>51.646430000000002</v>
      </c>
      <c r="BI14" s="334">
        <v>52.973579999999998</v>
      </c>
      <c r="BJ14" s="334">
        <v>51.896210000000004</v>
      </c>
      <c r="BK14" s="334">
        <v>51.106870000000001</v>
      </c>
      <c r="BL14" s="334">
        <v>48.820839999999997</v>
      </c>
      <c r="BM14" s="334">
        <v>48.939010000000003</v>
      </c>
      <c r="BN14" s="334">
        <v>46.443339999999999</v>
      </c>
      <c r="BO14" s="334">
        <v>46.401530000000001</v>
      </c>
      <c r="BP14" s="334">
        <v>46.88702</v>
      </c>
      <c r="BQ14" s="334">
        <v>46.546509999999998</v>
      </c>
      <c r="BR14" s="334">
        <v>47.947319999999998</v>
      </c>
      <c r="BS14" s="334">
        <v>51.584400000000002</v>
      </c>
      <c r="BT14" s="334">
        <v>53.14725</v>
      </c>
      <c r="BU14" s="334">
        <v>51.259569999999997</v>
      </c>
      <c r="BV14" s="334">
        <v>51.025709999999997</v>
      </c>
      <c r="BW14" s="334">
        <v>52.87867</v>
      </c>
      <c r="BX14" s="334">
        <v>53.293529999999997</v>
      </c>
      <c r="BY14" s="334">
        <v>52.37426</v>
      </c>
      <c r="BZ14" s="334">
        <v>51.759320000000002</v>
      </c>
      <c r="CA14" s="334">
        <v>49.25224</v>
      </c>
      <c r="CB14" s="334">
        <v>49.719889999999999</v>
      </c>
      <c r="CC14" s="334">
        <v>48.969810000000003</v>
      </c>
      <c r="CD14" s="334">
        <v>51.044069999999998</v>
      </c>
      <c r="CE14" s="334">
        <v>51.935479999999998</v>
      </c>
      <c r="CF14" s="334">
        <v>52.560400000000001</v>
      </c>
      <c r="CG14" s="334">
        <v>51.375309999999999</v>
      </c>
      <c r="CH14" s="334">
        <v>50.340119999999999</v>
      </c>
      <c r="CI14" s="334">
        <v>52.44903</v>
      </c>
      <c r="CJ14" s="334">
        <v>52.165669999999999</v>
      </c>
      <c r="CK14" s="334">
        <v>53.299379999999999</v>
      </c>
      <c r="CL14" s="334">
        <v>53.926870000000001</v>
      </c>
      <c r="CM14" s="334">
        <v>53.774389999999997</v>
      </c>
      <c r="CN14" s="334">
        <v>54.235779999999998</v>
      </c>
      <c r="CO14" s="334">
        <v>52.993250000000003</v>
      </c>
      <c r="CP14" s="334">
        <v>52.659370000000003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Hoja5">
    <tabColor rgb="FF00B050"/>
  </sheetPr>
  <dimension ref="B2:L16"/>
  <sheetViews>
    <sheetView zoomScale="115" zoomScaleNormal="115" workbookViewId="0">
      <selection activeCell="E22" sqref="E21:E22"/>
    </sheetView>
  </sheetViews>
  <sheetFormatPr baseColWidth="10" defaultRowHeight="12.75"/>
  <cols>
    <col min="1" max="1" width="3.140625" style="6" customWidth="1"/>
    <col min="2" max="2" width="15" style="6" bestFit="1" customWidth="1"/>
    <col min="3" max="3" width="8.42578125" style="6" bestFit="1" customWidth="1"/>
    <col min="4" max="6" width="7.85546875" style="6" bestFit="1" customWidth="1"/>
    <col min="7" max="7" width="3.7109375" style="6" customWidth="1"/>
    <col min="8" max="8" width="15" style="6" bestFit="1" customWidth="1"/>
    <col min="9" max="11" width="7" style="6" customWidth="1"/>
    <col min="12" max="13" width="11.42578125" style="6" customWidth="1"/>
    <col min="14" max="16384" width="11.42578125" style="6"/>
  </cols>
  <sheetData>
    <row r="2" spans="2:12">
      <c r="B2" s="824" t="s">
        <v>72</v>
      </c>
      <c r="C2" s="824"/>
      <c r="D2" s="824"/>
      <c r="E2" s="824"/>
      <c r="F2" s="824"/>
      <c r="H2" s="824" t="s">
        <v>72</v>
      </c>
      <c r="I2" s="824"/>
      <c r="J2" s="824"/>
      <c r="K2" s="824"/>
      <c r="L2" s="825" t="s">
        <v>24</v>
      </c>
    </row>
    <row r="3" spans="2:12">
      <c r="B3" s="10" t="s">
        <v>37</v>
      </c>
      <c r="C3" s="160" t="s">
        <v>41</v>
      </c>
      <c r="D3" s="160" t="s">
        <v>42</v>
      </c>
      <c r="E3" s="160" t="s">
        <v>43</v>
      </c>
      <c r="F3" s="10" t="s">
        <v>55</v>
      </c>
      <c r="H3" s="10" t="s">
        <v>37</v>
      </c>
      <c r="I3" s="160" t="s">
        <v>41</v>
      </c>
      <c r="J3" s="160" t="s">
        <v>42</v>
      </c>
      <c r="K3" s="160" t="s">
        <v>43</v>
      </c>
      <c r="L3" s="826"/>
    </row>
    <row r="4" spans="2:12">
      <c r="B4" s="31" t="s">
        <v>45</v>
      </c>
      <c r="C4" s="213">
        <f>INDEX('Figuras 3 y 4 - Tabla 4 '!$C$4:$N$16,MATCH('Tabla 5'!$B4,'Figuras 3 y 4 - Tabla 4 '!$B$4:$B$16,0),MATCH('Tabla 5'!C$3,'Figuras 3 y 4 - Tabla 4 '!$C$3:$N$3,0))</f>
        <v>1263.66156</v>
      </c>
      <c r="D4" s="213">
        <f>INDEX('Figuras 3 y 4 - Tabla 4 '!$C$4:$N$16,MATCH('Tabla 5'!$B4,'Figuras 3 y 4 - Tabla 4 '!$B$4:$B$16,0),MATCH('Tabla 5'!D$3,'Figuras 3 y 4 - Tabla 4 '!$C$3:$N$3,0))</f>
        <v>1171.41551</v>
      </c>
      <c r="E4" s="344">
        <f>INDEX('Figuras 3 y 4 - Tabla 4 '!$C$4:$N$16,MATCH('Tabla 5'!$B4,'Figuras 3 y 4 - Tabla 4 '!$B$4:$B$16,0),MATCH('Tabla 5'!E$3,'Figuras 3 y 4 - Tabla 4 '!$C$3:$N$3,0))</f>
        <v>1235.20865</v>
      </c>
      <c r="F4" s="343">
        <f>+SUM(C4:E4)</f>
        <v>3670.2857200000003</v>
      </c>
      <c r="H4" s="31" t="s">
        <v>45</v>
      </c>
      <c r="I4" s="35">
        <f>+C4/C$16</f>
        <v>0.82849597796795849</v>
      </c>
      <c r="J4" s="35">
        <f t="shared" ref="J4:J15" si="0">+D4/D$16</f>
        <v>0.77970153082457672</v>
      </c>
      <c r="K4" s="35">
        <f t="shared" ref="K4:K15" si="1">+E4/E$16</f>
        <v>0.78177311406911376</v>
      </c>
      <c r="L4" s="35">
        <f>AVERAGE(I4:K4)</f>
        <v>0.79665687428721643</v>
      </c>
    </row>
    <row r="5" spans="2:12">
      <c r="B5" s="32" t="s">
        <v>48</v>
      </c>
      <c r="C5" s="213">
        <f>INDEX('Figuras 3 y 4 - Tabla 4 '!$C$4:$N$16,MATCH('Tabla 5'!$B5,'Figuras 3 y 4 - Tabla 4 '!$B$4:$B$16,0),MATCH('Tabla 5'!C$3,'Figuras 3 y 4 - Tabla 4 '!$C$3:$N$3,0))</f>
        <v>0</v>
      </c>
      <c r="D5" s="213">
        <f>INDEX('Figuras 3 y 4 - Tabla 4 '!$C$4:$N$16,MATCH('Tabla 5'!$B5,'Figuras 3 y 4 - Tabla 4 '!$B$4:$B$16,0),MATCH('Tabla 5'!D$3,'Figuras 3 y 4 - Tabla 4 '!$C$3:$N$3,0))</f>
        <v>0</v>
      </c>
      <c r="E5" s="338">
        <f>INDEX('Figuras 3 y 4 - Tabla 4 '!$C$4:$N$16,MATCH('Tabla 5'!$B5,'Figuras 3 y 4 - Tabla 4 '!$B$4:$B$16,0),MATCH('Tabla 5'!E$3,'Figuras 3 y 4 - Tabla 4 '!$C$3:$N$3,0))</f>
        <v>0</v>
      </c>
      <c r="F5" s="336">
        <f>+SUM(C5:E5)</f>
        <v>0</v>
      </c>
      <c r="H5" s="32" t="s">
        <v>48</v>
      </c>
      <c r="I5" s="36">
        <f>+C5/C$16</f>
        <v>0</v>
      </c>
      <c r="J5" s="36">
        <f t="shared" si="0"/>
        <v>0</v>
      </c>
      <c r="K5" s="36">
        <f t="shared" si="1"/>
        <v>0</v>
      </c>
      <c r="L5" s="36">
        <f t="shared" ref="L5:L15" si="2">AVERAGE(I5:K5)</f>
        <v>0</v>
      </c>
    </row>
    <row r="6" spans="2:12">
      <c r="B6" s="32" t="s">
        <v>187</v>
      </c>
      <c r="C6" s="213">
        <f>INDEX('Figuras 3 y 4 - Tabla 4 '!$C$4:$N$16,MATCH('Tabla 5'!$B6,'Figuras 3 y 4 - Tabla 4 '!$B$4:$B$16,0),MATCH('Tabla 5'!C$3,'Figuras 3 y 4 - Tabla 4 '!$C$3:$N$3,0))</f>
        <v>12.02636</v>
      </c>
      <c r="D6" s="213">
        <f>INDEX('Figuras 3 y 4 - Tabla 4 '!$C$4:$N$16,MATCH('Tabla 5'!$B6,'Figuras 3 y 4 - Tabla 4 '!$B$4:$B$16,0),MATCH('Tabla 5'!D$3,'Figuras 3 y 4 - Tabla 4 '!$C$3:$N$3,0))</f>
        <v>11.842739999999999</v>
      </c>
      <c r="E6" s="338">
        <f>INDEX('Figuras 3 y 4 - Tabla 4 '!$C$4:$N$16,MATCH('Tabla 5'!$B6,'Figuras 3 y 4 - Tabla 4 '!$B$4:$B$16,0),MATCH('Tabla 5'!E$3,'Figuras 3 y 4 - Tabla 4 '!$C$3:$N$3,0))</f>
        <v>11.881640000000001</v>
      </c>
      <c r="F6" s="337">
        <f>+SUM(C6:E6)</f>
        <v>35.75074</v>
      </c>
      <c r="H6" s="32" t="s">
        <v>187</v>
      </c>
      <c r="I6" s="36">
        <f t="shared" ref="I6:I15" si="3">+C6/C$16</f>
        <v>7.8848571524124996E-3</v>
      </c>
      <c r="J6" s="36">
        <f t="shared" si="0"/>
        <v>7.8826022263931324E-3</v>
      </c>
      <c r="K6" s="36">
        <f t="shared" si="1"/>
        <v>7.5199819099778372E-3</v>
      </c>
      <c r="L6" s="36">
        <f t="shared" si="2"/>
        <v>7.7624804295944897E-3</v>
      </c>
    </row>
    <row r="7" spans="2:12">
      <c r="B7" s="32" t="s">
        <v>50</v>
      </c>
      <c r="C7" s="213">
        <f>INDEX('Figuras 3 y 4 - Tabla 4 '!$C$4:$N$16,MATCH('Tabla 5'!$B7,'Figuras 3 y 4 - Tabla 4 '!$B$4:$B$16,0),MATCH('Tabla 5'!C$3,'Figuras 3 y 4 - Tabla 4 '!$C$3:$N$3,0))</f>
        <v>73.632019999999997</v>
      </c>
      <c r="D7" s="213">
        <f>INDEX('Figuras 3 y 4 - Tabla 4 '!$C$4:$N$16,MATCH('Tabla 5'!$B7,'Figuras 3 y 4 - Tabla 4 '!$B$4:$B$16,0),MATCH('Tabla 5'!D$3,'Figuras 3 y 4 - Tabla 4 '!$C$3:$N$3,0))</f>
        <v>102.27016999999999</v>
      </c>
      <c r="E7" s="338">
        <f>INDEX('Figuras 3 y 4 - Tabla 4 '!$C$4:$N$16,MATCH('Tabla 5'!$B7,'Figuras 3 y 4 - Tabla 4 '!$B$4:$B$16,0),MATCH('Tabla 5'!E$3,'Figuras 3 y 4 - Tabla 4 '!$C$3:$N$3,0))</f>
        <v>104.11942000000001</v>
      </c>
      <c r="F7" s="337">
        <f t="shared" ref="F7:F13" si="4">+SUM(C7:E7)</f>
        <v>280.02161000000001</v>
      </c>
      <c r="H7" s="32" t="s">
        <v>50</v>
      </c>
      <c r="I7" s="36">
        <f t="shared" si="3"/>
        <v>4.8275451553386077E-2</v>
      </c>
      <c r="J7" s="36">
        <f t="shared" si="0"/>
        <v>6.8071668358471449E-2</v>
      </c>
      <c r="K7" s="36">
        <f t="shared" si="1"/>
        <v>6.5897986715418452E-2</v>
      </c>
      <c r="L7" s="36">
        <f>AVERAGE(I7:K7)</f>
        <v>6.0748368875758664E-2</v>
      </c>
    </row>
    <row r="8" spans="2:12">
      <c r="B8" s="32" t="s">
        <v>47</v>
      </c>
      <c r="C8" s="213">
        <f>INDEX('Figuras 3 y 4 - Tabla 4 '!$C$4:$N$16,MATCH('Tabla 5'!$B8,'Figuras 3 y 4 - Tabla 4 '!$B$4:$B$16,0),MATCH('Tabla 5'!C$3,'Figuras 3 y 4 - Tabla 4 '!$C$3:$N$3,0))</f>
        <v>0.61682000000000003</v>
      </c>
      <c r="D8" s="213">
        <f>INDEX('Figuras 3 y 4 - Tabla 4 '!$C$4:$N$16,MATCH('Tabla 5'!$B8,'Figuras 3 y 4 - Tabla 4 '!$B$4:$B$16,0),MATCH('Tabla 5'!D$3,'Figuras 3 y 4 - Tabla 4 '!$C$3:$N$3,0))</f>
        <v>0.79410000000000003</v>
      </c>
      <c r="E8" s="338">
        <f>INDEX('Figuras 3 y 4 - Tabla 4 '!$C$4:$N$16,MATCH('Tabla 5'!$B8,'Figuras 3 y 4 - Tabla 4 '!$B$4:$B$16,0),MATCH('Tabla 5'!E$3,'Figuras 3 y 4 - Tabla 4 '!$C$3:$N$3,0))</f>
        <v>0.42910999999999999</v>
      </c>
      <c r="F8" s="337">
        <f t="shared" si="4"/>
        <v>1.8400300000000001</v>
      </c>
      <c r="H8" s="32" t="s">
        <v>47</v>
      </c>
      <c r="I8" s="36">
        <f t="shared" ref="I8:K9" si="5">+C8/C$16</f>
        <v>4.0440645288774646E-4</v>
      </c>
      <c r="J8" s="36">
        <f t="shared" si="5"/>
        <v>5.2855795432296812E-4</v>
      </c>
      <c r="K8" s="36">
        <f t="shared" si="5"/>
        <v>2.715870399532884E-4</v>
      </c>
      <c r="L8" s="36">
        <f t="shared" si="2"/>
        <v>4.0151714905466764E-4</v>
      </c>
    </row>
    <row r="9" spans="2:12" s="81" customFormat="1">
      <c r="B9" s="32" t="s">
        <v>378</v>
      </c>
      <c r="C9" s="213">
        <f>INDEX('Figuras 3 y 4 - Tabla 4 '!$C$4:$N$16,MATCH('Tabla 5'!$B9,'Figuras 3 y 4 - Tabla 4 '!$B$4:$B$16,0),MATCH('Tabla 5'!C$3,'Figuras 3 y 4 - Tabla 4 '!$C$3:$N$3,0))</f>
        <v>20.370999999999999</v>
      </c>
      <c r="D9" s="213">
        <f>INDEX('Figuras 3 y 4 - Tabla 4 '!$C$4:$N$16,MATCH('Tabla 5'!$B9,'Figuras 3 y 4 - Tabla 4 '!$B$4:$B$16,0),MATCH('Tabla 5'!D$3,'Figuras 3 y 4 - Tabla 4 '!$C$3:$N$3,0))</f>
        <v>22.119</v>
      </c>
      <c r="E9" s="338">
        <f>INDEX('Figuras 3 y 4 - Tabla 4 '!$C$4:$N$16,MATCH('Tabla 5'!$B9,'Figuras 3 y 4 - Tabla 4 '!$B$4:$B$16,0),MATCH('Tabla 5'!E$3,'Figuras 3 y 4 - Tabla 4 '!$C$3:$N$3,0))</f>
        <v>24.231000000000002</v>
      </c>
      <c r="F9" s="337">
        <f>+SUM(C9:E9)</f>
        <v>66.721000000000004</v>
      </c>
      <c r="H9" s="32" t="s">
        <v>378</v>
      </c>
      <c r="I9" s="36">
        <f>+C9/C$16</f>
        <v>1.3355863707039789E-2</v>
      </c>
      <c r="J9" s="36">
        <f t="shared" si="5"/>
        <v>1.4722545512743648E-2</v>
      </c>
      <c r="K9" s="36">
        <f t="shared" si="5"/>
        <v>1.5335987427718141E-2</v>
      </c>
      <c r="L9" s="36">
        <f>AVERAGE(I9:K9)</f>
        <v>1.4471465549167192E-2</v>
      </c>
    </row>
    <row r="10" spans="2:12">
      <c r="B10" s="32" t="s">
        <v>44</v>
      </c>
      <c r="C10" s="213">
        <f>INDEX('Figuras 3 y 4 - Tabla 4 '!$C$4:$N$16,MATCH('Tabla 5'!$B10,'Figuras 3 y 4 - Tabla 4 '!$B$4:$B$16,0),MATCH('Tabla 5'!C$3,'Figuras 3 y 4 - Tabla 4 '!$C$3:$N$3,0))</f>
        <v>6.3510999999999997</v>
      </c>
      <c r="D10" s="213">
        <f>INDEX('Figuras 3 y 4 - Tabla 4 '!$C$4:$N$16,MATCH('Tabla 5'!$B10,'Figuras 3 y 4 - Tabla 4 '!$B$4:$B$16,0),MATCH('Tabla 5'!D$3,'Figuras 3 y 4 - Tabla 4 '!$C$3:$N$3,0))</f>
        <v>5.6436999999999999</v>
      </c>
      <c r="E10" s="338">
        <f>INDEX('Figuras 3 y 4 - Tabla 4 '!$C$4:$N$16,MATCH('Tabla 5'!$B10,'Figuras 3 y 4 - Tabla 4 '!$B$4:$B$16,0),MATCH('Tabla 5'!E$3,'Figuras 3 y 4 - Tabla 4 '!$C$3:$N$3,0))</f>
        <v>4.3355100000000002</v>
      </c>
      <c r="F10" s="337">
        <f>+SUM(C10:E10)</f>
        <v>16.330310000000001</v>
      </c>
      <c r="H10" s="32" t="s">
        <v>44</v>
      </c>
      <c r="I10" s="36">
        <f>+C10/C$16</f>
        <v>4.1639794801325613E-3</v>
      </c>
      <c r="J10" s="36">
        <f t="shared" si="0"/>
        <v>3.7564822148501886E-3</v>
      </c>
      <c r="K10" s="36">
        <f t="shared" si="1"/>
        <v>2.7439778322292216E-3</v>
      </c>
      <c r="L10" s="36">
        <f t="shared" si="2"/>
        <v>3.554813175737324E-3</v>
      </c>
    </row>
    <row r="11" spans="2:12">
      <c r="B11" s="32" t="s">
        <v>49</v>
      </c>
      <c r="C11" s="213">
        <f>INDEX('Figuras 3 y 4 - Tabla 4 '!$C$4:$N$16,MATCH('Tabla 5'!$B11,'Figuras 3 y 4 - Tabla 4 '!$B$4:$B$16,0),MATCH('Tabla 5'!C$3,'Figuras 3 y 4 - Tabla 4 '!$C$3:$N$3,0))</f>
        <v>134.49206000000001</v>
      </c>
      <c r="D11" s="213">
        <f>INDEX('Figuras 3 y 4 - Tabla 4 '!$C$4:$N$16,MATCH('Tabla 5'!$B11,'Figuras 3 y 4 - Tabla 4 '!$B$4:$B$16,0),MATCH('Tabla 5'!D$3,'Figuras 3 y 4 - Tabla 4 '!$C$3:$N$3,0))</f>
        <v>172.5333</v>
      </c>
      <c r="E11" s="338">
        <f>INDEX('Figuras 3 y 4 - Tabla 4 '!$C$4:$N$16,MATCH('Tabla 5'!$B11,'Figuras 3 y 4 - Tabla 4 '!$B$4:$B$16,0),MATCH('Tabla 5'!E$3,'Figuras 3 y 4 - Tabla 4 '!$C$3:$N$3,0))</f>
        <v>162.76542000000001</v>
      </c>
      <c r="F11" s="337">
        <f t="shared" si="4"/>
        <v>469.79077999999998</v>
      </c>
      <c r="H11" s="32" t="s">
        <v>49</v>
      </c>
      <c r="I11" s="36">
        <f t="shared" si="3"/>
        <v>8.8177194199549253E-2</v>
      </c>
      <c r="J11" s="36">
        <f t="shared" si="0"/>
        <v>0.11483924959147582</v>
      </c>
      <c r="K11" s="36">
        <f t="shared" si="1"/>
        <v>0.10301549398651573</v>
      </c>
      <c r="L11" s="36">
        <f>AVERAGE(I11:K11)</f>
        <v>0.10201064592584692</v>
      </c>
    </row>
    <row r="12" spans="2:12">
      <c r="B12" s="32" t="s">
        <v>52</v>
      </c>
      <c r="C12" s="213">
        <f>INDEX('Figuras 3 y 4 - Tabla 4 '!$C$4:$N$16,MATCH('Tabla 5'!$B12,'Figuras 3 y 4 - Tabla 4 '!$B$4:$B$16,0),MATCH('Tabla 5'!C$3,'Figuras 3 y 4 - Tabla 4 '!$C$3:$N$3,0))</f>
        <v>6.6661099999999998</v>
      </c>
      <c r="D12" s="213">
        <f>INDEX('Figuras 3 y 4 - Tabla 4 '!$C$4:$N$16,MATCH('Tabla 5'!$B12,'Figuras 3 y 4 - Tabla 4 '!$B$4:$B$16,0),MATCH('Tabla 5'!D$3,'Figuras 3 y 4 - Tabla 4 '!$C$3:$N$3,0))</f>
        <v>6.7203099999999996</v>
      </c>
      <c r="E12" s="338">
        <f>INDEX('Figuras 3 y 4 - Tabla 4 '!$C$4:$N$16,MATCH('Tabla 5'!$B12,'Figuras 3 y 4 - Tabla 4 '!$B$4:$B$16,0),MATCH('Tabla 5'!E$3,'Figuras 3 y 4 - Tabla 4 '!$C$3:$N$3,0))</f>
        <v>7.2803100000000001</v>
      </c>
      <c r="F12" s="337">
        <f t="shared" si="4"/>
        <v>20.666730000000001</v>
      </c>
      <c r="H12" s="32" t="s">
        <v>52</v>
      </c>
      <c r="I12" s="36">
        <f t="shared" si="3"/>
        <v>4.3705098726687453E-3</v>
      </c>
      <c r="J12" s="36">
        <f t="shared" si="0"/>
        <v>4.4730806019596843E-3</v>
      </c>
      <c r="K12" s="36">
        <f t="shared" si="1"/>
        <v>4.6077645425236539E-3</v>
      </c>
      <c r="L12" s="36">
        <f t="shared" si="2"/>
        <v>4.4837850057173612E-3</v>
      </c>
    </row>
    <row r="13" spans="2:12">
      <c r="B13" s="32" t="s">
        <v>185</v>
      </c>
      <c r="C13" s="213">
        <f>INDEX('Figuras 3 y 4 - Tabla 4 '!$C$4:$N$16,MATCH('Tabla 5'!$B13,'Figuras 3 y 4 - Tabla 4 '!$B$4:$B$16,0),MATCH('Tabla 5'!C$3,'Figuras 3 y 4 - Tabla 4 '!$C$3:$N$3,0))</f>
        <v>0</v>
      </c>
      <c r="D13" s="213">
        <f>INDEX('Figuras 3 y 4 - Tabla 4 '!$C$4:$N$16,MATCH('Tabla 5'!$B13,'Figuras 3 y 4 - Tabla 4 '!$B$4:$B$16,0),MATCH('Tabla 5'!D$3,'Figuras 3 y 4 - Tabla 4 '!$C$3:$N$3,0))</f>
        <v>0</v>
      </c>
      <c r="E13" s="338">
        <f>INDEX('Figuras 3 y 4 - Tabla 4 '!$C$4:$N$16,MATCH('Tabla 5'!$B13,'Figuras 3 y 4 - Tabla 4 '!$B$4:$B$16,0),MATCH('Tabla 5'!E$3,'Figuras 3 y 4 - Tabla 4 '!$C$3:$N$3,0))</f>
        <v>0</v>
      </c>
      <c r="F13" s="336">
        <f t="shared" si="4"/>
        <v>0</v>
      </c>
      <c r="H13" s="32" t="s">
        <v>185</v>
      </c>
      <c r="I13" s="36">
        <f t="shared" si="3"/>
        <v>0</v>
      </c>
      <c r="J13" s="36">
        <f>+D13/D$16</f>
        <v>0</v>
      </c>
      <c r="K13" s="36">
        <f t="shared" si="1"/>
        <v>0</v>
      </c>
      <c r="L13" s="36">
        <f>AVERAGE(I13:K13)</f>
        <v>0</v>
      </c>
    </row>
    <row r="14" spans="2:12">
      <c r="B14" s="32" t="s">
        <v>184</v>
      </c>
      <c r="C14" s="213">
        <f>INDEX('Figuras 3 y 4 - Tabla 4 '!$C$4:$N$16,MATCH('Tabla 5'!$B14,'Figuras 3 y 4 - Tabla 4 '!$B$4:$B$16,0),MATCH('Tabla 5'!C$3,'Figuras 3 y 4 - Tabla 4 '!$C$3:$N$3,0))</f>
        <v>0</v>
      </c>
      <c r="D14" s="213">
        <f>INDEX('Figuras 3 y 4 - Tabla 4 '!$C$4:$N$16,MATCH('Tabla 5'!$B14,'Figuras 3 y 4 - Tabla 4 '!$B$4:$B$16,0),MATCH('Tabla 5'!D$3,'Figuras 3 y 4 - Tabla 4 '!$C$3:$N$3,0))</f>
        <v>0</v>
      </c>
      <c r="E14" s="338">
        <f>INDEX('Figuras 3 y 4 - Tabla 4 '!$C$4:$N$16,MATCH('Tabla 5'!$B14,'Figuras 3 y 4 - Tabla 4 '!$B$4:$B$16,0),MATCH('Tabla 5'!E$3,'Figuras 3 y 4 - Tabla 4 '!$C$3:$N$3,0))</f>
        <v>0</v>
      </c>
      <c r="F14" s="336">
        <f>+SUM(C14:E14)</f>
        <v>0</v>
      </c>
      <c r="H14" s="32" t="s">
        <v>184</v>
      </c>
      <c r="I14" s="36">
        <f t="shared" si="3"/>
        <v>0</v>
      </c>
      <c r="J14" s="36">
        <f>+D14/D$16</f>
        <v>0</v>
      </c>
      <c r="K14" s="36">
        <f>+E14/E$16</f>
        <v>0</v>
      </c>
      <c r="L14" s="36">
        <f t="shared" si="2"/>
        <v>0</v>
      </c>
    </row>
    <row r="15" spans="2:12">
      <c r="B15" s="32" t="s">
        <v>188</v>
      </c>
      <c r="C15" s="213">
        <f>INDEX('Figuras 3 y 4 - Tabla 4 '!$C$4:$N$16,MATCH('Tabla 5'!$B15,'Figuras 3 y 4 - Tabla 4 '!$B$4:$B$16,0),MATCH('Tabla 5'!C$3,'Figuras 3 y 4 - Tabla 4 '!$C$3:$N$3,0))</f>
        <v>7.4306400000000004</v>
      </c>
      <c r="D15" s="213">
        <f>INDEX('Figuras 3 y 4 - Tabla 4 '!$C$4:$N$16,MATCH('Tabla 5'!$B15,'Figuras 3 y 4 - Tabla 4 '!$B$4:$B$16,0),MATCH('Tabla 5'!D$3,'Figuras 3 y 4 - Tabla 4 '!$C$3:$N$3,0))</f>
        <v>9.0508199999999999</v>
      </c>
      <c r="E15" s="339">
        <f>INDEX('Figuras 3 y 4 - Tabla 4 '!$C$4:$N$16,MATCH('Tabla 5'!$B15,'Figuras 3 y 4 - Tabla 4 '!$B$4:$B$16,0),MATCH('Tabla 5'!E$3,'Figuras 3 y 4 - Tabla 4 '!$C$3:$N$3,0))</f>
        <v>29.75806</v>
      </c>
      <c r="F15" s="337">
        <f>+SUM(C15:E15)</f>
        <v>46.239519999999999</v>
      </c>
      <c r="H15" s="33" t="s">
        <v>188</v>
      </c>
      <c r="I15" s="45">
        <f t="shared" si="3"/>
        <v>4.8717596139648588E-3</v>
      </c>
      <c r="J15" s="45">
        <f t="shared" si="0"/>
        <v>6.0242827152064042E-3</v>
      </c>
      <c r="K15" s="45">
        <f t="shared" si="1"/>
        <v>1.8834106476549959E-2</v>
      </c>
      <c r="L15" s="45">
        <f t="shared" si="2"/>
        <v>9.9100496019070752E-3</v>
      </c>
    </row>
    <row r="16" spans="2:12">
      <c r="B16" s="340" t="s">
        <v>73</v>
      </c>
      <c r="C16" s="341">
        <f>INDEX('Figuras 3 y 4 - Tabla 4 '!$C$4:$N$16,MATCH("Totales Mensuales",'Figuras 3 y 4 - Tabla 4 '!$B$4:$B$16,0),MATCH('Tabla 5'!C$3,'Figuras 3 y 4 - Tabla 4 '!$C$3:$N$3,0))</f>
        <v>1525.24767</v>
      </c>
      <c r="D16" s="341">
        <f>INDEX('Figuras 3 y 4 - Tabla 4 '!$C$4:$N$16,MATCH("Totales Mensuales",'Figuras 3 y 4 - Tabla 4 '!$B$4:$B$16,0),MATCH('Tabla 5'!D$3,'Figuras 3 y 4 - Tabla 4 '!$C$3:$N$3,0))</f>
        <v>1502.3896500000001</v>
      </c>
      <c r="E16" s="341">
        <f>INDEX('Figuras 3 y 4 - Tabla 4 '!$C$4:$N$16,MATCH("Totales Mensuales",'Figuras 3 y 4 - Tabla 4 '!$B$4:$B$16,0),MATCH('Tabla 5'!E$3,'Figuras 3 y 4 - Tabla 4 '!$C$3:$N$3,0))</f>
        <v>1580.0091199999999</v>
      </c>
      <c r="F16" s="342">
        <f>SUM(F4:F15)</f>
        <v>4607.6464399999995</v>
      </c>
      <c r="H16" s="34" t="s">
        <v>73</v>
      </c>
      <c r="I16" s="37">
        <f>C16/$F$16</f>
        <v>0.33102532710821453</v>
      </c>
      <c r="J16" s="37">
        <f>D16/$F$16</f>
        <v>0.32606443865949059</v>
      </c>
      <c r="K16" s="37">
        <f>E16/$F$16</f>
        <v>0.342910234232295</v>
      </c>
      <c r="L16" s="37"/>
    </row>
  </sheetData>
  <mergeCells count="3">
    <mergeCell ref="B2:F2"/>
    <mergeCell ref="H2:K2"/>
    <mergeCell ref="L2:L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Hoja6">
    <tabColor rgb="FF00B050"/>
  </sheetPr>
  <dimension ref="B1:F8"/>
  <sheetViews>
    <sheetView workbookViewId="0">
      <selection activeCell="B10" sqref="B10"/>
    </sheetView>
  </sheetViews>
  <sheetFormatPr baseColWidth="10" defaultRowHeight="12.75"/>
  <cols>
    <col min="2" max="2" width="16.5703125" bestFit="1" customWidth="1"/>
    <col min="3" max="3" width="18.7109375" bestFit="1" customWidth="1"/>
    <col min="4" max="4" width="13" bestFit="1" customWidth="1"/>
  </cols>
  <sheetData>
    <row r="1" spans="2:6">
      <c r="B1" s="159" t="s">
        <v>462</v>
      </c>
      <c r="C1" s="159"/>
      <c r="D1" s="159"/>
      <c r="E1" s="159"/>
      <c r="F1" s="159"/>
    </row>
    <row r="2" spans="2:6" s="159" customFormat="1"/>
    <row r="3" spans="2:6">
      <c r="B3" s="16" t="s">
        <v>77</v>
      </c>
      <c r="C3" s="17" t="s">
        <v>78</v>
      </c>
      <c r="D3" s="17" t="s">
        <v>79</v>
      </c>
    </row>
    <row r="4" spans="2:6">
      <c r="B4" s="13" t="s">
        <v>76</v>
      </c>
      <c r="C4" s="14">
        <f>+'Figura 6'!F1</f>
        <v>23.337999999999997</v>
      </c>
      <c r="D4" s="167">
        <f>+C4/$C$7</f>
        <v>4.9677433005390167E-2</v>
      </c>
    </row>
    <row r="5" spans="2:6">
      <c r="B5" s="13" t="s">
        <v>80</v>
      </c>
      <c r="C5" s="166">
        <f>+'Figura 6'!G1</f>
        <v>27.733299999999996</v>
      </c>
      <c r="D5" s="167">
        <f>+C5/$C$7</f>
        <v>5.9033299887239148E-2</v>
      </c>
    </row>
    <row r="6" spans="2:6">
      <c r="B6" s="13" t="s">
        <v>74</v>
      </c>
      <c r="C6" s="14">
        <f>+'Figura 6'!E1</f>
        <v>418.71948000000009</v>
      </c>
      <c r="D6" s="167">
        <f>+C6/$C$7</f>
        <v>0.89128926710737066</v>
      </c>
    </row>
    <row r="7" spans="2:6">
      <c r="B7" s="16" t="s">
        <v>55</v>
      </c>
      <c r="C7" s="18">
        <f>+SUM(C4:C6)</f>
        <v>469.7907800000001</v>
      </c>
      <c r="D7" s="19">
        <f>+SUM(D4:D6)</f>
        <v>1</v>
      </c>
    </row>
    <row r="8" spans="2:6">
      <c r="C8" s="12"/>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sheetPr codeName="Hoja7">
    <tabColor rgb="FF00B050"/>
  </sheetPr>
  <dimension ref="A1:H94"/>
  <sheetViews>
    <sheetView workbookViewId="0">
      <pane ySplit="2" topLeftCell="A3" activePane="bottomLeft" state="frozen"/>
      <selection pane="bottomLeft" activeCell="J44" sqref="J44"/>
    </sheetView>
  </sheetViews>
  <sheetFormatPr baseColWidth="10" defaultRowHeight="12.75"/>
  <cols>
    <col min="1" max="1" width="2.140625" style="395" customWidth="1"/>
    <col min="2" max="2" width="5.5703125" style="396" bestFit="1" customWidth="1"/>
    <col min="3" max="3" width="4.28515625" style="395" bestFit="1" customWidth="1"/>
    <col min="4" max="4" width="7.140625" style="395" customWidth="1"/>
    <col min="5" max="5" width="18.140625" style="395" customWidth="1"/>
    <col min="6" max="7" width="18.140625" style="8" customWidth="1"/>
    <col min="8" max="8" width="7.42578125" customWidth="1"/>
  </cols>
  <sheetData>
    <row r="1" spans="2:8">
      <c r="D1" s="395" t="s">
        <v>78</v>
      </c>
      <c r="E1" s="395">
        <f>+SUM(E3:E94)</f>
        <v>418.71948000000009</v>
      </c>
      <c r="F1" s="8">
        <f>+SUM(F3:F94)</f>
        <v>23.337999999999997</v>
      </c>
      <c r="G1" s="8">
        <f>+SUM(G3:G94)</f>
        <v>27.733299999999996</v>
      </c>
    </row>
    <row r="2" spans="2:8">
      <c r="E2" s="397" t="s">
        <v>74</v>
      </c>
      <c r="F2" s="9" t="s">
        <v>76</v>
      </c>
      <c r="G2" s="9" t="s">
        <v>75</v>
      </c>
    </row>
    <row r="3" spans="2:8">
      <c r="B3" s="396">
        <v>10</v>
      </c>
      <c r="C3" s="395" t="s">
        <v>41</v>
      </c>
      <c r="D3" s="396">
        <v>1</v>
      </c>
      <c r="E3" s="397">
        <v>3.9290000000000003</v>
      </c>
      <c r="F3" s="9">
        <v>0</v>
      </c>
      <c r="G3" s="9">
        <v>0</v>
      </c>
      <c r="H3" s="7"/>
    </row>
    <row r="4" spans="2:8">
      <c r="B4" s="396">
        <v>10</v>
      </c>
      <c r="C4" s="395" t="s">
        <v>41</v>
      </c>
      <c r="D4" s="396">
        <v>2</v>
      </c>
      <c r="E4" s="397">
        <v>3.923</v>
      </c>
      <c r="F4" s="9">
        <v>0</v>
      </c>
      <c r="G4" s="9">
        <v>0</v>
      </c>
      <c r="H4" s="7"/>
    </row>
    <row r="5" spans="2:8">
      <c r="B5" s="396">
        <v>10</v>
      </c>
      <c r="C5" s="395" t="s">
        <v>41</v>
      </c>
      <c r="D5" s="396">
        <v>3</v>
      </c>
      <c r="E5" s="397">
        <v>4.1372</v>
      </c>
      <c r="F5" s="9">
        <v>0</v>
      </c>
      <c r="G5" s="9">
        <v>0</v>
      </c>
      <c r="H5" s="7"/>
    </row>
    <row r="6" spans="2:8">
      <c r="B6" s="396">
        <v>10</v>
      </c>
      <c r="C6" s="395" t="s">
        <v>41</v>
      </c>
      <c r="D6" s="396">
        <v>4</v>
      </c>
      <c r="E6" s="397">
        <v>2.0533999999999999</v>
      </c>
      <c r="F6" s="9">
        <v>0</v>
      </c>
      <c r="G6" s="9">
        <v>0</v>
      </c>
      <c r="H6" s="7"/>
    </row>
    <row r="7" spans="2:8">
      <c r="B7" s="396">
        <v>10</v>
      </c>
      <c r="C7" s="395" t="s">
        <v>41</v>
      </c>
      <c r="D7" s="396">
        <v>5</v>
      </c>
      <c r="E7" s="397">
        <v>3.7903000000000002</v>
      </c>
      <c r="F7" s="9">
        <v>0</v>
      </c>
      <c r="G7" s="9">
        <v>0</v>
      </c>
      <c r="H7" s="7"/>
    </row>
    <row r="8" spans="2:8">
      <c r="B8" s="396">
        <v>10</v>
      </c>
      <c r="C8" s="395" t="s">
        <v>41</v>
      </c>
      <c r="D8" s="396">
        <v>6</v>
      </c>
      <c r="E8" s="397">
        <v>4.1684000000000001</v>
      </c>
      <c r="F8" s="9">
        <v>0</v>
      </c>
      <c r="G8" s="9">
        <v>0</v>
      </c>
      <c r="H8" s="7"/>
    </row>
    <row r="9" spans="2:8">
      <c r="B9" s="396">
        <v>10</v>
      </c>
      <c r="C9" s="395" t="s">
        <v>41</v>
      </c>
      <c r="D9" s="396">
        <v>7</v>
      </c>
      <c r="E9" s="397">
        <v>4.1211000000000002</v>
      </c>
      <c r="F9" s="9">
        <v>0</v>
      </c>
      <c r="G9" s="9">
        <v>0</v>
      </c>
      <c r="H9" s="7"/>
    </row>
    <row r="10" spans="2:8">
      <c r="B10" s="396">
        <v>10</v>
      </c>
      <c r="C10" s="395" t="s">
        <v>41</v>
      </c>
      <c r="D10" s="396">
        <v>8</v>
      </c>
      <c r="E10" s="397">
        <v>3.8285999999999998</v>
      </c>
      <c r="F10" s="9">
        <v>0</v>
      </c>
      <c r="G10" s="9">
        <v>0</v>
      </c>
      <c r="H10" s="7"/>
    </row>
    <row r="11" spans="2:8">
      <c r="B11" s="396">
        <v>10</v>
      </c>
      <c r="C11" s="395" t="s">
        <v>41</v>
      </c>
      <c r="D11" s="396">
        <v>9</v>
      </c>
      <c r="E11" s="397">
        <v>3.9356</v>
      </c>
      <c r="F11" s="9">
        <v>0</v>
      </c>
      <c r="G11" s="9">
        <v>0</v>
      </c>
      <c r="H11" s="7"/>
    </row>
    <row r="12" spans="2:8">
      <c r="B12" s="396">
        <v>10</v>
      </c>
      <c r="C12" s="395" t="s">
        <v>41</v>
      </c>
      <c r="D12" s="396">
        <v>10</v>
      </c>
      <c r="E12" s="397">
        <v>4.0161999999999995</v>
      </c>
      <c r="F12" s="9">
        <v>1E-3</v>
      </c>
      <c r="G12" s="9">
        <v>0</v>
      </c>
      <c r="H12" s="7"/>
    </row>
    <row r="13" spans="2:8">
      <c r="B13" s="396">
        <v>10</v>
      </c>
      <c r="C13" s="395" t="s">
        <v>41</v>
      </c>
      <c r="D13" s="396">
        <v>11</v>
      </c>
      <c r="E13" s="397">
        <v>4.3885000000000005</v>
      </c>
      <c r="F13" s="9">
        <v>2.71</v>
      </c>
      <c r="G13" s="9">
        <v>0</v>
      </c>
      <c r="H13" s="7"/>
    </row>
    <row r="14" spans="2:8">
      <c r="B14" s="396">
        <v>10</v>
      </c>
      <c r="C14" s="395" t="s">
        <v>41</v>
      </c>
      <c r="D14" s="396">
        <v>12</v>
      </c>
      <c r="E14" s="397">
        <v>4.5305999999999997</v>
      </c>
      <c r="F14" s="397">
        <v>0.28399999999999997</v>
      </c>
      <c r="G14" s="397">
        <v>0</v>
      </c>
      <c r="H14" s="7"/>
    </row>
    <row r="15" spans="2:8">
      <c r="B15" s="396">
        <v>10</v>
      </c>
      <c r="C15" s="395" t="s">
        <v>41</v>
      </c>
      <c r="D15" s="396">
        <v>13</v>
      </c>
      <c r="E15" s="397">
        <v>4.6105</v>
      </c>
      <c r="F15" s="397">
        <v>0</v>
      </c>
      <c r="G15" s="397">
        <v>0</v>
      </c>
      <c r="H15" s="7"/>
    </row>
    <row r="16" spans="2:8">
      <c r="B16" s="396">
        <v>10</v>
      </c>
      <c r="C16" s="395" t="s">
        <v>41</v>
      </c>
      <c r="D16" s="396">
        <v>14</v>
      </c>
      <c r="E16" s="397">
        <v>3.9226000000000001</v>
      </c>
      <c r="F16" s="397">
        <v>0</v>
      </c>
      <c r="G16" s="397">
        <v>0</v>
      </c>
      <c r="H16" s="7"/>
    </row>
    <row r="17" spans="2:8">
      <c r="B17" s="396">
        <v>10</v>
      </c>
      <c r="C17" s="395" t="s">
        <v>41</v>
      </c>
      <c r="D17" s="396">
        <v>15</v>
      </c>
      <c r="E17" s="397">
        <v>3.1990000000000003</v>
      </c>
      <c r="F17" s="397">
        <v>1.389</v>
      </c>
      <c r="G17" s="397">
        <v>0</v>
      </c>
      <c r="H17" s="85" t="s">
        <v>181</v>
      </c>
    </row>
    <row r="18" spans="2:8">
      <c r="B18" s="396">
        <v>10</v>
      </c>
      <c r="C18" s="395" t="s">
        <v>41</v>
      </c>
      <c r="D18" s="396">
        <v>16</v>
      </c>
      <c r="E18" s="397">
        <v>3.8329999999999997</v>
      </c>
      <c r="F18" s="397">
        <v>0</v>
      </c>
      <c r="G18" s="397">
        <v>0</v>
      </c>
      <c r="H18" s="7"/>
    </row>
    <row r="19" spans="2:8">
      <c r="B19" s="396">
        <v>10</v>
      </c>
      <c r="C19" s="395" t="s">
        <v>41</v>
      </c>
      <c r="D19" s="396">
        <v>17</v>
      </c>
      <c r="E19" s="397">
        <v>3.9718</v>
      </c>
      <c r="F19" s="397">
        <v>0</v>
      </c>
      <c r="G19" s="397">
        <v>0</v>
      </c>
      <c r="H19" s="7"/>
    </row>
    <row r="20" spans="2:8">
      <c r="B20" s="396">
        <v>10</v>
      </c>
      <c r="C20" s="395" t="s">
        <v>41</v>
      </c>
      <c r="D20" s="396">
        <v>18</v>
      </c>
      <c r="E20" s="397">
        <v>4.2883000000000004</v>
      </c>
      <c r="F20" s="9">
        <v>0</v>
      </c>
      <c r="G20" s="9">
        <v>0</v>
      </c>
      <c r="H20" s="7"/>
    </row>
    <row r="21" spans="2:8">
      <c r="B21" s="396">
        <v>10</v>
      </c>
      <c r="C21" s="395" t="s">
        <v>41</v>
      </c>
      <c r="D21" s="396">
        <v>19</v>
      </c>
      <c r="E21" s="397">
        <v>4.1984000000000004</v>
      </c>
      <c r="F21" s="9">
        <v>0</v>
      </c>
      <c r="G21" s="9">
        <v>0</v>
      </c>
      <c r="H21" s="7"/>
    </row>
    <row r="22" spans="2:8">
      <c r="B22" s="396">
        <v>10</v>
      </c>
      <c r="C22" s="395" t="s">
        <v>41</v>
      </c>
      <c r="D22" s="396">
        <v>20</v>
      </c>
      <c r="E22" s="397">
        <v>4.2763200000000001</v>
      </c>
      <c r="F22" s="9">
        <v>0</v>
      </c>
      <c r="G22" s="9">
        <v>0</v>
      </c>
      <c r="H22" s="7"/>
    </row>
    <row r="23" spans="2:8">
      <c r="B23" s="396">
        <v>10</v>
      </c>
      <c r="C23" s="395" t="s">
        <v>41</v>
      </c>
      <c r="D23" s="396">
        <v>21</v>
      </c>
      <c r="E23" s="397">
        <v>4.2469999999999999</v>
      </c>
      <c r="F23" s="9">
        <v>0</v>
      </c>
      <c r="G23" s="9">
        <v>0</v>
      </c>
      <c r="H23" s="7"/>
    </row>
    <row r="24" spans="2:8">
      <c r="B24" s="396">
        <v>10</v>
      </c>
      <c r="C24" s="395" t="s">
        <v>41</v>
      </c>
      <c r="D24" s="396">
        <v>22</v>
      </c>
      <c r="E24" s="397">
        <v>3.9569999999999999</v>
      </c>
      <c r="F24" s="9">
        <v>0</v>
      </c>
      <c r="G24" s="9">
        <v>0</v>
      </c>
      <c r="H24" s="7"/>
    </row>
    <row r="25" spans="2:8">
      <c r="B25" s="396">
        <v>10</v>
      </c>
      <c r="C25" s="395" t="s">
        <v>41</v>
      </c>
      <c r="D25" s="396">
        <v>23</v>
      </c>
      <c r="E25" s="397">
        <v>4.1288999999999998</v>
      </c>
      <c r="F25" s="9">
        <v>0</v>
      </c>
      <c r="G25" s="9">
        <v>0</v>
      </c>
      <c r="H25" s="7"/>
    </row>
    <row r="26" spans="2:8">
      <c r="B26" s="396">
        <v>10</v>
      </c>
      <c r="C26" s="395" t="s">
        <v>41</v>
      </c>
      <c r="D26" s="396">
        <v>24</v>
      </c>
      <c r="E26" s="397">
        <v>4.8102999999999998</v>
      </c>
      <c r="F26" s="9">
        <v>0</v>
      </c>
      <c r="G26" s="9">
        <v>0</v>
      </c>
      <c r="H26" s="7"/>
    </row>
    <row r="27" spans="2:8">
      <c r="B27" s="396">
        <v>10</v>
      </c>
      <c r="C27" s="395" t="s">
        <v>41</v>
      </c>
      <c r="D27" s="396">
        <v>25</v>
      </c>
      <c r="E27" s="397">
        <v>4.5137</v>
      </c>
      <c r="F27" s="9">
        <v>1.7210000000000001</v>
      </c>
      <c r="G27" s="9">
        <v>0</v>
      </c>
      <c r="H27" s="7"/>
    </row>
    <row r="28" spans="2:8">
      <c r="B28" s="396">
        <v>10</v>
      </c>
      <c r="C28" s="395" t="s">
        <v>41</v>
      </c>
      <c r="D28" s="396">
        <v>26</v>
      </c>
      <c r="E28" s="397">
        <v>4.2488999999999999</v>
      </c>
      <c r="F28" s="9">
        <v>0.76899999999999991</v>
      </c>
      <c r="G28" s="9">
        <v>0</v>
      </c>
      <c r="H28" s="7"/>
    </row>
    <row r="29" spans="2:8">
      <c r="B29" s="396">
        <v>10</v>
      </c>
      <c r="C29" s="395" t="s">
        <v>41</v>
      </c>
      <c r="D29" s="396">
        <v>27</v>
      </c>
      <c r="E29" s="397">
        <v>4.1978</v>
      </c>
      <c r="F29" s="9">
        <v>1.373</v>
      </c>
      <c r="G29" s="9">
        <v>0</v>
      </c>
      <c r="H29" s="7"/>
    </row>
    <row r="30" spans="2:8">
      <c r="B30" s="396">
        <v>10</v>
      </c>
      <c r="C30" s="395" t="s">
        <v>41</v>
      </c>
      <c r="D30" s="396">
        <v>28</v>
      </c>
      <c r="E30" s="397">
        <v>4.5593000000000004</v>
      </c>
      <c r="F30" s="9">
        <v>0</v>
      </c>
      <c r="G30" s="9">
        <v>0</v>
      </c>
      <c r="H30" s="7"/>
    </row>
    <row r="31" spans="2:8">
      <c r="B31" s="396">
        <v>10</v>
      </c>
      <c r="C31" s="395" t="s">
        <v>41</v>
      </c>
      <c r="D31" s="396">
        <v>29</v>
      </c>
      <c r="E31" s="397">
        <v>4.2889999999999997</v>
      </c>
      <c r="F31" s="9">
        <v>0</v>
      </c>
      <c r="G31" s="9">
        <v>0</v>
      </c>
      <c r="H31" s="7"/>
    </row>
    <row r="32" spans="2:8">
      <c r="B32" s="396">
        <v>10</v>
      </c>
      <c r="C32" s="395" t="s">
        <v>41</v>
      </c>
      <c r="D32" s="396">
        <v>30</v>
      </c>
      <c r="E32" s="397">
        <v>4.3302399999999999</v>
      </c>
      <c r="F32" s="9">
        <v>0</v>
      </c>
      <c r="G32" s="9">
        <v>0</v>
      </c>
      <c r="H32" s="7"/>
    </row>
    <row r="33" spans="2:8">
      <c r="B33" s="396">
        <v>10</v>
      </c>
      <c r="C33" s="395" t="s">
        <v>41</v>
      </c>
      <c r="D33" s="396">
        <v>31</v>
      </c>
      <c r="E33" s="397">
        <v>3.8411</v>
      </c>
      <c r="F33" s="9">
        <v>0</v>
      </c>
      <c r="G33" s="9">
        <v>0</v>
      </c>
      <c r="H33" s="7"/>
    </row>
    <row r="34" spans="2:8">
      <c r="B34" s="396">
        <v>11</v>
      </c>
      <c r="C34" s="395" t="s">
        <v>42</v>
      </c>
      <c r="D34" s="396">
        <v>1</v>
      </c>
      <c r="E34" s="397">
        <v>2.7951999999999999</v>
      </c>
      <c r="F34" s="9">
        <v>0</v>
      </c>
      <c r="G34" s="9">
        <v>0</v>
      </c>
      <c r="H34" s="7"/>
    </row>
    <row r="35" spans="2:8">
      <c r="B35" s="396">
        <v>11</v>
      </c>
      <c r="C35" s="395" t="s">
        <v>42</v>
      </c>
      <c r="D35" s="396">
        <v>2</v>
      </c>
      <c r="E35" s="397">
        <v>0.73419999999999996</v>
      </c>
      <c r="F35" s="9">
        <v>0</v>
      </c>
      <c r="G35" s="9">
        <v>0</v>
      </c>
      <c r="H35" s="7"/>
    </row>
    <row r="36" spans="2:8">
      <c r="B36" s="396">
        <v>11</v>
      </c>
      <c r="C36" s="395" t="s">
        <v>42</v>
      </c>
      <c r="D36" s="396">
        <v>3</v>
      </c>
      <c r="E36" s="397">
        <v>3.6749999999999998</v>
      </c>
      <c r="F36" s="9">
        <v>0</v>
      </c>
      <c r="G36" s="9">
        <v>0</v>
      </c>
      <c r="H36" s="7"/>
    </row>
    <row r="37" spans="2:8">
      <c r="B37" s="396">
        <v>11</v>
      </c>
      <c r="C37" s="395" t="s">
        <v>42</v>
      </c>
      <c r="D37" s="396">
        <v>4</v>
      </c>
      <c r="E37" s="397">
        <v>1.139</v>
      </c>
      <c r="F37" s="9">
        <v>0</v>
      </c>
      <c r="G37" s="9">
        <v>0</v>
      </c>
      <c r="H37" s="7"/>
    </row>
    <row r="38" spans="2:8">
      <c r="B38" s="396">
        <v>11</v>
      </c>
      <c r="C38" s="395" t="s">
        <v>42</v>
      </c>
      <c r="D38" s="396">
        <v>5</v>
      </c>
      <c r="E38" s="397">
        <v>3.3819999999999997</v>
      </c>
      <c r="F38" s="9">
        <v>0</v>
      </c>
      <c r="G38" s="9">
        <v>0</v>
      </c>
      <c r="H38" s="7"/>
    </row>
    <row r="39" spans="2:8">
      <c r="B39" s="396">
        <v>11</v>
      </c>
      <c r="C39" s="395" t="s">
        <v>42</v>
      </c>
      <c r="D39" s="396">
        <v>6</v>
      </c>
      <c r="E39" s="397">
        <v>0.1202</v>
      </c>
      <c r="F39" s="9">
        <v>0</v>
      </c>
      <c r="G39" s="9">
        <v>0</v>
      </c>
      <c r="H39" s="7"/>
    </row>
    <row r="40" spans="2:8">
      <c r="B40" s="396">
        <v>11</v>
      </c>
      <c r="C40" s="395" t="s">
        <v>42</v>
      </c>
      <c r="D40" s="396">
        <v>7</v>
      </c>
      <c r="E40" s="397">
        <v>1.6496</v>
      </c>
      <c r="F40" s="9">
        <v>0</v>
      </c>
      <c r="G40" s="9">
        <v>0</v>
      </c>
      <c r="H40" s="7"/>
    </row>
    <row r="41" spans="2:8">
      <c r="B41" s="396">
        <v>11</v>
      </c>
      <c r="C41" s="395" t="s">
        <v>42</v>
      </c>
      <c r="D41" s="396">
        <v>8</v>
      </c>
      <c r="E41" s="397">
        <v>2.242</v>
      </c>
      <c r="F41" s="9">
        <v>0</v>
      </c>
      <c r="G41" s="9">
        <v>0</v>
      </c>
      <c r="H41" s="7"/>
    </row>
    <row r="42" spans="2:8">
      <c r="B42" s="396">
        <v>11</v>
      </c>
      <c r="C42" s="395" t="s">
        <v>42</v>
      </c>
      <c r="D42" s="396">
        <v>9</v>
      </c>
      <c r="E42" s="397">
        <v>0</v>
      </c>
      <c r="F42" s="9">
        <v>0</v>
      </c>
      <c r="G42" s="9">
        <v>0</v>
      </c>
      <c r="H42" s="7"/>
    </row>
    <row r="43" spans="2:8">
      <c r="B43" s="396">
        <v>11</v>
      </c>
      <c r="C43" s="395" t="s">
        <v>42</v>
      </c>
      <c r="D43" s="396">
        <v>10</v>
      </c>
      <c r="E43" s="397">
        <v>0.2263</v>
      </c>
      <c r="F43" s="9">
        <v>0</v>
      </c>
      <c r="G43" s="9">
        <v>0</v>
      </c>
      <c r="H43" s="7"/>
    </row>
    <row r="44" spans="2:8">
      <c r="B44" s="396">
        <v>11</v>
      </c>
      <c r="C44" s="395" t="s">
        <v>42</v>
      </c>
      <c r="D44" s="396">
        <v>11</v>
      </c>
      <c r="E44" s="397">
        <v>4.0234000000000005</v>
      </c>
      <c r="F44" s="9">
        <v>0</v>
      </c>
      <c r="G44" s="9">
        <v>0</v>
      </c>
      <c r="H44" s="7"/>
    </row>
    <row r="45" spans="2:8">
      <c r="B45" s="396">
        <v>11</v>
      </c>
      <c r="C45" s="395" t="s">
        <v>42</v>
      </c>
      <c r="D45" s="396">
        <v>12</v>
      </c>
      <c r="E45" s="397">
        <v>3.9470999999999998</v>
      </c>
      <c r="F45" s="9">
        <v>0</v>
      </c>
      <c r="G45" s="9">
        <v>0</v>
      </c>
      <c r="H45" s="85"/>
    </row>
    <row r="46" spans="2:8">
      <c r="B46" s="396">
        <v>11</v>
      </c>
      <c r="C46" s="395" t="s">
        <v>42</v>
      </c>
      <c r="D46" s="396">
        <v>13</v>
      </c>
      <c r="E46" s="397">
        <v>3.8109000000000002</v>
      </c>
      <c r="F46" s="9">
        <v>0</v>
      </c>
      <c r="G46" s="9">
        <v>0</v>
      </c>
      <c r="H46" s="7"/>
    </row>
    <row r="47" spans="2:8">
      <c r="B47" s="396">
        <v>11</v>
      </c>
      <c r="C47" s="395" t="s">
        <v>42</v>
      </c>
      <c r="D47" s="396">
        <v>14</v>
      </c>
      <c r="E47" s="397">
        <v>0.61850000000000005</v>
      </c>
      <c r="F47" s="9">
        <v>0</v>
      </c>
      <c r="G47" s="9">
        <v>0</v>
      </c>
    </row>
    <row r="48" spans="2:8">
      <c r="B48" s="396">
        <v>11</v>
      </c>
      <c r="C48" s="395" t="s">
        <v>42</v>
      </c>
      <c r="D48" s="396">
        <v>15</v>
      </c>
      <c r="E48" s="397">
        <v>0.42000000000000004</v>
      </c>
      <c r="F48" s="9">
        <v>0</v>
      </c>
      <c r="G48" s="9">
        <v>0</v>
      </c>
      <c r="H48" s="85" t="s">
        <v>182</v>
      </c>
    </row>
    <row r="49" spans="2:8">
      <c r="B49" s="396">
        <v>11</v>
      </c>
      <c r="C49" s="395" t="s">
        <v>42</v>
      </c>
      <c r="D49" s="396">
        <v>16</v>
      </c>
      <c r="E49" s="397">
        <v>1.153</v>
      </c>
      <c r="F49" s="9">
        <v>0</v>
      </c>
      <c r="G49" s="9">
        <v>0</v>
      </c>
      <c r="H49" s="7"/>
    </row>
    <row r="50" spans="2:8">
      <c r="B50" s="396">
        <v>11</v>
      </c>
      <c r="C50" s="395" t="s">
        <v>42</v>
      </c>
      <c r="D50" s="396">
        <v>17</v>
      </c>
      <c r="E50" s="397">
        <v>12.1752</v>
      </c>
      <c r="F50" s="9">
        <v>0</v>
      </c>
      <c r="G50" s="9">
        <v>0</v>
      </c>
      <c r="H50" s="7"/>
    </row>
    <row r="51" spans="2:8">
      <c r="B51" s="396">
        <v>11</v>
      </c>
      <c r="C51" s="395" t="s">
        <v>42</v>
      </c>
      <c r="D51" s="396">
        <v>18</v>
      </c>
      <c r="E51" s="397">
        <v>13.661799999999999</v>
      </c>
      <c r="F51" s="9">
        <v>0</v>
      </c>
      <c r="G51" s="9">
        <v>0</v>
      </c>
      <c r="H51" s="7"/>
    </row>
    <row r="52" spans="2:8">
      <c r="B52" s="396">
        <v>11</v>
      </c>
      <c r="C52" s="395" t="s">
        <v>42</v>
      </c>
      <c r="D52" s="396">
        <v>19</v>
      </c>
      <c r="E52" s="397">
        <v>13.667899999999999</v>
      </c>
      <c r="F52" s="9">
        <v>0</v>
      </c>
      <c r="G52" s="9">
        <v>0</v>
      </c>
      <c r="H52" s="7"/>
    </row>
    <row r="53" spans="2:8">
      <c r="B53" s="396">
        <v>11</v>
      </c>
      <c r="C53" s="395" t="s">
        <v>42</v>
      </c>
      <c r="D53" s="396">
        <v>20</v>
      </c>
      <c r="E53" s="397">
        <v>13.5671</v>
      </c>
      <c r="F53" s="9">
        <v>0</v>
      </c>
      <c r="G53" s="9">
        <v>2.1597999999999997</v>
      </c>
      <c r="H53" s="7"/>
    </row>
    <row r="54" spans="2:8">
      <c r="B54" s="396">
        <v>11</v>
      </c>
      <c r="C54" s="395" t="s">
        <v>42</v>
      </c>
      <c r="D54" s="396">
        <v>21</v>
      </c>
      <c r="E54" s="397">
        <v>13.5817</v>
      </c>
      <c r="F54" s="9">
        <v>0</v>
      </c>
      <c r="G54" s="9">
        <v>3.7113</v>
      </c>
      <c r="H54" s="7"/>
    </row>
    <row r="55" spans="2:8">
      <c r="B55" s="396">
        <v>11</v>
      </c>
      <c r="C55" s="395" t="s">
        <v>42</v>
      </c>
      <c r="D55" s="396">
        <v>22</v>
      </c>
      <c r="E55" s="397">
        <v>12.101199999999999</v>
      </c>
      <c r="F55" s="9">
        <v>0</v>
      </c>
      <c r="G55" s="9">
        <v>2.0097</v>
      </c>
      <c r="H55" s="7"/>
    </row>
    <row r="56" spans="2:8">
      <c r="B56" s="396">
        <v>11</v>
      </c>
      <c r="C56" s="395" t="s">
        <v>42</v>
      </c>
      <c r="D56" s="396">
        <v>23</v>
      </c>
      <c r="E56" s="397">
        <v>11.334299999999999</v>
      </c>
      <c r="F56" s="9">
        <v>0</v>
      </c>
      <c r="G56" s="9">
        <v>0</v>
      </c>
      <c r="H56" s="7"/>
    </row>
    <row r="57" spans="2:8">
      <c r="B57" s="396">
        <v>11</v>
      </c>
      <c r="C57" s="395" t="s">
        <v>42</v>
      </c>
      <c r="D57" s="396">
        <v>24</v>
      </c>
      <c r="E57" s="397">
        <v>4.8158000000000003</v>
      </c>
      <c r="F57" s="9">
        <v>0</v>
      </c>
      <c r="G57" s="9">
        <v>0</v>
      </c>
      <c r="H57" s="7"/>
    </row>
    <row r="58" spans="2:8">
      <c r="B58" s="396">
        <v>11</v>
      </c>
      <c r="C58" s="395" t="s">
        <v>42</v>
      </c>
      <c r="D58" s="396">
        <v>25</v>
      </c>
      <c r="E58" s="397">
        <v>4.8096999999999994</v>
      </c>
      <c r="F58" s="9">
        <v>0</v>
      </c>
      <c r="G58" s="9">
        <v>0.1416</v>
      </c>
      <c r="H58" s="7"/>
    </row>
    <row r="59" spans="2:8">
      <c r="B59" s="396">
        <v>11</v>
      </c>
      <c r="C59" s="395" t="s">
        <v>42</v>
      </c>
      <c r="D59" s="396">
        <v>26</v>
      </c>
      <c r="E59" s="397">
        <v>5.4177999999999997</v>
      </c>
      <c r="F59" s="9">
        <v>1.6739999999999999</v>
      </c>
      <c r="G59" s="9">
        <v>0.26290000000000002</v>
      </c>
      <c r="H59" s="7"/>
    </row>
    <row r="60" spans="2:8">
      <c r="B60" s="396">
        <v>11</v>
      </c>
      <c r="C60" s="395" t="s">
        <v>42</v>
      </c>
      <c r="D60" s="396">
        <v>27</v>
      </c>
      <c r="E60" s="397">
        <v>4.1846999999999994</v>
      </c>
      <c r="F60" s="9">
        <v>0</v>
      </c>
      <c r="G60" s="9">
        <v>0.2336</v>
      </c>
      <c r="H60" s="7"/>
    </row>
    <row r="61" spans="2:8">
      <c r="B61" s="396">
        <v>11</v>
      </c>
      <c r="C61" s="395" t="s">
        <v>42</v>
      </c>
      <c r="D61" s="396">
        <v>28</v>
      </c>
      <c r="E61" s="397">
        <v>4.7717999999999998</v>
      </c>
      <c r="F61" s="9">
        <v>0</v>
      </c>
      <c r="G61" s="9">
        <v>0.21740000000000001</v>
      </c>
      <c r="H61" s="7"/>
    </row>
    <row r="62" spans="2:8">
      <c r="B62" s="396">
        <v>11</v>
      </c>
      <c r="C62" s="395" t="s">
        <v>42</v>
      </c>
      <c r="D62" s="396">
        <v>29</v>
      </c>
      <c r="E62" s="397">
        <v>5.0946999999999996</v>
      </c>
      <c r="F62" s="9">
        <v>3.3359999999999999</v>
      </c>
      <c r="G62" s="9">
        <v>0.15479999999999999</v>
      </c>
      <c r="H62" s="7"/>
    </row>
    <row r="63" spans="2:8">
      <c r="B63" s="396">
        <v>11</v>
      </c>
      <c r="C63" s="395" t="s">
        <v>42</v>
      </c>
      <c r="D63" s="396">
        <v>30</v>
      </c>
      <c r="E63" s="397">
        <v>5.0575999999999999</v>
      </c>
      <c r="F63" s="9">
        <v>4.3380000000000001</v>
      </c>
      <c r="G63" s="9">
        <v>0.11650000000000001</v>
      </c>
      <c r="H63" s="7"/>
    </row>
    <row r="64" spans="2:8">
      <c r="B64" s="396">
        <v>12</v>
      </c>
      <c r="C64" s="395" t="s">
        <v>43</v>
      </c>
      <c r="D64" s="396">
        <v>1</v>
      </c>
      <c r="E64" s="397">
        <v>4.4489999999999998</v>
      </c>
      <c r="F64" s="9">
        <v>3.8450000000000002</v>
      </c>
      <c r="G64" s="9">
        <v>0.11219999999999999</v>
      </c>
      <c r="H64" s="7"/>
    </row>
    <row r="65" spans="2:8">
      <c r="B65" s="396">
        <v>12</v>
      </c>
      <c r="C65" s="395" t="s">
        <v>43</v>
      </c>
      <c r="D65" s="396">
        <v>2</v>
      </c>
      <c r="E65" s="397">
        <v>4.3666999999999998</v>
      </c>
      <c r="F65" s="9">
        <v>1.8979999999999999</v>
      </c>
      <c r="G65" s="9">
        <v>0.26269999999999999</v>
      </c>
      <c r="H65" s="7"/>
    </row>
    <row r="66" spans="2:8">
      <c r="B66" s="396">
        <v>12</v>
      </c>
      <c r="C66" s="395" t="s">
        <v>43</v>
      </c>
      <c r="D66" s="396">
        <v>3</v>
      </c>
      <c r="E66" s="397">
        <v>5.3329000000000004</v>
      </c>
      <c r="F66" s="9">
        <v>0</v>
      </c>
      <c r="G66" s="9">
        <v>0</v>
      </c>
      <c r="H66" s="7"/>
    </row>
    <row r="67" spans="2:8">
      <c r="B67" s="396">
        <v>12</v>
      </c>
      <c r="C67" s="395" t="s">
        <v>43</v>
      </c>
      <c r="D67" s="396">
        <v>4</v>
      </c>
      <c r="E67" s="397">
        <v>4.0266000000000002</v>
      </c>
      <c r="F67" s="9">
        <v>0</v>
      </c>
      <c r="G67" s="9">
        <v>0</v>
      </c>
      <c r="H67" s="7"/>
    </row>
    <row r="68" spans="2:8">
      <c r="B68" s="396">
        <v>12</v>
      </c>
      <c r="C68" s="395" t="s">
        <v>43</v>
      </c>
      <c r="D68" s="396">
        <v>5</v>
      </c>
      <c r="E68" s="397">
        <v>3.8996</v>
      </c>
      <c r="F68" s="9">
        <v>0</v>
      </c>
      <c r="G68" s="9">
        <v>0</v>
      </c>
      <c r="H68" s="7"/>
    </row>
    <row r="69" spans="2:8">
      <c r="B69" s="396">
        <v>12</v>
      </c>
      <c r="C69" s="395" t="s">
        <v>43</v>
      </c>
      <c r="D69" s="396">
        <v>6</v>
      </c>
      <c r="E69" s="397">
        <v>3.9062999999999999</v>
      </c>
      <c r="F69" s="9">
        <v>0</v>
      </c>
      <c r="G69" s="9">
        <v>0</v>
      </c>
      <c r="H69" s="7"/>
    </row>
    <row r="70" spans="2:8">
      <c r="B70" s="396">
        <v>12</v>
      </c>
      <c r="C70" s="395" t="s">
        <v>43</v>
      </c>
      <c r="D70" s="396">
        <v>7</v>
      </c>
      <c r="E70" s="397">
        <v>2.5165999999999999</v>
      </c>
      <c r="F70" s="9">
        <v>0</v>
      </c>
      <c r="G70" s="9">
        <v>0</v>
      </c>
      <c r="H70" s="7"/>
    </row>
    <row r="71" spans="2:8">
      <c r="B71" s="396">
        <v>12</v>
      </c>
      <c r="C71" s="395" t="s">
        <v>43</v>
      </c>
      <c r="D71" s="396">
        <v>8</v>
      </c>
      <c r="E71" s="397">
        <v>4.9290000000000003</v>
      </c>
      <c r="F71" s="9">
        <v>0</v>
      </c>
      <c r="G71" s="9">
        <v>0</v>
      </c>
      <c r="H71" s="7"/>
    </row>
    <row r="72" spans="2:8">
      <c r="B72" s="396">
        <v>12</v>
      </c>
      <c r="C72" s="395" t="s">
        <v>43</v>
      </c>
      <c r="D72" s="396">
        <v>9</v>
      </c>
      <c r="E72" s="397">
        <v>4.5979000000000001</v>
      </c>
      <c r="F72" s="9">
        <v>0</v>
      </c>
      <c r="G72" s="9">
        <v>0</v>
      </c>
      <c r="H72" s="7"/>
    </row>
    <row r="73" spans="2:8">
      <c r="B73" s="396">
        <v>12</v>
      </c>
      <c r="C73" s="395" t="s">
        <v>43</v>
      </c>
      <c r="D73" s="396">
        <v>10</v>
      </c>
      <c r="E73" s="397">
        <v>4.26</v>
      </c>
      <c r="F73" s="9">
        <v>0</v>
      </c>
      <c r="G73" s="9">
        <v>1.8132000000000001</v>
      </c>
      <c r="H73" s="7"/>
    </row>
    <row r="74" spans="2:8">
      <c r="B74" s="396">
        <v>12</v>
      </c>
      <c r="C74" s="395" t="s">
        <v>43</v>
      </c>
      <c r="D74" s="396">
        <v>11</v>
      </c>
      <c r="E74" s="397">
        <v>4.3502999999999998</v>
      </c>
      <c r="F74" s="9">
        <v>0</v>
      </c>
      <c r="G74" s="9">
        <v>1.3729</v>
      </c>
      <c r="H74" s="7"/>
    </row>
    <row r="75" spans="2:8">
      <c r="B75" s="396">
        <v>12</v>
      </c>
      <c r="C75" s="395" t="s">
        <v>43</v>
      </c>
      <c r="D75" s="396">
        <v>12</v>
      </c>
      <c r="E75" s="397">
        <v>4.6925999999999997</v>
      </c>
      <c r="F75" s="9">
        <v>0</v>
      </c>
      <c r="G75" s="9">
        <v>1.6894</v>
      </c>
      <c r="H75" s="85"/>
    </row>
    <row r="76" spans="2:8">
      <c r="B76" s="396">
        <v>12</v>
      </c>
      <c r="C76" s="395" t="s">
        <v>43</v>
      </c>
      <c r="D76" s="396">
        <v>13</v>
      </c>
      <c r="E76" s="397">
        <v>5.1333000000000002</v>
      </c>
      <c r="F76" s="9">
        <v>0</v>
      </c>
      <c r="G76" s="9">
        <v>1.5406</v>
      </c>
      <c r="H76" s="159"/>
    </row>
    <row r="77" spans="2:8">
      <c r="B77" s="396">
        <v>12</v>
      </c>
      <c r="C77" s="395" t="s">
        <v>43</v>
      </c>
      <c r="D77" s="396">
        <v>14</v>
      </c>
      <c r="E77" s="397">
        <v>5.2050999999999998</v>
      </c>
      <c r="F77" s="9">
        <v>0</v>
      </c>
      <c r="G77" s="9">
        <v>1.8460000000000001</v>
      </c>
      <c r="H77" s="7"/>
    </row>
    <row r="78" spans="2:8">
      <c r="B78" s="396">
        <v>12</v>
      </c>
      <c r="C78" s="395" t="s">
        <v>43</v>
      </c>
      <c r="D78" s="396">
        <v>15</v>
      </c>
      <c r="E78" s="397">
        <v>4.2530999999999999</v>
      </c>
      <c r="F78" s="9">
        <v>0</v>
      </c>
      <c r="G78" s="9">
        <v>1.8340000000000001</v>
      </c>
      <c r="H78" s="85" t="s">
        <v>183</v>
      </c>
    </row>
    <row r="79" spans="2:8">
      <c r="B79" s="396">
        <v>12</v>
      </c>
      <c r="C79" s="395" t="s">
        <v>43</v>
      </c>
      <c r="D79" s="396">
        <v>16</v>
      </c>
      <c r="E79" s="397">
        <v>4.1200999999999999</v>
      </c>
      <c r="F79" s="9">
        <v>0</v>
      </c>
      <c r="G79" s="9">
        <v>0.92369999999999997</v>
      </c>
    </row>
    <row r="80" spans="2:8">
      <c r="B80" s="396">
        <v>12</v>
      </c>
      <c r="C80" s="395" t="s">
        <v>43</v>
      </c>
      <c r="D80" s="396">
        <v>17</v>
      </c>
      <c r="E80" s="397">
        <v>3.7271000000000001</v>
      </c>
      <c r="F80" s="9">
        <v>0</v>
      </c>
      <c r="G80" s="9">
        <v>0</v>
      </c>
      <c r="H80" s="7"/>
    </row>
    <row r="81" spans="1:8">
      <c r="B81" s="396">
        <v>12</v>
      </c>
      <c r="C81" s="395" t="s">
        <v>43</v>
      </c>
      <c r="D81" s="396">
        <v>18</v>
      </c>
      <c r="E81" s="397">
        <v>3.9582999999999999</v>
      </c>
      <c r="F81" s="9">
        <v>0</v>
      </c>
      <c r="G81" s="9">
        <v>0</v>
      </c>
      <c r="H81" s="7"/>
    </row>
    <row r="82" spans="1:8">
      <c r="B82" s="396">
        <v>12</v>
      </c>
      <c r="C82" s="395" t="s">
        <v>43</v>
      </c>
      <c r="D82" s="396">
        <v>19</v>
      </c>
      <c r="E82" s="397">
        <v>5.5138999999999996</v>
      </c>
      <c r="F82" s="9">
        <v>0</v>
      </c>
      <c r="G82" s="9">
        <v>0</v>
      </c>
      <c r="H82" s="7"/>
    </row>
    <row r="83" spans="1:8">
      <c r="B83" s="396">
        <v>12</v>
      </c>
      <c r="C83" s="395" t="s">
        <v>43</v>
      </c>
      <c r="D83" s="396">
        <v>20</v>
      </c>
      <c r="E83" s="397">
        <v>4.7072199999999995</v>
      </c>
      <c r="F83" s="9">
        <v>0</v>
      </c>
      <c r="G83" s="9">
        <v>0</v>
      </c>
      <c r="H83" s="7"/>
    </row>
    <row r="84" spans="1:8">
      <c r="B84" s="396">
        <v>12</v>
      </c>
      <c r="C84" s="395" t="s">
        <v>43</v>
      </c>
      <c r="D84" s="396">
        <v>21</v>
      </c>
      <c r="E84" s="397">
        <v>4.1982999999999997</v>
      </c>
      <c r="F84" s="9">
        <v>0</v>
      </c>
      <c r="G84" s="9">
        <v>0</v>
      </c>
      <c r="H84" s="7"/>
    </row>
    <row r="85" spans="1:8">
      <c r="B85" s="396">
        <v>12</v>
      </c>
      <c r="C85" s="395" t="s">
        <v>43</v>
      </c>
      <c r="D85" s="396">
        <v>22</v>
      </c>
      <c r="E85" s="397">
        <v>4.2839999999999998</v>
      </c>
      <c r="F85" s="9">
        <v>0</v>
      </c>
      <c r="G85" s="9">
        <v>0</v>
      </c>
      <c r="H85" s="7"/>
    </row>
    <row r="86" spans="1:8">
      <c r="B86" s="396">
        <v>12</v>
      </c>
      <c r="C86" s="395" t="s">
        <v>43</v>
      </c>
      <c r="D86" s="396">
        <v>23</v>
      </c>
      <c r="E86" s="397">
        <v>4.2707999999999995</v>
      </c>
      <c r="F86" s="9">
        <v>0</v>
      </c>
      <c r="G86" s="9">
        <v>0</v>
      </c>
      <c r="H86" s="7"/>
    </row>
    <row r="87" spans="1:8">
      <c r="B87" s="396">
        <v>12</v>
      </c>
      <c r="C87" s="395" t="s">
        <v>43</v>
      </c>
      <c r="D87" s="396">
        <v>24</v>
      </c>
      <c r="E87" s="397">
        <v>4.4542999999999999</v>
      </c>
      <c r="F87" s="9">
        <v>0</v>
      </c>
      <c r="G87" s="9">
        <v>0</v>
      </c>
      <c r="H87" s="7"/>
    </row>
    <row r="88" spans="1:8">
      <c r="B88" s="396">
        <v>12</v>
      </c>
      <c r="C88" s="395" t="s">
        <v>43</v>
      </c>
      <c r="D88" s="396">
        <v>25</v>
      </c>
      <c r="E88" s="397">
        <v>4.5331000000000001</v>
      </c>
      <c r="F88" s="9">
        <v>0</v>
      </c>
      <c r="G88" s="9">
        <v>0</v>
      </c>
      <c r="H88" s="7"/>
    </row>
    <row r="89" spans="1:8">
      <c r="B89" s="396">
        <v>12</v>
      </c>
      <c r="C89" s="395" t="s">
        <v>43</v>
      </c>
      <c r="D89" s="396">
        <v>26</v>
      </c>
      <c r="E89" s="397">
        <v>6.0983999999999998</v>
      </c>
      <c r="F89" s="9">
        <v>0</v>
      </c>
      <c r="G89" s="9">
        <v>3.4384999999999999</v>
      </c>
      <c r="H89" s="7"/>
    </row>
    <row r="90" spans="1:8">
      <c r="B90" s="396">
        <v>12</v>
      </c>
      <c r="C90" s="395" t="s">
        <v>43</v>
      </c>
      <c r="D90" s="396">
        <v>27</v>
      </c>
      <c r="E90" s="397">
        <v>4.4336000000000002</v>
      </c>
      <c r="F90" s="9">
        <v>0</v>
      </c>
      <c r="G90" s="9">
        <v>3.75</v>
      </c>
      <c r="H90" s="7"/>
    </row>
    <row r="91" spans="1:8" s="159" customFormat="1">
      <c r="A91" s="395"/>
      <c r="B91" s="396">
        <v>12</v>
      </c>
      <c r="C91" s="395" t="s">
        <v>43</v>
      </c>
      <c r="D91" s="396">
        <v>28</v>
      </c>
      <c r="E91" s="397">
        <v>4.3148999999999997</v>
      </c>
      <c r="F91" s="9">
        <v>0</v>
      </c>
      <c r="G91" s="9">
        <v>0.14249999999999999</v>
      </c>
      <c r="H91" s="85"/>
    </row>
    <row r="92" spans="1:8" s="159" customFormat="1">
      <c r="A92" s="395"/>
      <c r="B92" s="396">
        <v>12</v>
      </c>
      <c r="C92" s="395" t="s">
        <v>43</v>
      </c>
      <c r="D92" s="396">
        <v>29</v>
      </c>
      <c r="E92" s="397">
        <v>4.7348999999999997</v>
      </c>
      <c r="F92" s="9">
        <v>0</v>
      </c>
      <c r="G92" s="9">
        <v>0</v>
      </c>
      <c r="H92" s="85"/>
    </row>
    <row r="93" spans="1:8">
      <c r="B93" s="396">
        <v>12</v>
      </c>
      <c r="C93" s="395" t="s">
        <v>43</v>
      </c>
      <c r="D93" s="396">
        <v>30</v>
      </c>
      <c r="E93" s="397">
        <v>4.6752000000000002</v>
      </c>
      <c r="F93" s="9">
        <v>0</v>
      </c>
      <c r="G93" s="9">
        <v>0</v>
      </c>
      <c r="H93" s="7"/>
    </row>
    <row r="94" spans="1:8">
      <c r="B94" s="396">
        <v>12</v>
      </c>
      <c r="C94" s="395" t="s">
        <v>43</v>
      </c>
      <c r="D94" s="396">
        <v>31</v>
      </c>
      <c r="E94" s="397">
        <v>4.3536000000000001</v>
      </c>
      <c r="F94" s="9">
        <v>0</v>
      </c>
      <c r="G94" s="9">
        <v>0</v>
      </c>
      <c r="H94" s="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Hoja8">
    <tabColor rgb="FF00B050"/>
  </sheetPr>
  <dimension ref="B1:P2211"/>
  <sheetViews>
    <sheetView zoomScaleNormal="100" workbookViewId="0">
      <selection activeCell="I8" sqref="I8"/>
    </sheetView>
  </sheetViews>
  <sheetFormatPr baseColWidth="10" defaultRowHeight="12.75"/>
  <cols>
    <col min="1" max="1" width="3.42578125" customWidth="1"/>
    <col min="2" max="2" width="5.5703125" style="21" customWidth="1"/>
    <col min="3" max="4" width="5.5703125" style="21" bestFit="1" customWidth="1"/>
    <col min="5" max="5" width="7.5703125" style="21" bestFit="1" customWidth="1"/>
    <col min="6" max="6" width="36.140625" style="21" bestFit="1" customWidth="1"/>
    <col min="12" max="12" width="20.28515625" customWidth="1"/>
    <col min="13" max="13" width="9.7109375" customWidth="1"/>
  </cols>
  <sheetData>
    <row r="1" spans="2:16" ht="13.5" thickBot="1">
      <c r="B1" s="20" t="s">
        <v>36</v>
      </c>
    </row>
    <row r="2" spans="2:16" ht="13.5" thickBot="1">
      <c r="L2" s="827" t="s">
        <v>84</v>
      </c>
      <c r="M2" s="827"/>
    </row>
    <row r="3" spans="2:16" ht="13.5" thickBot="1">
      <c r="B3" s="21" t="s">
        <v>81</v>
      </c>
      <c r="C3" s="21" t="s">
        <v>16</v>
      </c>
      <c r="D3" s="21" t="s">
        <v>14</v>
      </c>
      <c r="E3" s="21" t="s">
        <v>82</v>
      </c>
      <c r="F3" s="21" t="s">
        <v>83</v>
      </c>
      <c r="L3" s="244" t="s">
        <v>85</v>
      </c>
      <c r="M3" s="245" t="s">
        <v>86</v>
      </c>
    </row>
    <row r="4" spans="2:16">
      <c r="B4" s="227">
        <v>1</v>
      </c>
      <c r="C4" s="227">
        <v>1</v>
      </c>
      <c r="D4" s="227">
        <v>10</v>
      </c>
      <c r="E4" s="227">
        <v>2014</v>
      </c>
      <c r="F4" s="224">
        <v>2125.4</v>
      </c>
      <c r="L4" s="246" t="s">
        <v>24</v>
      </c>
      <c r="M4" s="247">
        <f>AVERAGE(F4:F2211)</f>
        <v>2088.7354166666632</v>
      </c>
    </row>
    <row r="5" spans="2:16">
      <c r="B5" s="227">
        <v>2</v>
      </c>
      <c r="C5" s="227">
        <v>1</v>
      </c>
      <c r="D5" s="227">
        <v>10</v>
      </c>
      <c r="E5" s="227">
        <v>2014</v>
      </c>
      <c r="F5" s="224">
        <v>2135.1999999999998</v>
      </c>
      <c r="L5" s="246" t="s">
        <v>33</v>
      </c>
      <c r="M5" s="247">
        <f>STDEV(F4:F2211)</f>
        <v>96.787375018915995</v>
      </c>
      <c r="N5" s="85" t="s">
        <v>278</v>
      </c>
      <c r="O5" s="159" t="s">
        <v>14</v>
      </c>
      <c r="P5" s="85" t="s">
        <v>81</v>
      </c>
    </row>
    <row r="6" spans="2:16">
      <c r="B6" s="227">
        <v>3</v>
      </c>
      <c r="C6" s="227">
        <v>1</v>
      </c>
      <c r="D6" s="227">
        <v>10</v>
      </c>
      <c r="E6" s="227">
        <v>2014</v>
      </c>
      <c r="F6" s="224">
        <v>2092.1999999999998</v>
      </c>
      <c r="L6" s="246" t="s">
        <v>87</v>
      </c>
      <c r="M6" s="247">
        <f>MIN(F4:F2211)</f>
        <v>1812.9</v>
      </c>
      <c r="N6" s="221">
        <f>INDEX($C$4:$C$2211,MATCH(M6,$F$4:$F$2211,0))</f>
        <v>4</v>
      </c>
      <c r="O6" s="221">
        <f>INDEX($D$4:$D$2211,MATCH(M6,$F$4:$F$2211,0))</f>
        <v>12</v>
      </c>
      <c r="P6" s="221">
        <f>INDEX($B$4:$B$2211,MATCH(M6,$F$4:$F$2211,0))</f>
        <v>15</v>
      </c>
    </row>
    <row r="7" spans="2:16" ht="13.5" thickBot="1">
      <c r="B7" s="227">
        <v>4</v>
      </c>
      <c r="C7" s="227">
        <v>1</v>
      </c>
      <c r="D7" s="227">
        <v>10</v>
      </c>
      <c r="E7" s="227">
        <v>2014</v>
      </c>
      <c r="F7" s="224">
        <v>2112.8000000000002</v>
      </c>
      <c r="L7" s="246" t="s">
        <v>88</v>
      </c>
      <c r="M7" s="247">
        <f>MAX(F4:F2211)</f>
        <v>2361.9</v>
      </c>
      <c r="N7" s="221">
        <f>INDEX($C$4:$C$2211,MATCH(M7,$F$4:$F$2211,0))</f>
        <v>26</v>
      </c>
      <c r="O7" s="221">
        <f>INDEX($D$4:$D$2211,MATCH(M7,$F$4:$F$2211,0))</f>
        <v>12</v>
      </c>
      <c r="P7" s="221">
        <f>INDEX($B$4:$B$2211,MATCH(M7,$F$4:$F$2211,0))</f>
        <v>23</v>
      </c>
    </row>
    <row r="8" spans="2:16">
      <c r="B8" s="227">
        <v>5</v>
      </c>
      <c r="C8" s="227">
        <v>1</v>
      </c>
      <c r="D8" s="227">
        <v>10</v>
      </c>
      <c r="E8" s="227">
        <v>2014</v>
      </c>
      <c r="F8" s="224">
        <v>2095.3000000000002</v>
      </c>
      <c r="L8" s="248" t="s">
        <v>89</v>
      </c>
      <c r="M8" s="249">
        <f>+M4/M7</f>
        <v>0.88434540694638353</v>
      </c>
    </row>
    <row r="9" spans="2:16" ht="13.5" thickBot="1">
      <c r="B9" s="227">
        <v>6</v>
      </c>
      <c r="C9" s="227">
        <v>1</v>
      </c>
      <c r="D9" s="227">
        <v>10</v>
      </c>
      <c r="E9" s="227">
        <v>2014</v>
      </c>
      <c r="F9" s="224">
        <v>2092.6999999999998</v>
      </c>
      <c r="L9" s="250" t="s">
        <v>90</v>
      </c>
      <c r="M9" s="251">
        <f>+M5/M4</f>
        <v>4.6337786129645585E-2</v>
      </c>
    </row>
    <row r="10" spans="2:16">
      <c r="B10" s="227">
        <v>7</v>
      </c>
      <c r="C10" s="227">
        <v>1</v>
      </c>
      <c r="D10" s="227">
        <v>10</v>
      </c>
      <c r="E10" s="227">
        <v>2014</v>
      </c>
      <c r="F10" s="224">
        <v>2102.6</v>
      </c>
    </row>
    <row r="11" spans="2:16">
      <c r="B11" s="227">
        <v>8</v>
      </c>
      <c r="C11" s="227">
        <v>1</v>
      </c>
      <c r="D11" s="227">
        <v>10</v>
      </c>
      <c r="E11" s="227">
        <v>2014</v>
      </c>
      <c r="F11" s="224">
        <v>2118.6999999999998</v>
      </c>
    </row>
    <row r="12" spans="2:16">
      <c r="B12" s="227">
        <v>9</v>
      </c>
      <c r="C12" s="227">
        <v>1</v>
      </c>
      <c r="D12" s="227">
        <v>10</v>
      </c>
      <c r="E12" s="227">
        <v>2014</v>
      </c>
      <c r="F12" s="224">
        <v>2031.6</v>
      </c>
    </row>
    <row r="13" spans="2:16">
      <c r="B13" s="227">
        <v>10</v>
      </c>
      <c r="C13" s="227">
        <v>1</v>
      </c>
      <c r="D13" s="227">
        <v>10</v>
      </c>
      <c r="E13" s="227">
        <v>2014</v>
      </c>
      <c r="F13" s="224">
        <v>2030.3</v>
      </c>
    </row>
    <row r="14" spans="2:16">
      <c r="B14" s="227">
        <v>11</v>
      </c>
      <c r="C14" s="227">
        <v>1</v>
      </c>
      <c r="D14" s="227">
        <v>10</v>
      </c>
      <c r="E14" s="227">
        <v>2014</v>
      </c>
      <c r="F14" s="224">
        <v>2014.3</v>
      </c>
    </row>
    <row r="15" spans="2:16">
      <c r="B15" s="227">
        <v>12</v>
      </c>
      <c r="C15" s="227">
        <v>1</v>
      </c>
      <c r="D15" s="227">
        <v>10</v>
      </c>
      <c r="E15" s="227">
        <v>2014</v>
      </c>
      <c r="F15" s="224">
        <v>2027.3</v>
      </c>
    </row>
    <row r="16" spans="2:16">
      <c r="B16" s="227">
        <v>13</v>
      </c>
      <c r="C16" s="227">
        <v>1</v>
      </c>
      <c r="D16" s="227">
        <v>10</v>
      </c>
      <c r="E16" s="227">
        <v>2014</v>
      </c>
      <c r="F16" s="224">
        <v>2013.8</v>
      </c>
    </row>
    <row r="17" spans="2:6">
      <c r="B17" s="227">
        <v>14</v>
      </c>
      <c r="C17" s="227">
        <v>1</v>
      </c>
      <c r="D17" s="227">
        <v>10</v>
      </c>
      <c r="E17" s="227">
        <v>2014</v>
      </c>
      <c r="F17" s="224">
        <v>2011.8</v>
      </c>
    </row>
    <row r="18" spans="2:6">
      <c r="B18" s="227">
        <v>15</v>
      </c>
      <c r="C18" s="227">
        <v>1</v>
      </c>
      <c r="D18" s="227">
        <v>10</v>
      </c>
      <c r="E18" s="227">
        <v>2014</v>
      </c>
      <c r="F18" s="224">
        <v>1994.3</v>
      </c>
    </row>
    <row r="19" spans="2:6">
      <c r="B19" s="227">
        <v>16</v>
      </c>
      <c r="C19" s="227">
        <v>1</v>
      </c>
      <c r="D19" s="227">
        <v>10</v>
      </c>
      <c r="E19" s="227">
        <v>2014</v>
      </c>
      <c r="F19" s="224">
        <v>1980.4</v>
      </c>
    </row>
    <row r="20" spans="2:6">
      <c r="B20" s="227">
        <v>17</v>
      </c>
      <c r="C20" s="227">
        <v>1</v>
      </c>
      <c r="D20" s="227">
        <v>10</v>
      </c>
      <c r="E20" s="227">
        <v>2014</v>
      </c>
      <c r="F20" s="224">
        <v>1973</v>
      </c>
    </row>
    <row r="21" spans="2:6">
      <c r="B21" s="227">
        <v>18</v>
      </c>
      <c r="C21" s="227">
        <v>1</v>
      </c>
      <c r="D21" s="227">
        <v>10</v>
      </c>
      <c r="E21" s="227">
        <v>2014</v>
      </c>
      <c r="F21" s="224">
        <v>1955.3</v>
      </c>
    </row>
    <row r="22" spans="2:6">
      <c r="B22" s="227">
        <v>19</v>
      </c>
      <c r="C22" s="227">
        <v>1</v>
      </c>
      <c r="D22" s="227">
        <v>10</v>
      </c>
      <c r="E22" s="227">
        <v>2014</v>
      </c>
      <c r="F22" s="224">
        <v>1954.4</v>
      </c>
    </row>
    <row r="23" spans="2:6">
      <c r="B23" s="227">
        <v>20</v>
      </c>
      <c r="C23" s="227">
        <v>1</v>
      </c>
      <c r="D23" s="227">
        <v>10</v>
      </c>
      <c r="E23" s="227">
        <v>2014</v>
      </c>
      <c r="F23" s="224">
        <v>1991.5</v>
      </c>
    </row>
    <row r="24" spans="2:6">
      <c r="B24" s="227">
        <v>21</v>
      </c>
      <c r="C24" s="227">
        <v>1</v>
      </c>
      <c r="D24" s="227">
        <v>10</v>
      </c>
      <c r="E24" s="227">
        <v>2014</v>
      </c>
      <c r="F24" s="224">
        <v>2031.9</v>
      </c>
    </row>
    <row r="25" spans="2:6">
      <c r="B25" s="227">
        <v>22</v>
      </c>
      <c r="C25" s="227">
        <v>1</v>
      </c>
      <c r="D25" s="227">
        <v>10</v>
      </c>
      <c r="E25" s="227">
        <v>2014</v>
      </c>
      <c r="F25" s="224">
        <v>2020.3</v>
      </c>
    </row>
    <row r="26" spans="2:6">
      <c r="B26" s="227">
        <v>23</v>
      </c>
      <c r="C26" s="227">
        <v>1</v>
      </c>
      <c r="D26" s="227">
        <v>10</v>
      </c>
      <c r="E26" s="227">
        <v>2014</v>
      </c>
      <c r="F26" s="224">
        <v>2024.3</v>
      </c>
    </row>
    <row r="27" spans="2:6">
      <c r="B27" s="227">
        <v>24</v>
      </c>
      <c r="C27" s="227">
        <v>1</v>
      </c>
      <c r="D27" s="227">
        <v>10</v>
      </c>
      <c r="E27" s="227">
        <v>2014</v>
      </c>
      <c r="F27" s="224">
        <v>2047.3</v>
      </c>
    </row>
    <row r="28" spans="2:6">
      <c r="B28" s="227">
        <v>1</v>
      </c>
      <c r="C28" s="227">
        <v>2</v>
      </c>
      <c r="D28" s="227">
        <v>10</v>
      </c>
      <c r="E28" s="227">
        <v>2014</v>
      </c>
      <c r="F28" s="224">
        <v>2015.6</v>
      </c>
    </row>
    <row r="29" spans="2:6">
      <c r="B29" s="227">
        <v>2</v>
      </c>
      <c r="C29" s="227">
        <v>2</v>
      </c>
      <c r="D29" s="227">
        <v>10</v>
      </c>
      <c r="E29" s="227">
        <v>2014</v>
      </c>
      <c r="F29" s="224">
        <v>1986.3</v>
      </c>
    </row>
    <row r="30" spans="2:6">
      <c r="B30" s="227">
        <v>3</v>
      </c>
      <c r="C30" s="227">
        <v>2</v>
      </c>
      <c r="D30" s="227">
        <v>10</v>
      </c>
      <c r="E30" s="227">
        <v>2014</v>
      </c>
      <c r="F30" s="224">
        <v>1975.5</v>
      </c>
    </row>
    <row r="31" spans="2:6">
      <c r="B31" s="227">
        <v>4</v>
      </c>
      <c r="C31" s="227">
        <v>2</v>
      </c>
      <c r="D31" s="227">
        <v>10</v>
      </c>
      <c r="E31" s="227">
        <v>2014</v>
      </c>
      <c r="F31" s="224">
        <v>1970</v>
      </c>
    </row>
    <row r="32" spans="2:6">
      <c r="B32" s="227">
        <v>5</v>
      </c>
      <c r="C32" s="227">
        <v>2</v>
      </c>
      <c r="D32" s="227">
        <v>10</v>
      </c>
      <c r="E32" s="227">
        <v>2014</v>
      </c>
      <c r="F32" s="224">
        <v>1978.1</v>
      </c>
    </row>
    <row r="33" spans="2:6">
      <c r="B33" s="227">
        <v>6</v>
      </c>
      <c r="C33" s="227">
        <v>2</v>
      </c>
      <c r="D33" s="227">
        <v>10</v>
      </c>
      <c r="E33" s="227">
        <v>2014</v>
      </c>
      <c r="F33" s="224">
        <v>1973.1</v>
      </c>
    </row>
    <row r="34" spans="2:6">
      <c r="B34" s="227">
        <v>7</v>
      </c>
      <c r="C34" s="227">
        <v>2</v>
      </c>
      <c r="D34" s="227">
        <v>10</v>
      </c>
      <c r="E34" s="227">
        <v>2014</v>
      </c>
      <c r="F34" s="224">
        <v>1976.5</v>
      </c>
    </row>
    <row r="35" spans="2:6">
      <c r="B35" s="227">
        <v>8</v>
      </c>
      <c r="C35" s="227">
        <v>2</v>
      </c>
      <c r="D35" s="227">
        <v>10</v>
      </c>
      <c r="E35" s="227">
        <v>2014</v>
      </c>
      <c r="F35" s="224">
        <v>1960.9</v>
      </c>
    </row>
    <row r="36" spans="2:6">
      <c r="B36" s="227">
        <v>9</v>
      </c>
      <c r="C36" s="227">
        <v>2</v>
      </c>
      <c r="D36" s="227">
        <v>10</v>
      </c>
      <c r="E36" s="227">
        <v>2014</v>
      </c>
      <c r="F36" s="224">
        <v>1908.4</v>
      </c>
    </row>
    <row r="37" spans="2:6">
      <c r="B37" s="227">
        <v>10</v>
      </c>
      <c r="C37" s="227">
        <v>2</v>
      </c>
      <c r="D37" s="227">
        <v>10</v>
      </c>
      <c r="E37" s="227">
        <v>2014</v>
      </c>
      <c r="F37" s="224">
        <v>1902.1</v>
      </c>
    </row>
    <row r="38" spans="2:6">
      <c r="B38" s="227">
        <v>11</v>
      </c>
      <c r="C38" s="227">
        <v>2</v>
      </c>
      <c r="D38" s="227">
        <v>10</v>
      </c>
      <c r="E38" s="227">
        <v>2014</v>
      </c>
      <c r="F38" s="224">
        <v>1931.5</v>
      </c>
    </row>
    <row r="39" spans="2:6">
      <c r="B39" s="227">
        <v>12</v>
      </c>
      <c r="C39" s="227">
        <v>2</v>
      </c>
      <c r="D39" s="227">
        <v>10</v>
      </c>
      <c r="E39" s="227">
        <v>2014</v>
      </c>
      <c r="F39" s="224">
        <v>1972.5</v>
      </c>
    </row>
    <row r="40" spans="2:6">
      <c r="B40" s="227">
        <v>13</v>
      </c>
      <c r="C40" s="227">
        <v>2</v>
      </c>
      <c r="D40" s="227">
        <v>10</v>
      </c>
      <c r="E40" s="227">
        <v>2014</v>
      </c>
      <c r="F40" s="224">
        <v>1969.6</v>
      </c>
    </row>
    <row r="41" spans="2:6">
      <c r="B41" s="227">
        <v>14</v>
      </c>
      <c r="C41" s="227">
        <v>2</v>
      </c>
      <c r="D41" s="227">
        <v>10</v>
      </c>
      <c r="E41" s="227">
        <v>2014</v>
      </c>
      <c r="F41" s="224">
        <v>1975.5</v>
      </c>
    </row>
    <row r="42" spans="2:6">
      <c r="B42" s="227">
        <v>15</v>
      </c>
      <c r="C42" s="227">
        <v>2</v>
      </c>
      <c r="D42" s="227">
        <v>10</v>
      </c>
      <c r="E42" s="227">
        <v>2014</v>
      </c>
      <c r="F42" s="224">
        <v>2034.8</v>
      </c>
    </row>
    <row r="43" spans="2:6">
      <c r="B43" s="227">
        <v>16</v>
      </c>
      <c r="C43" s="227">
        <v>2</v>
      </c>
      <c r="D43" s="227">
        <v>10</v>
      </c>
      <c r="E43" s="227">
        <v>2014</v>
      </c>
      <c r="F43" s="224">
        <v>2011.4</v>
      </c>
    </row>
    <row r="44" spans="2:6">
      <c r="B44" s="227">
        <v>17</v>
      </c>
      <c r="C44" s="227">
        <v>2</v>
      </c>
      <c r="D44" s="227">
        <v>10</v>
      </c>
      <c r="E44" s="227">
        <v>2014</v>
      </c>
      <c r="F44" s="224">
        <v>1993.7</v>
      </c>
    </row>
    <row r="45" spans="2:6">
      <c r="B45" s="227">
        <v>18</v>
      </c>
      <c r="C45" s="227">
        <v>2</v>
      </c>
      <c r="D45" s="227">
        <v>10</v>
      </c>
      <c r="E45" s="227">
        <v>2014</v>
      </c>
      <c r="F45" s="224">
        <v>2030.8</v>
      </c>
    </row>
    <row r="46" spans="2:6">
      <c r="B46" s="227">
        <v>19</v>
      </c>
      <c r="C46" s="227">
        <v>2</v>
      </c>
      <c r="D46" s="227">
        <v>10</v>
      </c>
      <c r="E46" s="227">
        <v>2014</v>
      </c>
      <c r="F46" s="224">
        <v>2035.7</v>
      </c>
    </row>
    <row r="47" spans="2:6">
      <c r="B47" s="227">
        <v>20</v>
      </c>
      <c r="C47" s="227">
        <v>2</v>
      </c>
      <c r="D47" s="227">
        <v>10</v>
      </c>
      <c r="E47" s="227">
        <v>2014</v>
      </c>
      <c r="F47" s="224">
        <v>2089.6</v>
      </c>
    </row>
    <row r="48" spans="2:6">
      <c r="B48" s="227">
        <v>21</v>
      </c>
      <c r="C48" s="227">
        <v>2</v>
      </c>
      <c r="D48" s="227">
        <v>10</v>
      </c>
      <c r="E48" s="227">
        <v>2014</v>
      </c>
      <c r="F48" s="224">
        <v>2119.1</v>
      </c>
    </row>
    <row r="49" spans="2:6">
      <c r="B49" s="227">
        <v>22</v>
      </c>
      <c r="C49" s="227">
        <v>2</v>
      </c>
      <c r="D49" s="227">
        <v>10</v>
      </c>
      <c r="E49" s="227">
        <v>2014</v>
      </c>
      <c r="F49" s="224">
        <v>2195</v>
      </c>
    </row>
    <row r="50" spans="2:6">
      <c r="B50" s="227">
        <v>23</v>
      </c>
      <c r="C50" s="227">
        <v>2</v>
      </c>
      <c r="D50" s="227">
        <v>10</v>
      </c>
      <c r="E50" s="227">
        <v>2014</v>
      </c>
      <c r="F50" s="224">
        <v>2193.9</v>
      </c>
    </row>
    <row r="51" spans="2:6">
      <c r="B51" s="227">
        <v>24</v>
      </c>
      <c r="C51" s="227">
        <v>2</v>
      </c>
      <c r="D51" s="227">
        <v>10</v>
      </c>
      <c r="E51" s="227">
        <v>2014</v>
      </c>
      <c r="F51" s="224">
        <v>2176.1</v>
      </c>
    </row>
    <row r="52" spans="2:6">
      <c r="B52" s="227">
        <v>1</v>
      </c>
      <c r="C52" s="227">
        <v>3</v>
      </c>
      <c r="D52" s="227">
        <v>10</v>
      </c>
      <c r="E52" s="227">
        <v>2014</v>
      </c>
      <c r="F52" s="224">
        <v>2155.9</v>
      </c>
    </row>
    <row r="53" spans="2:6">
      <c r="B53" s="227">
        <v>2</v>
      </c>
      <c r="C53" s="227">
        <v>3</v>
      </c>
      <c r="D53" s="227">
        <v>10</v>
      </c>
      <c r="E53" s="227">
        <v>2014</v>
      </c>
      <c r="F53" s="224">
        <v>2119.5</v>
      </c>
    </row>
    <row r="54" spans="2:6">
      <c r="B54" s="227">
        <v>3</v>
      </c>
      <c r="C54" s="227">
        <v>3</v>
      </c>
      <c r="D54" s="227">
        <v>10</v>
      </c>
      <c r="E54" s="227">
        <v>2014</v>
      </c>
      <c r="F54" s="224">
        <v>2089.6999999999998</v>
      </c>
    </row>
    <row r="55" spans="2:6">
      <c r="B55" s="227">
        <v>4</v>
      </c>
      <c r="C55" s="227">
        <v>3</v>
      </c>
      <c r="D55" s="227">
        <v>10</v>
      </c>
      <c r="E55" s="227">
        <v>2014</v>
      </c>
      <c r="F55" s="224">
        <v>2099.8000000000002</v>
      </c>
    </row>
    <row r="56" spans="2:6">
      <c r="B56" s="227">
        <v>5</v>
      </c>
      <c r="C56" s="227">
        <v>3</v>
      </c>
      <c r="D56" s="227">
        <v>10</v>
      </c>
      <c r="E56" s="227">
        <v>2014</v>
      </c>
      <c r="F56" s="224">
        <v>2113</v>
      </c>
    </row>
    <row r="57" spans="2:6">
      <c r="B57" s="227">
        <v>6</v>
      </c>
      <c r="C57" s="227">
        <v>3</v>
      </c>
      <c r="D57" s="227">
        <v>10</v>
      </c>
      <c r="E57" s="227">
        <v>2014</v>
      </c>
      <c r="F57" s="224">
        <v>2085.1</v>
      </c>
    </row>
    <row r="58" spans="2:6">
      <c r="B58" s="227">
        <v>7</v>
      </c>
      <c r="C58" s="227">
        <v>3</v>
      </c>
      <c r="D58" s="227">
        <v>10</v>
      </c>
      <c r="E58" s="227">
        <v>2014</v>
      </c>
      <c r="F58" s="224">
        <v>2109.3000000000002</v>
      </c>
    </row>
    <row r="59" spans="2:6">
      <c r="B59" s="227">
        <v>8</v>
      </c>
      <c r="C59" s="227">
        <v>3</v>
      </c>
      <c r="D59" s="227">
        <v>10</v>
      </c>
      <c r="E59" s="227">
        <v>2014</v>
      </c>
      <c r="F59" s="224">
        <v>2106.6999999999998</v>
      </c>
    </row>
    <row r="60" spans="2:6">
      <c r="B60" s="227">
        <v>9</v>
      </c>
      <c r="C60" s="227">
        <v>3</v>
      </c>
      <c r="D60" s="227">
        <v>10</v>
      </c>
      <c r="E60" s="227">
        <v>2014</v>
      </c>
      <c r="F60" s="224">
        <v>2071.5</v>
      </c>
    </row>
    <row r="61" spans="2:6">
      <c r="B61" s="227">
        <v>10</v>
      </c>
      <c r="C61" s="227">
        <v>3</v>
      </c>
      <c r="D61" s="227">
        <v>10</v>
      </c>
      <c r="E61" s="227">
        <v>2014</v>
      </c>
      <c r="F61" s="224">
        <v>2037.9</v>
      </c>
    </row>
    <row r="62" spans="2:6">
      <c r="B62" s="227">
        <v>11</v>
      </c>
      <c r="C62" s="227">
        <v>3</v>
      </c>
      <c r="D62" s="227">
        <v>10</v>
      </c>
      <c r="E62" s="227">
        <v>2014</v>
      </c>
      <c r="F62" s="224">
        <v>2087.3000000000002</v>
      </c>
    </row>
    <row r="63" spans="2:6">
      <c r="B63" s="227">
        <v>12</v>
      </c>
      <c r="C63" s="227">
        <v>3</v>
      </c>
      <c r="D63" s="227">
        <v>10</v>
      </c>
      <c r="E63" s="227">
        <v>2014</v>
      </c>
      <c r="F63" s="224">
        <v>2051.8000000000002</v>
      </c>
    </row>
    <row r="64" spans="2:6">
      <c r="B64" s="227">
        <v>13</v>
      </c>
      <c r="C64" s="227">
        <v>3</v>
      </c>
      <c r="D64" s="227">
        <v>10</v>
      </c>
      <c r="E64" s="227">
        <v>2014</v>
      </c>
      <c r="F64" s="224">
        <v>2046.6</v>
      </c>
    </row>
    <row r="65" spans="2:6">
      <c r="B65" s="227">
        <v>14</v>
      </c>
      <c r="C65" s="227">
        <v>3</v>
      </c>
      <c r="D65" s="227">
        <v>10</v>
      </c>
      <c r="E65" s="227">
        <v>2014</v>
      </c>
      <c r="F65" s="224">
        <v>2037.6</v>
      </c>
    </row>
    <row r="66" spans="2:6">
      <c r="B66" s="227">
        <v>15</v>
      </c>
      <c r="C66" s="227">
        <v>3</v>
      </c>
      <c r="D66" s="227">
        <v>10</v>
      </c>
      <c r="E66" s="227">
        <v>2014</v>
      </c>
      <c r="F66" s="224">
        <v>2053.9</v>
      </c>
    </row>
    <row r="67" spans="2:6">
      <c r="B67" s="227">
        <v>16</v>
      </c>
      <c r="C67" s="227">
        <v>3</v>
      </c>
      <c r="D67" s="227">
        <v>10</v>
      </c>
      <c r="E67" s="227">
        <v>2014</v>
      </c>
      <c r="F67" s="224">
        <v>2075.6999999999998</v>
      </c>
    </row>
    <row r="68" spans="2:6">
      <c r="B68" s="227">
        <v>17</v>
      </c>
      <c r="C68" s="227">
        <v>3</v>
      </c>
      <c r="D68" s="227">
        <v>10</v>
      </c>
      <c r="E68" s="227">
        <v>2014</v>
      </c>
      <c r="F68" s="224">
        <v>2086.5</v>
      </c>
    </row>
    <row r="69" spans="2:6">
      <c r="B69" s="227">
        <v>18</v>
      </c>
      <c r="C69" s="227">
        <v>3</v>
      </c>
      <c r="D69" s="227">
        <v>10</v>
      </c>
      <c r="E69" s="227">
        <v>2014</v>
      </c>
      <c r="F69" s="224">
        <v>2105.3000000000002</v>
      </c>
    </row>
    <row r="70" spans="2:6">
      <c r="B70" s="227">
        <v>19</v>
      </c>
      <c r="C70" s="227">
        <v>3</v>
      </c>
      <c r="D70" s="227">
        <v>10</v>
      </c>
      <c r="E70" s="227">
        <v>2014</v>
      </c>
      <c r="F70" s="224">
        <v>2119.6999999999998</v>
      </c>
    </row>
    <row r="71" spans="2:6">
      <c r="B71" s="227">
        <v>20</v>
      </c>
      <c r="C71" s="227">
        <v>3</v>
      </c>
      <c r="D71" s="227">
        <v>10</v>
      </c>
      <c r="E71" s="227">
        <v>2014</v>
      </c>
      <c r="F71" s="224">
        <v>2154.8000000000002</v>
      </c>
    </row>
    <row r="72" spans="2:6">
      <c r="B72" s="227">
        <v>21</v>
      </c>
      <c r="C72" s="227">
        <v>3</v>
      </c>
      <c r="D72" s="227">
        <v>10</v>
      </c>
      <c r="E72" s="227">
        <v>2014</v>
      </c>
      <c r="F72" s="224">
        <v>2180</v>
      </c>
    </row>
    <row r="73" spans="2:6">
      <c r="B73" s="227">
        <v>22</v>
      </c>
      <c r="C73" s="227">
        <v>3</v>
      </c>
      <c r="D73" s="227">
        <v>10</v>
      </c>
      <c r="E73" s="227">
        <v>2014</v>
      </c>
      <c r="F73" s="224">
        <v>2203.6999999999998</v>
      </c>
    </row>
    <row r="74" spans="2:6">
      <c r="B74" s="227">
        <v>23</v>
      </c>
      <c r="C74" s="227">
        <v>3</v>
      </c>
      <c r="D74" s="227">
        <v>10</v>
      </c>
      <c r="E74" s="227">
        <v>2014</v>
      </c>
      <c r="F74" s="224">
        <v>2226.5</v>
      </c>
    </row>
    <row r="75" spans="2:6">
      <c r="B75" s="227">
        <v>24</v>
      </c>
      <c r="C75" s="227">
        <v>3</v>
      </c>
      <c r="D75" s="227">
        <v>10</v>
      </c>
      <c r="E75" s="227">
        <v>2014</v>
      </c>
      <c r="F75" s="224">
        <v>2203.4</v>
      </c>
    </row>
    <row r="76" spans="2:6">
      <c r="B76" s="227">
        <v>1</v>
      </c>
      <c r="C76" s="227">
        <v>4</v>
      </c>
      <c r="D76" s="227">
        <v>10</v>
      </c>
      <c r="E76" s="227">
        <v>2014</v>
      </c>
      <c r="F76" s="224">
        <v>2174.3000000000002</v>
      </c>
    </row>
    <row r="77" spans="2:6">
      <c r="B77" s="227">
        <v>2</v>
      </c>
      <c r="C77" s="227">
        <v>4</v>
      </c>
      <c r="D77" s="227">
        <v>10</v>
      </c>
      <c r="E77" s="227">
        <v>2014</v>
      </c>
      <c r="F77" s="224">
        <v>2112.1999999999998</v>
      </c>
    </row>
    <row r="78" spans="2:6">
      <c r="B78" s="227">
        <v>3</v>
      </c>
      <c r="C78" s="227">
        <v>4</v>
      </c>
      <c r="D78" s="227">
        <v>10</v>
      </c>
      <c r="E78" s="227">
        <v>2014</v>
      </c>
      <c r="F78" s="224">
        <v>2042.8</v>
      </c>
    </row>
    <row r="79" spans="2:6">
      <c r="B79" s="227">
        <v>4</v>
      </c>
      <c r="C79" s="227">
        <v>4</v>
      </c>
      <c r="D79" s="227">
        <v>10</v>
      </c>
      <c r="E79" s="227">
        <v>2014</v>
      </c>
      <c r="F79" s="224">
        <v>2087.1999999999998</v>
      </c>
    </row>
    <row r="80" spans="2:6">
      <c r="B80" s="227">
        <v>5</v>
      </c>
      <c r="C80" s="227">
        <v>4</v>
      </c>
      <c r="D80" s="227">
        <v>10</v>
      </c>
      <c r="E80" s="227">
        <v>2014</v>
      </c>
      <c r="F80" s="224">
        <v>2074.1</v>
      </c>
    </row>
    <row r="81" spans="2:6">
      <c r="B81" s="227">
        <v>6</v>
      </c>
      <c r="C81" s="227">
        <v>4</v>
      </c>
      <c r="D81" s="227">
        <v>10</v>
      </c>
      <c r="E81" s="227">
        <v>2014</v>
      </c>
      <c r="F81" s="224">
        <v>2043.1</v>
      </c>
    </row>
    <row r="82" spans="2:6">
      <c r="B82" s="227">
        <v>7</v>
      </c>
      <c r="C82" s="227">
        <v>4</v>
      </c>
      <c r="D82" s="227">
        <v>10</v>
      </c>
      <c r="E82" s="227">
        <v>2014</v>
      </c>
      <c r="F82" s="224">
        <v>2057.6</v>
      </c>
    </row>
    <row r="83" spans="2:6">
      <c r="B83" s="227">
        <v>8</v>
      </c>
      <c r="C83" s="227">
        <v>4</v>
      </c>
      <c r="D83" s="227">
        <v>10</v>
      </c>
      <c r="E83" s="227">
        <v>2014</v>
      </c>
      <c r="F83" s="224">
        <v>2044</v>
      </c>
    </row>
    <row r="84" spans="2:6">
      <c r="B84" s="227">
        <v>9</v>
      </c>
      <c r="C84" s="227">
        <v>4</v>
      </c>
      <c r="D84" s="227">
        <v>10</v>
      </c>
      <c r="E84" s="227">
        <v>2014</v>
      </c>
      <c r="F84" s="224">
        <v>2002.9</v>
      </c>
    </row>
    <row r="85" spans="2:6">
      <c r="B85" s="227">
        <v>10</v>
      </c>
      <c r="C85" s="227">
        <v>4</v>
      </c>
      <c r="D85" s="227">
        <v>10</v>
      </c>
      <c r="E85" s="227">
        <v>2014</v>
      </c>
      <c r="F85" s="224">
        <v>2022.6</v>
      </c>
    </row>
    <row r="86" spans="2:6">
      <c r="B86" s="227">
        <v>11</v>
      </c>
      <c r="C86" s="227">
        <v>4</v>
      </c>
      <c r="D86" s="227">
        <v>10</v>
      </c>
      <c r="E86" s="227">
        <v>2014</v>
      </c>
      <c r="F86" s="224">
        <v>2018.7</v>
      </c>
    </row>
    <row r="87" spans="2:6">
      <c r="B87" s="227">
        <v>12</v>
      </c>
      <c r="C87" s="227">
        <v>4</v>
      </c>
      <c r="D87" s="227">
        <v>10</v>
      </c>
      <c r="E87" s="227">
        <v>2014</v>
      </c>
      <c r="F87" s="224">
        <v>1964.3</v>
      </c>
    </row>
    <row r="88" spans="2:6">
      <c r="B88" s="227">
        <v>13</v>
      </c>
      <c r="C88" s="227">
        <v>4</v>
      </c>
      <c r="D88" s="227">
        <v>10</v>
      </c>
      <c r="E88" s="227">
        <v>2014</v>
      </c>
      <c r="F88" s="224">
        <v>1976.5</v>
      </c>
    </row>
    <row r="89" spans="2:6">
      <c r="B89" s="227">
        <v>14</v>
      </c>
      <c r="C89" s="227">
        <v>4</v>
      </c>
      <c r="D89" s="227">
        <v>10</v>
      </c>
      <c r="E89" s="227">
        <v>2014</v>
      </c>
      <c r="F89" s="224">
        <v>1982.6</v>
      </c>
    </row>
    <row r="90" spans="2:6">
      <c r="B90" s="227">
        <v>15</v>
      </c>
      <c r="C90" s="227">
        <v>4</v>
      </c>
      <c r="D90" s="227">
        <v>10</v>
      </c>
      <c r="E90" s="227">
        <v>2014</v>
      </c>
      <c r="F90" s="224">
        <v>1982.4</v>
      </c>
    </row>
    <row r="91" spans="2:6">
      <c r="B91" s="227">
        <v>16</v>
      </c>
      <c r="C91" s="227">
        <v>4</v>
      </c>
      <c r="D91" s="227">
        <v>10</v>
      </c>
      <c r="E91" s="227">
        <v>2014</v>
      </c>
      <c r="F91" s="224">
        <v>2020.3</v>
      </c>
    </row>
    <row r="92" spans="2:6">
      <c r="B92" s="227">
        <v>17</v>
      </c>
      <c r="C92" s="227">
        <v>4</v>
      </c>
      <c r="D92" s="227">
        <v>10</v>
      </c>
      <c r="E92" s="227">
        <v>2014</v>
      </c>
      <c r="F92" s="224">
        <v>2023.9</v>
      </c>
    </row>
    <row r="93" spans="2:6">
      <c r="B93" s="227">
        <v>18</v>
      </c>
      <c r="C93" s="227">
        <v>4</v>
      </c>
      <c r="D93" s="227">
        <v>10</v>
      </c>
      <c r="E93" s="227">
        <v>2014</v>
      </c>
      <c r="F93" s="224">
        <v>2016.2</v>
      </c>
    </row>
    <row r="94" spans="2:6">
      <c r="B94" s="227">
        <v>19</v>
      </c>
      <c r="C94" s="227">
        <v>4</v>
      </c>
      <c r="D94" s="227">
        <v>10</v>
      </c>
      <c r="E94" s="227">
        <v>2014</v>
      </c>
      <c r="F94" s="224">
        <v>2023.5</v>
      </c>
    </row>
    <row r="95" spans="2:6">
      <c r="B95" s="227">
        <v>20</v>
      </c>
      <c r="C95" s="227">
        <v>4</v>
      </c>
      <c r="D95" s="227">
        <v>10</v>
      </c>
      <c r="E95" s="227">
        <v>2014</v>
      </c>
      <c r="F95" s="224">
        <v>2010.4</v>
      </c>
    </row>
    <row r="96" spans="2:6">
      <c r="B96" s="227">
        <v>21</v>
      </c>
      <c r="C96" s="227">
        <v>4</v>
      </c>
      <c r="D96" s="227">
        <v>10</v>
      </c>
      <c r="E96" s="227">
        <v>2014</v>
      </c>
      <c r="F96" s="224">
        <v>2018.2</v>
      </c>
    </row>
    <row r="97" spans="2:6">
      <c r="B97" s="227">
        <v>22</v>
      </c>
      <c r="C97" s="227">
        <v>4</v>
      </c>
      <c r="D97" s="227">
        <v>10</v>
      </c>
      <c r="E97" s="227">
        <v>2014</v>
      </c>
      <c r="F97" s="224">
        <v>2078.9</v>
      </c>
    </row>
    <row r="98" spans="2:6">
      <c r="B98" s="227">
        <v>23</v>
      </c>
      <c r="C98" s="227">
        <v>4</v>
      </c>
      <c r="D98" s="227">
        <v>10</v>
      </c>
      <c r="E98" s="227">
        <v>2014</v>
      </c>
      <c r="F98" s="224">
        <v>2089.9</v>
      </c>
    </row>
    <row r="99" spans="2:6">
      <c r="B99" s="227">
        <v>24</v>
      </c>
      <c r="C99" s="227">
        <v>4</v>
      </c>
      <c r="D99" s="227">
        <v>10</v>
      </c>
      <c r="E99" s="227">
        <v>2014</v>
      </c>
      <c r="F99" s="224">
        <v>2068</v>
      </c>
    </row>
    <row r="100" spans="2:6">
      <c r="B100" s="227">
        <v>1</v>
      </c>
      <c r="C100" s="227">
        <v>5</v>
      </c>
      <c r="D100" s="227">
        <v>10</v>
      </c>
      <c r="E100" s="227">
        <v>2014</v>
      </c>
      <c r="F100" s="224">
        <v>2063.6</v>
      </c>
    </row>
    <row r="101" spans="2:6">
      <c r="B101" s="227">
        <v>2</v>
      </c>
      <c r="C101" s="227">
        <v>5</v>
      </c>
      <c r="D101" s="227">
        <v>10</v>
      </c>
      <c r="E101" s="227">
        <v>2014</v>
      </c>
      <c r="F101" s="224">
        <v>2036.2</v>
      </c>
    </row>
    <row r="102" spans="2:6">
      <c r="B102" s="227">
        <v>3</v>
      </c>
      <c r="C102" s="227">
        <v>5</v>
      </c>
      <c r="D102" s="227">
        <v>10</v>
      </c>
      <c r="E102" s="227">
        <v>2014</v>
      </c>
      <c r="F102" s="224">
        <v>2007</v>
      </c>
    </row>
    <row r="103" spans="2:6">
      <c r="B103" s="227">
        <v>4</v>
      </c>
      <c r="C103" s="227">
        <v>5</v>
      </c>
      <c r="D103" s="227">
        <v>10</v>
      </c>
      <c r="E103" s="227">
        <v>2014</v>
      </c>
      <c r="F103" s="224">
        <v>2009.1</v>
      </c>
    </row>
    <row r="104" spans="2:6">
      <c r="B104" s="227">
        <v>5</v>
      </c>
      <c r="C104" s="227">
        <v>5</v>
      </c>
      <c r="D104" s="227">
        <v>10</v>
      </c>
      <c r="E104" s="227">
        <v>2014</v>
      </c>
      <c r="F104" s="224">
        <v>2033.4</v>
      </c>
    </row>
    <row r="105" spans="2:6">
      <c r="B105" s="227">
        <v>6</v>
      </c>
      <c r="C105" s="227">
        <v>5</v>
      </c>
      <c r="D105" s="227">
        <v>10</v>
      </c>
      <c r="E105" s="227">
        <v>2014</v>
      </c>
      <c r="F105" s="224">
        <v>2043.9</v>
      </c>
    </row>
    <row r="106" spans="2:6">
      <c r="B106" s="227">
        <v>7</v>
      </c>
      <c r="C106" s="227">
        <v>5</v>
      </c>
      <c r="D106" s="227">
        <v>10</v>
      </c>
      <c r="E106" s="227">
        <v>2014</v>
      </c>
      <c r="F106" s="224">
        <v>2047</v>
      </c>
    </row>
    <row r="107" spans="2:6">
      <c r="B107" s="227">
        <v>8</v>
      </c>
      <c r="C107" s="227">
        <v>5</v>
      </c>
      <c r="D107" s="227">
        <v>10</v>
      </c>
      <c r="E107" s="227">
        <v>2014</v>
      </c>
      <c r="F107" s="224">
        <v>2001.4</v>
      </c>
    </row>
    <row r="108" spans="2:6">
      <c r="B108" s="227">
        <v>9</v>
      </c>
      <c r="C108" s="227">
        <v>5</v>
      </c>
      <c r="D108" s="227">
        <v>10</v>
      </c>
      <c r="E108" s="227">
        <v>2014</v>
      </c>
      <c r="F108" s="224">
        <v>1954.2</v>
      </c>
    </row>
    <row r="109" spans="2:6">
      <c r="B109" s="227">
        <v>10</v>
      </c>
      <c r="C109" s="227">
        <v>5</v>
      </c>
      <c r="D109" s="227">
        <v>10</v>
      </c>
      <c r="E109" s="227">
        <v>2014</v>
      </c>
      <c r="F109" s="224">
        <v>1939.2</v>
      </c>
    </row>
    <row r="110" spans="2:6">
      <c r="B110" s="227">
        <v>11</v>
      </c>
      <c r="C110" s="227">
        <v>5</v>
      </c>
      <c r="D110" s="227">
        <v>10</v>
      </c>
      <c r="E110" s="227">
        <v>2014</v>
      </c>
      <c r="F110" s="224">
        <v>1953.4</v>
      </c>
    </row>
    <row r="111" spans="2:6">
      <c r="B111" s="227">
        <v>12</v>
      </c>
      <c r="C111" s="227">
        <v>5</v>
      </c>
      <c r="D111" s="227">
        <v>10</v>
      </c>
      <c r="E111" s="227">
        <v>2014</v>
      </c>
      <c r="F111" s="224">
        <v>1969.6</v>
      </c>
    </row>
    <row r="112" spans="2:6">
      <c r="B112" s="227">
        <v>13</v>
      </c>
      <c r="C112" s="227">
        <v>5</v>
      </c>
      <c r="D112" s="227">
        <v>10</v>
      </c>
      <c r="E112" s="227">
        <v>2014</v>
      </c>
      <c r="F112" s="224">
        <v>1989.3</v>
      </c>
    </row>
    <row r="113" spans="2:6">
      <c r="B113" s="227">
        <v>14</v>
      </c>
      <c r="C113" s="227">
        <v>5</v>
      </c>
      <c r="D113" s="227">
        <v>10</v>
      </c>
      <c r="E113" s="227">
        <v>2014</v>
      </c>
      <c r="F113" s="224">
        <v>1997</v>
      </c>
    </row>
    <row r="114" spans="2:6">
      <c r="B114" s="227">
        <v>15</v>
      </c>
      <c r="C114" s="227">
        <v>5</v>
      </c>
      <c r="D114" s="227">
        <v>10</v>
      </c>
      <c r="E114" s="227">
        <v>2014</v>
      </c>
      <c r="F114" s="224">
        <v>1993.3</v>
      </c>
    </row>
    <row r="115" spans="2:6">
      <c r="B115" s="227">
        <v>16</v>
      </c>
      <c r="C115" s="227">
        <v>5</v>
      </c>
      <c r="D115" s="227">
        <v>10</v>
      </c>
      <c r="E115" s="227">
        <v>2014</v>
      </c>
      <c r="F115" s="224">
        <v>2010.3</v>
      </c>
    </row>
    <row r="116" spans="2:6">
      <c r="B116" s="227">
        <v>17</v>
      </c>
      <c r="C116" s="227">
        <v>5</v>
      </c>
      <c r="D116" s="227">
        <v>10</v>
      </c>
      <c r="E116" s="227">
        <v>2014</v>
      </c>
      <c r="F116" s="224">
        <v>2016</v>
      </c>
    </row>
    <row r="117" spans="2:6">
      <c r="B117" s="227">
        <v>18</v>
      </c>
      <c r="C117" s="227">
        <v>5</v>
      </c>
      <c r="D117" s="227">
        <v>10</v>
      </c>
      <c r="E117" s="227">
        <v>2014</v>
      </c>
      <c r="F117" s="224">
        <v>2041.9</v>
      </c>
    </row>
    <row r="118" spans="2:6">
      <c r="B118" s="227">
        <v>19</v>
      </c>
      <c r="C118" s="227">
        <v>5</v>
      </c>
      <c r="D118" s="227">
        <v>10</v>
      </c>
      <c r="E118" s="227">
        <v>2014</v>
      </c>
      <c r="F118" s="224">
        <v>2084.5</v>
      </c>
    </row>
    <row r="119" spans="2:6">
      <c r="B119" s="227">
        <v>20</v>
      </c>
      <c r="C119" s="227">
        <v>5</v>
      </c>
      <c r="D119" s="227">
        <v>10</v>
      </c>
      <c r="E119" s="227">
        <v>2014</v>
      </c>
      <c r="F119" s="224">
        <v>2144.6</v>
      </c>
    </row>
    <row r="120" spans="2:6">
      <c r="B120" s="227">
        <v>21</v>
      </c>
      <c r="C120" s="227">
        <v>5</v>
      </c>
      <c r="D120" s="227">
        <v>10</v>
      </c>
      <c r="E120" s="227">
        <v>2014</v>
      </c>
      <c r="F120" s="224">
        <v>2181.8000000000002</v>
      </c>
    </row>
    <row r="121" spans="2:6">
      <c r="B121" s="227">
        <v>22</v>
      </c>
      <c r="C121" s="227">
        <v>5</v>
      </c>
      <c r="D121" s="227">
        <v>10</v>
      </c>
      <c r="E121" s="227">
        <v>2014</v>
      </c>
      <c r="F121" s="224">
        <v>2238.3000000000002</v>
      </c>
    </row>
    <row r="122" spans="2:6">
      <c r="B122" s="227">
        <v>23</v>
      </c>
      <c r="C122" s="227">
        <v>5</v>
      </c>
      <c r="D122" s="227">
        <v>10</v>
      </c>
      <c r="E122" s="227">
        <v>2014</v>
      </c>
      <c r="F122" s="224">
        <v>2241.1999999999998</v>
      </c>
    </row>
    <row r="123" spans="2:6">
      <c r="B123" s="227">
        <v>24</v>
      </c>
      <c r="C123" s="227">
        <v>5</v>
      </c>
      <c r="D123" s="227">
        <v>10</v>
      </c>
      <c r="E123" s="227">
        <v>2014</v>
      </c>
      <c r="F123" s="224">
        <v>2244.4</v>
      </c>
    </row>
    <row r="124" spans="2:6">
      <c r="B124" s="227">
        <v>1</v>
      </c>
      <c r="C124" s="227">
        <v>6</v>
      </c>
      <c r="D124" s="227">
        <v>10</v>
      </c>
      <c r="E124" s="227">
        <v>2014</v>
      </c>
      <c r="F124" s="224">
        <v>2177</v>
      </c>
    </row>
    <row r="125" spans="2:6">
      <c r="B125" s="227">
        <v>2</v>
      </c>
      <c r="C125" s="227">
        <v>6</v>
      </c>
      <c r="D125" s="227">
        <v>10</v>
      </c>
      <c r="E125" s="227">
        <v>2014</v>
      </c>
      <c r="F125" s="224">
        <v>2125.6</v>
      </c>
    </row>
    <row r="126" spans="2:6">
      <c r="B126" s="227">
        <v>3</v>
      </c>
      <c r="C126" s="227">
        <v>6</v>
      </c>
      <c r="D126" s="227">
        <v>10</v>
      </c>
      <c r="E126" s="227">
        <v>2014</v>
      </c>
      <c r="F126" s="224">
        <v>2087.5</v>
      </c>
    </row>
    <row r="127" spans="2:6">
      <c r="B127" s="227">
        <v>4</v>
      </c>
      <c r="C127" s="227">
        <v>6</v>
      </c>
      <c r="D127" s="227">
        <v>10</v>
      </c>
      <c r="E127" s="227">
        <v>2014</v>
      </c>
      <c r="F127" s="224">
        <v>2099.6999999999998</v>
      </c>
    </row>
    <row r="128" spans="2:6">
      <c r="B128" s="227">
        <v>5</v>
      </c>
      <c r="C128" s="227">
        <v>6</v>
      </c>
      <c r="D128" s="227">
        <v>10</v>
      </c>
      <c r="E128" s="227">
        <v>2014</v>
      </c>
      <c r="F128" s="224">
        <v>2113.6999999999998</v>
      </c>
    </row>
    <row r="129" spans="2:6">
      <c r="B129" s="227">
        <v>6</v>
      </c>
      <c r="C129" s="227">
        <v>6</v>
      </c>
      <c r="D129" s="227">
        <v>10</v>
      </c>
      <c r="E129" s="227">
        <v>2014</v>
      </c>
      <c r="F129" s="224">
        <v>2091.6999999999998</v>
      </c>
    </row>
    <row r="130" spans="2:6">
      <c r="B130" s="227">
        <v>7</v>
      </c>
      <c r="C130" s="227">
        <v>6</v>
      </c>
      <c r="D130" s="227">
        <v>10</v>
      </c>
      <c r="E130" s="227">
        <v>2014</v>
      </c>
      <c r="F130" s="224">
        <v>2110.6</v>
      </c>
    </row>
    <row r="131" spans="2:6">
      <c r="B131" s="227">
        <v>8</v>
      </c>
      <c r="C131" s="227">
        <v>6</v>
      </c>
      <c r="D131" s="227">
        <v>10</v>
      </c>
      <c r="E131" s="227">
        <v>2014</v>
      </c>
      <c r="F131" s="224">
        <v>2102.1999999999998</v>
      </c>
    </row>
    <row r="132" spans="2:6">
      <c r="B132" s="227">
        <v>9</v>
      </c>
      <c r="C132" s="227">
        <v>6</v>
      </c>
      <c r="D132" s="227">
        <v>10</v>
      </c>
      <c r="E132" s="227">
        <v>2014</v>
      </c>
      <c r="F132" s="224">
        <v>2069.4</v>
      </c>
    </row>
    <row r="133" spans="2:6">
      <c r="B133" s="227">
        <v>10</v>
      </c>
      <c r="C133" s="227">
        <v>6</v>
      </c>
      <c r="D133" s="227">
        <v>10</v>
      </c>
      <c r="E133" s="227">
        <v>2014</v>
      </c>
      <c r="F133" s="224">
        <v>2091.1999999999998</v>
      </c>
    </row>
    <row r="134" spans="2:6">
      <c r="B134" s="227">
        <v>11</v>
      </c>
      <c r="C134" s="227">
        <v>6</v>
      </c>
      <c r="D134" s="227">
        <v>10</v>
      </c>
      <c r="E134" s="227">
        <v>2014</v>
      </c>
      <c r="F134" s="224">
        <v>2060.5</v>
      </c>
    </row>
    <row r="135" spans="2:6">
      <c r="B135" s="227">
        <v>12</v>
      </c>
      <c r="C135" s="227">
        <v>6</v>
      </c>
      <c r="D135" s="227">
        <v>10</v>
      </c>
      <c r="E135" s="227">
        <v>2014</v>
      </c>
      <c r="F135" s="224">
        <v>2078.1999999999998</v>
      </c>
    </row>
    <row r="136" spans="2:6">
      <c r="B136" s="227">
        <v>13</v>
      </c>
      <c r="C136" s="227">
        <v>6</v>
      </c>
      <c r="D136" s="227">
        <v>10</v>
      </c>
      <c r="E136" s="227">
        <v>2014</v>
      </c>
      <c r="F136" s="224">
        <v>2059.4</v>
      </c>
    </row>
    <row r="137" spans="2:6">
      <c r="B137" s="227">
        <v>14</v>
      </c>
      <c r="C137" s="227">
        <v>6</v>
      </c>
      <c r="D137" s="227">
        <v>10</v>
      </c>
      <c r="E137" s="227">
        <v>2014</v>
      </c>
      <c r="F137" s="224">
        <v>2049</v>
      </c>
    </row>
    <row r="138" spans="2:6">
      <c r="B138" s="227">
        <v>15</v>
      </c>
      <c r="C138" s="227">
        <v>6</v>
      </c>
      <c r="D138" s="227">
        <v>10</v>
      </c>
      <c r="E138" s="227">
        <v>2014</v>
      </c>
      <c r="F138" s="224">
        <v>2055.6</v>
      </c>
    </row>
    <row r="139" spans="2:6">
      <c r="B139" s="227">
        <v>16</v>
      </c>
      <c r="C139" s="227">
        <v>6</v>
      </c>
      <c r="D139" s="227">
        <v>10</v>
      </c>
      <c r="E139" s="227">
        <v>2014</v>
      </c>
      <c r="F139" s="224">
        <v>2077</v>
      </c>
    </row>
    <row r="140" spans="2:6">
      <c r="B140" s="227">
        <v>17</v>
      </c>
      <c r="C140" s="227">
        <v>6</v>
      </c>
      <c r="D140" s="227">
        <v>10</v>
      </c>
      <c r="E140" s="227">
        <v>2014</v>
      </c>
      <c r="F140" s="224">
        <v>2090.9</v>
      </c>
    </row>
    <row r="141" spans="2:6">
      <c r="B141" s="227">
        <v>18</v>
      </c>
      <c r="C141" s="227">
        <v>6</v>
      </c>
      <c r="D141" s="227">
        <v>10</v>
      </c>
      <c r="E141" s="227">
        <v>2014</v>
      </c>
      <c r="F141" s="224">
        <v>2080.1999999999998</v>
      </c>
    </row>
    <row r="142" spans="2:6">
      <c r="B142" s="227">
        <v>19</v>
      </c>
      <c r="C142" s="227">
        <v>6</v>
      </c>
      <c r="D142" s="227">
        <v>10</v>
      </c>
      <c r="E142" s="227">
        <v>2014</v>
      </c>
      <c r="F142" s="224">
        <v>2109.1</v>
      </c>
    </row>
    <row r="143" spans="2:6">
      <c r="B143" s="227">
        <v>20</v>
      </c>
      <c r="C143" s="227">
        <v>6</v>
      </c>
      <c r="D143" s="227">
        <v>10</v>
      </c>
      <c r="E143" s="227">
        <v>2014</v>
      </c>
      <c r="F143" s="224">
        <v>2129</v>
      </c>
    </row>
    <row r="144" spans="2:6">
      <c r="B144" s="227">
        <v>21</v>
      </c>
      <c r="C144" s="227">
        <v>6</v>
      </c>
      <c r="D144" s="227">
        <v>10</v>
      </c>
      <c r="E144" s="227">
        <v>2014</v>
      </c>
      <c r="F144" s="224">
        <v>2141</v>
      </c>
    </row>
    <row r="145" spans="2:6">
      <c r="B145" s="227">
        <v>22</v>
      </c>
      <c r="C145" s="227">
        <v>6</v>
      </c>
      <c r="D145" s="227">
        <v>10</v>
      </c>
      <c r="E145" s="227">
        <v>2014</v>
      </c>
      <c r="F145" s="224">
        <v>2197.3000000000002</v>
      </c>
    </row>
    <row r="146" spans="2:6">
      <c r="B146" s="227">
        <v>23</v>
      </c>
      <c r="C146" s="227">
        <v>6</v>
      </c>
      <c r="D146" s="227">
        <v>10</v>
      </c>
      <c r="E146" s="227">
        <v>2014</v>
      </c>
      <c r="F146" s="224">
        <v>2195.6</v>
      </c>
    </row>
    <row r="147" spans="2:6">
      <c r="B147" s="227">
        <v>24</v>
      </c>
      <c r="C147" s="227">
        <v>6</v>
      </c>
      <c r="D147" s="227">
        <v>10</v>
      </c>
      <c r="E147" s="227">
        <v>2014</v>
      </c>
      <c r="F147" s="224">
        <v>2154.1</v>
      </c>
    </row>
    <row r="148" spans="2:6">
      <c r="B148" s="227">
        <v>1</v>
      </c>
      <c r="C148" s="227">
        <v>7</v>
      </c>
      <c r="D148" s="227">
        <v>10</v>
      </c>
      <c r="E148" s="227">
        <v>2014</v>
      </c>
      <c r="F148" s="224">
        <v>2109.6</v>
      </c>
    </row>
    <row r="149" spans="2:6">
      <c r="B149" s="227">
        <v>2</v>
      </c>
      <c r="C149" s="227">
        <v>7</v>
      </c>
      <c r="D149" s="227">
        <v>10</v>
      </c>
      <c r="E149" s="227">
        <v>2014</v>
      </c>
      <c r="F149" s="224">
        <v>2098</v>
      </c>
    </row>
    <row r="150" spans="2:6">
      <c r="B150" s="227">
        <v>3</v>
      </c>
      <c r="C150" s="227">
        <v>7</v>
      </c>
      <c r="D150" s="227">
        <v>10</v>
      </c>
      <c r="E150" s="227">
        <v>2014</v>
      </c>
      <c r="F150" s="224">
        <v>2066.1999999999998</v>
      </c>
    </row>
    <row r="151" spans="2:6">
      <c r="B151" s="227">
        <v>4</v>
      </c>
      <c r="C151" s="227">
        <v>7</v>
      </c>
      <c r="D151" s="227">
        <v>10</v>
      </c>
      <c r="E151" s="227">
        <v>2014</v>
      </c>
      <c r="F151" s="224">
        <v>2061.1</v>
      </c>
    </row>
    <row r="152" spans="2:6">
      <c r="B152" s="227">
        <v>5</v>
      </c>
      <c r="C152" s="227">
        <v>7</v>
      </c>
      <c r="D152" s="227">
        <v>10</v>
      </c>
      <c r="E152" s="227">
        <v>2014</v>
      </c>
      <c r="F152" s="224">
        <v>2119.6999999999998</v>
      </c>
    </row>
    <row r="153" spans="2:6">
      <c r="B153" s="227">
        <v>6</v>
      </c>
      <c r="C153" s="227">
        <v>7</v>
      </c>
      <c r="D153" s="227">
        <v>10</v>
      </c>
      <c r="E153" s="227">
        <v>2014</v>
      </c>
      <c r="F153" s="224">
        <v>2102.3000000000002</v>
      </c>
    </row>
    <row r="154" spans="2:6">
      <c r="B154" s="227">
        <v>7</v>
      </c>
      <c r="C154" s="227">
        <v>7</v>
      </c>
      <c r="D154" s="227">
        <v>10</v>
      </c>
      <c r="E154" s="227">
        <v>2014</v>
      </c>
      <c r="F154" s="224">
        <v>2105</v>
      </c>
    </row>
    <row r="155" spans="2:6">
      <c r="B155" s="227">
        <v>8</v>
      </c>
      <c r="C155" s="227">
        <v>7</v>
      </c>
      <c r="D155" s="227">
        <v>10</v>
      </c>
      <c r="E155" s="227">
        <v>2014</v>
      </c>
      <c r="F155" s="224">
        <v>2085.3000000000002</v>
      </c>
    </row>
    <row r="156" spans="2:6">
      <c r="B156" s="227">
        <v>9</v>
      </c>
      <c r="C156" s="227">
        <v>7</v>
      </c>
      <c r="D156" s="227">
        <v>10</v>
      </c>
      <c r="E156" s="227">
        <v>2014</v>
      </c>
      <c r="F156" s="224">
        <v>2060.6999999999998</v>
      </c>
    </row>
    <row r="157" spans="2:6">
      <c r="B157" s="227">
        <v>10</v>
      </c>
      <c r="C157" s="227">
        <v>7</v>
      </c>
      <c r="D157" s="227">
        <v>10</v>
      </c>
      <c r="E157" s="227">
        <v>2014</v>
      </c>
      <c r="F157" s="224">
        <v>2089</v>
      </c>
    </row>
    <row r="158" spans="2:6">
      <c r="B158" s="227">
        <v>11</v>
      </c>
      <c r="C158" s="227">
        <v>7</v>
      </c>
      <c r="D158" s="227">
        <v>10</v>
      </c>
      <c r="E158" s="227">
        <v>2014</v>
      </c>
      <c r="F158" s="224">
        <v>2093</v>
      </c>
    </row>
    <row r="159" spans="2:6">
      <c r="B159" s="227">
        <v>12</v>
      </c>
      <c r="C159" s="227">
        <v>7</v>
      </c>
      <c r="D159" s="227">
        <v>10</v>
      </c>
      <c r="E159" s="227">
        <v>2014</v>
      </c>
      <c r="F159" s="224">
        <v>2098.4</v>
      </c>
    </row>
    <row r="160" spans="2:6">
      <c r="B160" s="227">
        <v>13</v>
      </c>
      <c r="C160" s="227">
        <v>7</v>
      </c>
      <c r="D160" s="227">
        <v>10</v>
      </c>
      <c r="E160" s="227">
        <v>2014</v>
      </c>
      <c r="F160" s="224">
        <v>2110.3000000000002</v>
      </c>
    </row>
    <row r="161" spans="2:6">
      <c r="B161" s="227">
        <v>14</v>
      </c>
      <c r="C161" s="227">
        <v>7</v>
      </c>
      <c r="D161" s="227">
        <v>10</v>
      </c>
      <c r="E161" s="227">
        <v>2014</v>
      </c>
      <c r="F161" s="224">
        <v>2121.1</v>
      </c>
    </row>
    <row r="162" spans="2:6">
      <c r="B162" s="227">
        <v>15</v>
      </c>
      <c r="C162" s="227">
        <v>7</v>
      </c>
      <c r="D162" s="227">
        <v>10</v>
      </c>
      <c r="E162" s="227">
        <v>2014</v>
      </c>
      <c r="F162" s="224">
        <v>2081.3000000000002</v>
      </c>
    </row>
    <row r="163" spans="2:6">
      <c r="B163" s="227">
        <v>16</v>
      </c>
      <c r="C163" s="227">
        <v>7</v>
      </c>
      <c r="D163" s="227">
        <v>10</v>
      </c>
      <c r="E163" s="227">
        <v>2014</v>
      </c>
      <c r="F163" s="224">
        <v>2073.3000000000002</v>
      </c>
    </row>
    <row r="164" spans="2:6">
      <c r="B164" s="227">
        <v>17</v>
      </c>
      <c r="C164" s="227">
        <v>7</v>
      </c>
      <c r="D164" s="227">
        <v>10</v>
      </c>
      <c r="E164" s="227">
        <v>2014</v>
      </c>
      <c r="F164" s="224">
        <v>2094.1999999999998</v>
      </c>
    </row>
    <row r="165" spans="2:6">
      <c r="B165" s="227">
        <v>18</v>
      </c>
      <c r="C165" s="227">
        <v>7</v>
      </c>
      <c r="D165" s="227">
        <v>10</v>
      </c>
      <c r="E165" s="227">
        <v>2014</v>
      </c>
      <c r="F165" s="224">
        <v>2109.5</v>
      </c>
    </row>
    <row r="166" spans="2:6">
      <c r="B166" s="227">
        <v>19</v>
      </c>
      <c r="C166" s="227">
        <v>7</v>
      </c>
      <c r="D166" s="227">
        <v>10</v>
      </c>
      <c r="E166" s="227">
        <v>2014</v>
      </c>
      <c r="F166" s="224">
        <v>2099.1</v>
      </c>
    </row>
    <row r="167" spans="2:6">
      <c r="B167" s="227">
        <v>20</v>
      </c>
      <c r="C167" s="227">
        <v>7</v>
      </c>
      <c r="D167" s="227">
        <v>10</v>
      </c>
      <c r="E167" s="227">
        <v>2014</v>
      </c>
      <c r="F167" s="224">
        <v>2136.9</v>
      </c>
    </row>
    <row r="168" spans="2:6">
      <c r="B168" s="227">
        <v>21</v>
      </c>
      <c r="C168" s="227">
        <v>7</v>
      </c>
      <c r="D168" s="227">
        <v>10</v>
      </c>
      <c r="E168" s="227">
        <v>2014</v>
      </c>
      <c r="F168" s="224">
        <v>2197.3000000000002</v>
      </c>
    </row>
    <row r="169" spans="2:6">
      <c r="B169" s="227">
        <v>22</v>
      </c>
      <c r="C169" s="227">
        <v>7</v>
      </c>
      <c r="D169" s="227">
        <v>10</v>
      </c>
      <c r="E169" s="227">
        <v>2014</v>
      </c>
      <c r="F169" s="224">
        <v>2171.8000000000002</v>
      </c>
    </row>
    <row r="170" spans="2:6">
      <c r="B170" s="227">
        <v>23</v>
      </c>
      <c r="C170" s="227">
        <v>7</v>
      </c>
      <c r="D170" s="227">
        <v>10</v>
      </c>
      <c r="E170" s="227">
        <v>2014</v>
      </c>
      <c r="F170" s="224">
        <v>2196.3000000000002</v>
      </c>
    </row>
    <row r="171" spans="2:6">
      <c r="B171" s="227">
        <v>24</v>
      </c>
      <c r="C171" s="227">
        <v>7</v>
      </c>
      <c r="D171" s="227">
        <v>10</v>
      </c>
      <c r="E171" s="227">
        <v>2014</v>
      </c>
      <c r="F171" s="224">
        <v>2168.8000000000002</v>
      </c>
    </row>
    <row r="172" spans="2:6">
      <c r="B172" s="227">
        <v>1</v>
      </c>
      <c r="C172" s="227">
        <v>8</v>
      </c>
      <c r="D172" s="227">
        <v>10</v>
      </c>
      <c r="E172" s="227">
        <v>2014</v>
      </c>
      <c r="F172" s="224">
        <v>2124.5</v>
      </c>
    </row>
    <row r="173" spans="2:6">
      <c r="B173" s="227">
        <v>2</v>
      </c>
      <c r="C173" s="227">
        <v>8</v>
      </c>
      <c r="D173" s="227">
        <v>10</v>
      </c>
      <c r="E173" s="227">
        <v>2014</v>
      </c>
      <c r="F173" s="224">
        <v>2095.1</v>
      </c>
    </row>
    <row r="174" spans="2:6">
      <c r="B174" s="227">
        <v>3</v>
      </c>
      <c r="C174" s="227">
        <v>8</v>
      </c>
      <c r="D174" s="227">
        <v>10</v>
      </c>
      <c r="E174" s="227">
        <v>2014</v>
      </c>
      <c r="F174" s="224">
        <v>2052.4</v>
      </c>
    </row>
    <row r="175" spans="2:6">
      <c r="B175" s="227">
        <v>4</v>
      </c>
      <c r="C175" s="227">
        <v>8</v>
      </c>
      <c r="D175" s="227">
        <v>10</v>
      </c>
      <c r="E175" s="227">
        <v>2014</v>
      </c>
      <c r="F175" s="224">
        <v>2062</v>
      </c>
    </row>
    <row r="176" spans="2:6">
      <c r="B176" s="227">
        <v>5</v>
      </c>
      <c r="C176" s="227">
        <v>8</v>
      </c>
      <c r="D176" s="227">
        <v>10</v>
      </c>
      <c r="E176" s="227">
        <v>2014</v>
      </c>
      <c r="F176" s="224">
        <v>2034.6</v>
      </c>
    </row>
    <row r="177" spans="2:6">
      <c r="B177" s="227">
        <v>6</v>
      </c>
      <c r="C177" s="227">
        <v>8</v>
      </c>
      <c r="D177" s="227">
        <v>10</v>
      </c>
      <c r="E177" s="227">
        <v>2014</v>
      </c>
      <c r="F177" s="224">
        <v>2036.1</v>
      </c>
    </row>
    <row r="178" spans="2:6">
      <c r="B178" s="227">
        <v>7</v>
      </c>
      <c r="C178" s="227">
        <v>8</v>
      </c>
      <c r="D178" s="227">
        <v>10</v>
      </c>
      <c r="E178" s="227">
        <v>2014</v>
      </c>
      <c r="F178" s="224">
        <v>2038.1</v>
      </c>
    </row>
    <row r="179" spans="2:6">
      <c r="B179" s="227">
        <v>8</v>
      </c>
      <c r="C179" s="227">
        <v>8</v>
      </c>
      <c r="D179" s="227">
        <v>10</v>
      </c>
      <c r="E179" s="227">
        <v>2014</v>
      </c>
      <c r="F179" s="224">
        <v>1996.9</v>
      </c>
    </row>
    <row r="180" spans="2:6">
      <c r="B180" s="227">
        <v>9</v>
      </c>
      <c r="C180" s="227">
        <v>8</v>
      </c>
      <c r="D180" s="227">
        <v>10</v>
      </c>
      <c r="E180" s="227">
        <v>2014</v>
      </c>
      <c r="F180" s="224">
        <v>1960.3</v>
      </c>
    </row>
    <row r="181" spans="2:6">
      <c r="B181" s="227">
        <v>10</v>
      </c>
      <c r="C181" s="227">
        <v>8</v>
      </c>
      <c r="D181" s="227">
        <v>10</v>
      </c>
      <c r="E181" s="227">
        <v>2014</v>
      </c>
      <c r="F181" s="224">
        <v>1980</v>
      </c>
    </row>
    <row r="182" spans="2:6">
      <c r="B182" s="227">
        <v>11</v>
      </c>
      <c r="C182" s="227">
        <v>8</v>
      </c>
      <c r="D182" s="227">
        <v>10</v>
      </c>
      <c r="E182" s="227">
        <v>2014</v>
      </c>
      <c r="F182" s="224">
        <v>1952.8</v>
      </c>
    </row>
    <row r="183" spans="2:6">
      <c r="B183" s="227">
        <v>12</v>
      </c>
      <c r="C183" s="227">
        <v>8</v>
      </c>
      <c r="D183" s="227">
        <v>10</v>
      </c>
      <c r="E183" s="227">
        <v>2014</v>
      </c>
      <c r="F183" s="224">
        <v>1948</v>
      </c>
    </row>
    <row r="184" spans="2:6">
      <c r="B184" s="227">
        <v>13</v>
      </c>
      <c r="C184" s="227">
        <v>8</v>
      </c>
      <c r="D184" s="227">
        <v>10</v>
      </c>
      <c r="E184" s="227">
        <v>2014</v>
      </c>
      <c r="F184" s="224">
        <v>1915.2</v>
      </c>
    </row>
    <row r="185" spans="2:6">
      <c r="B185" s="227">
        <v>14</v>
      </c>
      <c r="C185" s="227">
        <v>8</v>
      </c>
      <c r="D185" s="227">
        <v>10</v>
      </c>
      <c r="E185" s="227">
        <v>2014</v>
      </c>
      <c r="F185" s="224">
        <v>1888.2</v>
      </c>
    </row>
    <row r="186" spans="2:6">
      <c r="B186" s="227">
        <v>15</v>
      </c>
      <c r="C186" s="227">
        <v>8</v>
      </c>
      <c r="D186" s="227">
        <v>10</v>
      </c>
      <c r="E186" s="227">
        <v>2014</v>
      </c>
      <c r="F186" s="224">
        <v>1882.5</v>
      </c>
    </row>
    <row r="187" spans="2:6">
      <c r="B187" s="227">
        <v>16</v>
      </c>
      <c r="C187" s="227">
        <v>8</v>
      </c>
      <c r="D187" s="227">
        <v>10</v>
      </c>
      <c r="E187" s="227">
        <v>2014</v>
      </c>
      <c r="F187" s="224">
        <v>1917.4</v>
      </c>
    </row>
    <row r="188" spans="2:6">
      <c r="B188" s="227">
        <v>17</v>
      </c>
      <c r="C188" s="227">
        <v>8</v>
      </c>
      <c r="D188" s="227">
        <v>10</v>
      </c>
      <c r="E188" s="227">
        <v>2014</v>
      </c>
      <c r="F188" s="224">
        <v>1919.5</v>
      </c>
    </row>
    <row r="189" spans="2:6">
      <c r="B189" s="227">
        <v>18</v>
      </c>
      <c r="C189" s="227">
        <v>8</v>
      </c>
      <c r="D189" s="227">
        <v>10</v>
      </c>
      <c r="E189" s="227">
        <v>2014</v>
      </c>
      <c r="F189" s="224">
        <v>1910.9</v>
      </c>
    </row>
    <row r="190" spans="2:6">
      <c r="B190" s="227">
        <v>19</v>
      </c>
      <c r="C190" s="227">
        <v>8</v>
      </c>
      <c r="D190" s="227">
        <v>10</v>
      </c>
      <c r="E190" s="227">
        <v>2014</v>
      </c>
      <c r="F190" s="224">
        <v>1929.8</v>
      </c>
    </row>
    <row r="191" spans="2:6">
      <c r="B191" s="227">
        <v>20</v>
      </c>
      <c r="C191" s="227">
        <v>8</v>
      </c>
      <c r="D191" s="227">
        <v>10</v>
      </c>
      <c r="E191" s="227">
        <v>2014</v>
      </c>
      <c r="F191" s="224">
        <v>1939.1</v>
      </c>
    </row>
    <row r="192" spans="2:6">
      <c r="B192" s="227">
        <v>21</v>
      </c>
      <c r="C192" s="227">
        <v>8</v>
      </c>
      <c r="D192" s="227">
        <v>10</v>
      </c>
      <c r="E192" s="227">
        <v>2014</v>
      </c>
      <c r="F192" s="224">
        <v>1974.3</v>
      </c>
    </row>
    <row r="193" spans="2:6">
      <c r="B193" s="227">
        <v>22</v>
      </c>
      <c r="C193" s="227">
        <v>8</v>
      </c>
      <c r="D193" s="227">
        <v>10</v>
      </c>
      <c r="E193" s="227">
        <v>2014</v>
      </c>
      <c r="F193" s="224">
        <v>2001.6</v>
      </c>
    </row>
    <row r="194" spans="2:6">
      <c r="B194" s="227">
        <v>23</v>
      </c>
      <c r="C194" s="227">
        <v>8</v>
      </c>
      <c r="D194" s="227">
        <v>10</v>
      </c>
      <c r="E194" s="227">
        <v>2014</v>
      </c>
      <c r="F194" s="224">
        <v>2010.2</v>
      </c>
    </row>
    <row r="195" spans="2:6">
      <c r="B195" s="227">
        <v>24</v>
      </c>
      <c r="C195" s="227">
        <v>8</v>
      </c>
      <c r="D195" s="227">
        <v>10</v>
      </c>
      <c r="E195" s="227">
        <v>2014</v>
      </c>
      <c r="F195" s="224">
        <v>1998.1</v>
      </c>
    </row>
    <row r="196" spans="2:6">
      <c r="B196" s="227">
        <v>1</v>
      </c>
      <c r="C196" s="227">
        <v>9</v>
      </c>
      <c r="D196" s="227">
        <v>10</v>
      </c>
      <c r="E196" s="227">
        <v>2014</v>
      </c>
      <c r="F196" s="224">
        <v>2016.1</v>
      </c>
    </row>
    <row r="197" spans="2:6">
      <c r="B197" s="227">
        <v>2</v>
      </c>
      <c r="C197" s="227">
        <v>9</v>
      </c>
      <c r="D197" s="227">
        <v>10</v>
      </c>
      <c r="E197" s="227">
        <v>2014</v>
      </c>
      <c r="F197" s="224">
        <v>2001.2</v>
      </c>
    </row>
    <row r="198" spans="2:6">
      <c r="B198" s="227">
        <v>3</v>
      </c>
      <c r="C198" s="227">
        <v>9</v>
      </c>
      <c r="D198" s="227">
        <v>10</v>
      </c>
      <c r="E198" s="227">
        <v>2014</v>
      </c>
      <c r="F198" s="224">
        <v>1975.7</v>
      </c>
    </row>
    <row r="199" spans="2:6">
      <c r="B199" s="227">
        <v>4</v>
      </c>
      <c r="C199" s="227">
        <v>9</v>
      </c>
      <c r="D199" s="227">
        <v>10</v>
      </c>
      <c r="E199" s="227">
        <v>2014</v>
      </c>
      <c r="F199" s="224">
        <v>1996.2</v>
      </c>
    </row>
    <row r="200" spans="2:6">
      <c r="B200" s="227">
        <v>5</v>
      </c>
      <c r="C200" s="227">
        <v>9</v>
      </c>
      <c r="D200" s="227">
        <v>10</v>
      </c>
      <c r="E200" s="227">
        <v>2014</v>
      </c>
      <c r="F200" s="224">
        <v>1986.9</v>
      </c>
    </row>
    <row r="201" spans="2:6">
      <c r="B201" s="227">
        <v>6</v>
      </c>
      <c r="C201" s="227">
        <v>9</v>
      </c>
      <c r="D201" s="227">
        <v>10</v>
      </c>
      <c r="E201" s="227">
        <v>2014</v>
      </c>
      <c r="F201" s="224">
        <v>1970</v>
      </c>
    </row>
    <row r="202" spans="2:6">
      <c r="B202" s="227">
        <v>7</v>
      </c>
      <c r="C202" s="227">
        <v>9</v>
      </c>
      <c r="D202" s="227">
        <v>10</v>
      </c>
      <c r="E202" s="227">
        <v>2014</v>
      </c>
      <c r="F202" s="224">
        <v>1978.6</v>
      </c>
    </row>
    <row r="203" spans="2:6">
      <c r="B203" s="227">
        <v>8</v>
      </c>
      <c r="C203" s="227">
        <v>9</v>
      </c>
      <c r="D203" s="227">
        <v>10</v>
      </c>
      <c r="E203" s="227">
        <v>2014</v>
      </c>
      <c r="F203" s="224">
        <v>1966.5</v>
      </c>
    </row>
    <row r="204" spans="2:6">
      <c r="B204" s="227">
        <v>9</v>
      </c>
      <c r="C204" s="227">
        <v>9</v>
      </c>
      <c r="D204" s="227">
        <v>10</v>
      </c>
      <c r="E204" s="227">
        <v>2014</v>
      </c>
      <c r="F204" s="224">
        <v>1923.4</v>
      </c>
    </row>
    <row r="205" spans="2:6">
      <c r="B205" s="227">
        <v>10</v>
      </c>
      <c r="C205" s="227">
        <v>9</v>
      </c>
      <c r="D205" s="227">
        <v>10</v>
      </c>
      <c r="E205" s="227">
        <v>2014</v>
      </c>
      <c r="F205" s="224">
        <v>1945.7</v>
      </c>
    </row>
    <row r="206" spans="2:6">
      <c r="B206" s="227">
        <v>11</v>
      </c>
      <c r="C206" s="227">
        <v>9</v>
      </c>
      <c r="D206" s="227">
        <v>10</v>
      </c>
      <c r="E206" s="227">
        <v>2014</v>
      </c>
      <c r="F206" s="224">
        <v>1955.9</v>
      </c>
    </row>
    <row r="207" spans="2:6">
      <c r="B207" s="227">
        <v>12</v>
      </c>
      <c r="C207" s="227">
        <v>9</v>
      </c>
      <c r="D207" s="227">
        <v>10</v>
      </c>
      <c r="E207" s="227">
        <v>2014</v>
      </c>
      <c r="F207" s="224">
        <v>1954.2</v>
      </c>
    </row>
    <row r="208" spans="2:6">
      <c r="B208" s="227">
        <v>13</v>
      </c>
      <c r="C208" s="227">
        <v>9</v>
      </c>
      <c r="D208" s="227">
        <v>10</v>
      </c>
      <c r="E208" s="227">
        <v>2014</v>
      </c>
      <c r="F208" s="224">
        <v>1912.7</v>
      </c>
    </row>
    <row r="209" spans="2:6">
      <c r="B209" s="227">
        <v>14</v>
      </c>
      <c r="C209" s="227">
        <v>9</v>
      </c>
      <c r="D209" s="227">
        <v>10</v>
      </c>
      <c r="E209" s="227">
        <v>2014</v>
      </c>
      <c r="F209" s="224">
        <v>1880</v>
      </c>
    </row>
    <row r="210" spans="2:6">
      <c r="B210" s="227">
        <v>15</v>
      </c>
      <c r="C210" s="227">
        <v>9</v>
      </c>
      <c r="D210" s="227">
        <v>10</v>
      </c>
      <c r="E210" s="227">
        <v>2014</v>
      </c>
      <c r="F210" s="224">
        <v>1871.2</v>
      </c>
    </row>
    <row r="211" spans="2:6">
      <c r="B211" s="227">
        <v>16</v>
      </c>
      <c r="C211" s="227">
        <v>9</v>
      </c>
      <c r="D211" s="227">
        <v>10</v>
      </c>
      <c r="E211" s="227">
        <v>2014</v>
      </c>
      <c r="F211" s="224">
        <v>1887</v>
      </c>
    </row>
    <row r="212" spans="2:6">
      <c r="B212" s="227">
        <v>17</v>
      </c>
      <c r="C212" s="227">
        <v>9</v>
      </c>
      <c r="D212" s="227">
        <v>10</v>
      </c>
      <c r="E212" s="227">
        <v>2014</v>
      </c>
      <c r="F212" s="224">
        <v>1918.3</v>
      </c>
    </row>
    <row r="213" spans="2:6">
      <c r="B213" s="227">
        <v>18</v>
      </c>
      <c r="C213" s="227">
        <v>9</v>
      </c>
      <c r="D213" s="227">
        <v>10</v>
      </c>
      <c r="E213" s="227">
        <v>2014</v>
      </c>
      <c r="F213" s="224">
        <v>1935.4</v>
      </c>
    </row>
    <row r="214" spans="2:6">
      <c r="B214" s="227">
        <v>19</v>
      </c>
      <c r="C214" s="227">
        <v>9</v>
      </c>
      <c r="D214" s="227">
        <v>10</v>
      </c>
      <c r="E214" s="227">
        <v>2014</v>
      </c>
      <c r="F214" s="224">
        <v>1939.9</v>
      </c>
    </row>
    <row r="215" spans="2:6">
      <c r="B215" s="227">
        <v>20</v>
      </c>
      <c r="C215" s="227">
        <v>9</v>
      </c>
      <c r="D215" s="227">
        <v>10</v>
      </c>
      <c r="E215" s="227">
        <v>2014</v>
      </c>
      <c r="F215" s="224">
        <v>1938.3</v>
      </c>
    </row>
    <row r="216" spans="2:6">
      <c r="B216" s="227">
        <v>21</v>
      </c>
      <c r="C216" s="227">
        <v>9</v>
      </c>
      <c r="D216" s="227">
        <v>10</v>
      </c>
      <c r="E216" s="227">
        <v>2014</v>
      </c>
      <c r="F216" s="224">
        <v>1987.1</v>
      </c>
    </row>
    <row r="217" spans="2:6">
      <c r="B217" s="227">
        <v>22</v>
      </c>
      <c r="C217" s="227">
        <v>9</v>
      </c>
      <c r="D217" s="227">
        <v>10</v>
      </c>
      <c r="E217" s="227">
        <v>2014</v>
      </c>
      <c r="F217" s="224">
        <v>2041.4</v>
      </c>
    </row>
    <row r="218" spans="2:6">
      <c r="B218" s="227">
        <v>23</v>
      </c>
      <c r="C218" s="227">
        <v>9</v>
      </c>
      <c r="D218" s="227">
        <v>10</v>
      </c>
      <c r="E218" s="227">
        <v>2014</v>
      </c>
      <c r="F218" s="224">
        <v>2026.2</v>
      </c>
    </row>
    <row r="219" spans="2:6">
      <c r="B219" s="227">
        <v>24</v>
      </c>
      <c r="C219" s="227">
        <v>9</v>
      </c>
      <c r="D219" s="227">
        <v>10</v>
      </c>
      <c r="E219" s="227">
        <v>2014</v>
      </c>
      <c r="F219" s="224">
        <v>2040.1</v>
      </c>
    </row>
    <row r="220" spans="2:6">
      <c r="B220" s="227">
        <v>1</v>
      </c>
      <c r="C220" s="227">
        <v>10</v>
      </c>
      <c r="D220" s="227">
        <v>10</v>
      </c>
      <c r="E220" s="227">
        <v>2014</v>
      </c>
      <c r="F220" s="224">
        <v>2064.9</v>
      </c>
    </row>
    <row r="221" spans="2:6">
      <c r="B221" s="227">
        <v>2</v>
      </c>
      <c r="C221" s="227">
        <v>10</v>
      </c>
      <c r="D221" s="227">
        <v>10</v>
      </c>
      <c r="E221" s="227">
        <v>2014</v>
      </c>
      <c r="F221" s="224">
        <v>2036</v>
      </c>
    </row>
    <row r="222" spans="2:6">
      <c r="B222" s="227">
        <v>3</v>
      </c>
      <c r="C222" s="227">
        <v>10</v>
      </c>
      <c r="D222" s="227">
        <v>10</v>
      </c>
      <c r="E222" s="227">
        <v>2014</v>
      </c>
      <c r="F222" s="224">
        <v>2005.2</v>
      </c>
    </row>
    <row r="223" spans="2:6">
      <c r="B223" s="227">
        <v>4</v>
      </c>
      <c r="C223" s="227">
        <v>10</v>
      </c>
      <c r="D223" s="227">
        <v>10</v>
      </c>
      <c r="E223" s="227">
        <v>2014</v>
      </c>
      <c r="F223" s="224">
        <v>2020.2</v>
      </c>
    </row>
    <row r="224" spans="2:6">
      <c r="B224" s="227">
        <v>5</v>
      </c>
      <c r="C224" s="227">
        <v>10</v>
      </c>
      <c r="D224" s="227">
        <v>10</v>
      </c>
      <c r="E224" s="227">
        <v>2014</v>
      </c>
      <c r="F224" s="224">
        <v>1988.6</v>
      </c>
    </row>
    <row r="225" spans="2:6">
      <c r="B225" s="227">
        <v>6</v>
      </c>
      <c r="C225" s="227">
        <v>10</v>
      </c>
      <c r="D225" s="227">
        <v>10</v>
      </c>
      <c r="E225" s="227">
        <v>2014</v>
      </c>
      <c r="F225" s="224">
        <v>1995.5</v>
      </c>
    </row>
    <row r="226" spans="2:6">
      <c r="B226" s="227">
        <v>7</v>
      </c>
      <c r="C226" s="227">
        <v>10</v>
      </c>
      <c r="D226" s="227">
        <v>10</v>
      </c>
      <c r="E226" s="227">
        <v>2014</v>
      </c>
      <c r="F226" s="224">
        <v>2015.6</v>
      </c>
    </row>
    <row r="227" spans="2:6">
      <c r="B227" s="227">
        <v>8</v>
      </c>
      <c r="C227" s="227">
        <v>10</v>
      </c>
      <c r="D227" s="227">
        <v>10</v>
      </c>
      <c r="E227" s="227">
        <v>2014</v>
      </c>
      <c r="F227" s="224">
        <v>2001</v>
      </c>
    </row>
    <row r="228" spans="2:6">
      <c r="B228" s="227">
        <v>9</v>
      </c>
      <c r="C228" s="227">
        <v>10</v>
      </c>
      <c r="D228" s="227">
        <v>10</v>
      </c>
      <c r="E228" s="227">
        <v>2014</v>
      </c>
      <c r="F228" s="224">
        <v>1974.8</v>
      </c>
    </row>
    <row r="229" spans="2:6">
      <c r="B229" s="227">
        <v>10</v>
      </c>
      <c r="C229" s="227">
        <v>10</v>
      </c>
      <c r="D229" s="227">
        <v>10</v>
      </c>
      <c r="E229" s="227">
        <v>2014</v>
      </c>
      <c r="F229" s="224">
        <v>2002.3</v>
      </c>
    </row>
    <row r="230" spans="2:6">
      <c r="B230" s="227">
        <v>11</v>
      </c>
      <c r="C230" s="227">
        <v>10</v>
      </c>
      <c r="D230" s="227">
        <v>10</v>
      </c>
      <c r="E230" s="227">
        <v>2014</v>
      </c>
      <c r="F230" s="224">
        <v>1996.7</v>
      </c>
    </row>
    <row r="231" spans="2:6">
      <c r="B231" s="227">
        <v>12</v>
      </c>
      <c r="C231" s="227">
        <v>10</v>
      </c>
      <c r="D231" s="227">
        <v>10</v>
      </c>
      <c r="E231" s="227">
        <v>2014</v>
      </c>
      <c r="F231" s="224">
        <v>1998</v>
      </c>
    </row>
    <row r="232" spans="2:6">
      <c r="B232" s="227">
        <v>13</v>
      </c>
      <c r="C232" s="227">
        <v>10</v>
      </c>
      <c r="D232" s="227">
        <v>10</v>
      </c>
      <c r="E232" s="227">
        <v>2014</v>
      </c>
      <c r="F232" s="224">
        <v>1963.9</v>
      </c>
    </row>
    <row r="233" spans="2:6">
      <c r="B233" s="227">
        <v>14</v>
      </c>
      <c r="C233" s="227">
        <v>10</v>
      </c>
      <c r="D233" s="227">
        <v>10</v>
      </c>
      <c r="E233" s="227">
        <v>2014</v>
      </c>
      <c r="F233" s="224">
        <v>1962</v>
      </c>
    </row>
    <row r="234" spans="2:6">
      <c r="B234" s="227">
        <v>15</v>
      </c>
      <c r="C234" s="227">
        <v>10</v>
      </c>
      <c r="D234" s="227">
        <v>10</v>
      </c>
      <c r="E234" s="227">
        <v>2014</v>
      </c>
      <c r="F234" s="224">
        <v>1940.6</v>
      </c>
    </row>
    <row r="235" spans="2:6">
      <c r="B235" s="227">
        <v>16</v>
      </c>
      <c r="C235" s="227">
        <v>10</v>
      </c>
      <c r="D235" s="227">
        <v>10</v>
      </c>
      <c r="E235" s="227">
        <v>2014</v>
      </c>
      <c r="F235" s="224">
        <v>1966.6</v>
      </c>
    </row>
    <row r="236" spans="2:6">
      <c r="B236" s="227">
        <v>17</v>
      </c>
      <c r="C236" s="227">
        <v>10</v>
      </c>
      <c r="D236" s="227">
        <v>10</v>
      </c>
      <c r="E236" s="227">
        <v>2014</v>
      </c>
      <c r="F236" s="224">
        <v>1976.3</v>
      </c>
    </row>
    <row r="237" spans="2:6">
      <c r="B237" s="227">
        <v>18</v>
      </c>
      <c r="C237" s="227">
        <v>10</v>
      </c>
      <c r="D237" s="227">
        <v>10</v>
      </c>
      <c r="E237" s="227">
        <v>2014</v>
      </c>
      <c r="F237" s="224">
        <v>2001</v>
      </c>
    </row>
    <row r="238" spans="2:6">
      <c r="B238" s="227">
        <v>19</v>
      </c>
      <c r="C238" s="227">
        <v>10</v>
      </c>
      <c r="D238" s="227">
        <v>10</v>
      </c>
      <c r="E238" s="227">
        <v>2014</v>
      </c>
      <c r="F238" s="224">
        <v>1964.3</v>
      </c>
    </row>
    <row r="239" spans="2:6">
      <c r="B239" s="227">
        <v>20</v>
      </c>
      <c r="C239" s="227">
        <v>10</v>
      </c>
      <c r="D239" s="227">
        <v>10</v>
      </c>
      <c r="E239" s="227">
        <v>2014</v>
      </c>
      <c r="F239" s="224">
        <v>1874.7</v>
      </c>
    </row>
    <row r="240" spans="2:6">
      <c r="B240" s="227">
        <v>21</v>
      </c>
      <c r="C240" s="227">
        <v>10</v>
      </c>
      <c r="D240" s="227">
        <v>10</v>
      </c>
      <c r="E240" s="227">
        <v>2014</v>
      </c>
      <c r="F240" s="224">
        <v>1915.3</v>
      </c>
    </row>
    <row r="241" spans="2:6">
      <c r="B241" s="227">
        <v>22</v>
      </c>
      <c r="C241" s="227">
        <v>10</v>
      </c>
      <c r="D241" s="227">
        <v>10</v>
      </c>
      <c r="E241" s="227">
        <v>2014</v>
      </c>
      <c r="F241" s="224">
        <v>2043.6</v>
      </c>
    </row>
    <row r="242" spans="2:6">
      <c r="B242" s="227">
        <v>23</v>
      </c>
      <c r="C242" s="227">
        <v>10</v>
      </c>
      <c r="D242" s="227">
        <v>10</v>
      </c>
      <c r="E242" s="227">
        <v>2014</v>
      </c>
      <c r="F242" s="224">
        <v>2045.1</v>
      </c>
    </row>
    <row r="243" spans="2:6">
      <c r="B243" s="227">
        <v>24</v>
      </c>
      <c r="C243" s="227">
        <v>10</v>
      </c>
      <c r="D243" s="227">
        <v>10</v>
      </c>
      <c r="E243" s="227">
        <v>2014</v>
      </c>
      <c r="F243" s="224">
        <v>1991.7</v>
      </c>
    </row>
    <row r="244" spans="2:6">
      <c r="B244" s="227">
        <v>1</v>
      </c>
      <c r="C244" s="227">
        <v>11</v>
      </c>
      <c r="D244" s="227">
        <v>10</v>
      </c>
      <c r="E244" s="227">
        <v>2014</v>
      </c>
      <c r="F244" s="224">
        <v>2015</v>
      </c>
    </row>
    <row r="245" spans="2:6">
      <c r="B245" s="227">
        <v>2</v>
      </c>
      <c r="C245" s="227">
        <v>11</v>
      </c>
      <c r="D245" s="227">
        <v>10</v>
      </c>
      <c r="E245" s="227">
        <v>2014</v>
      </c>
      <c r="F245" s="224">
        <v>2005.4</v>
      </c>
    </row>
    <row r="246" spans="2:6">
      <c r="B246" s="227">
        <v>3</v>
      </c>
      <c r="C246" s="227">
        <v>11</v>
      </c>
      <c r="D246" s="227">
        <v>10</v>
      </c>
      <c r="E246" s="227">
        <v>2014</v>
      </c>
      <c r="F246" s="224">
        <v>1997</v>
      </c>
    </row>
    <row r="247" spans="2:6">
      <c r="B247" s="227">
        <v>4</v>
      </c>
      <c r="C247" s="227">
        <v>11</v>
      </c>
      <c r="D247" s="227">
        <v>10</v>
      </c>
      <c r="E247" s="227">
        <v>2014</v>
      </c>
      <c r="F247" s="224">
        <v>2024.6</v>
      </c>
    </row>
    <row r="248" spans="2:6">
      <c r="B248" s="227">
        <v>5</v>
      </c>
      <c r="C248" s="227">
        <v>11</v>
      </c>
      <c r="D248" s="227">
        <v>10</v>
      </c>
      <c r="E248" s="227">
        <v>2014</v>
      </c>
      <c r="F248" s="224">
        <v>2039</v>
      </c>
    </row>
    <row r="249" spans="2:6">
      <c r="B249" s="227">
        <v>6</v>
      </c>
      <c r="C249" s="227">
        <v>11</v>
      </c>
      <c r="D249" s="227">
        <v>10</v>
      </c>
      <c r="E249" s="227">
        <v>2014</v>
      </c>
      <c r="F249" s="224">
        <v>1997.8</v>
      </c>
    </row>
    <row r="250" spans="2:6">
      <c r="B250" s="227">
        <v>7</v>
      </c>
      <c r="C250" s="227">
        <v>11</v>
      </c>
      <c r="D250" s="227">
        <v>10</v>
      </c>
      <c r="E250" s="227">
        <v>2014</v>
      </c>
      <c r="F250" s="224">
        <v>2000.1</v>
      </c>
    </row>
    <row r="251" spans="2:6">
      <c r="B251" s="227">
        <v>8</v>
      </c>
      <c r="C251" s="227">
        <v>11</v>
      </c>
      <c r="D251" s="227">
        <v>10</v>
      </c>
      <c r="E251" s="227">
        <v>2014</v>
      </c>
      <c r="F251" s="224">
        <v>1971.9</v>
      </c>
    </row>
    <row r="252" spans="2:6">
      <c r="B252" s="227">
        <v>9</v>
      </c>
      <c r="C252" s="227">
        <v>11</v>
      </c>
      <c r="D252" s="227">
        <v>10</v>
      </c>
      <c r="E252" s="227">
        <v>2014</v>
      </c>
      <c r="F252" s="224">
        <v>1983</v>
      </c>
    </row>
    <row r="253" spans="2:6">
      <c r="B253" s="227">
        <v>10</v>
      </c>
      <c r="C253" s="227">
        <v>11</v>
      </c>
      <c r="D253" s="227">
        <v>10</v>
      </c>
      <c r="E253" s="227">
        <v>2014</v>
      </c>
      <c r="F253" s="224">
        <v>2025.8</v>
      </c>
    </row>
    <row r="254" spans="2:6">
      <c r="B254" s="227">
        <v>11</v>
      </c>
      <c r="C254" s="227">
        <v>11</v>
      </c>
      <c r="D254" s="227">
        <v>10</v>
      </c>
      <c r="E254" s="227">
        <v>2014</v>
      </c>
      <c r="F254" s="224">
        <v>1997.1</v>
      </c>
    </row>
    <row r="255" spans="2:6">
      <c r="B255" s="227">
        <v>12</v>
      </c>
      <c r="C255" s="227">
        <v>11</v>
      </c>
      <c r="D255" s="227">
        <v>10</v>
      </c>
      <c r="E255" s="227">
        <v>2014</v>
      </c>
      <c r="F255" s="224">
        <v>2043.6</v>
      </c>
    </row>
    <row r="256" spans="2:6">
      <c r="B256" s="227">
        <v>13</v>
      </c>
      <c r="C256" s="227">
        <v>11</v>
      </c>
      <c r="D256" s="227">
        <v>10</v>
      </c>
      <c r="E256" s="227">
        <v>2014</v>
      </c>
      <c r="F256" s="224">
        <v>2020</v>
      </c>
    </row>
    <row r="257" spans="2:6">
      <c r="B257" s="227">
        <v>14</v>
      </c>
      <c r="C257" s="227">
        <v>11</v>
      </c>
      <c r="D257" s="227">
        <v>10</v>
      </c>
      <c r="E257" s="227">
        <v>2014</v>
      </c>
      <c r="F257" s="224">
        <v>2031.8</v>
      </c>
    </row>
    <row r="258" spans="2:6">
      <c r="B258" s="227">
        <v>15</v>
      </c>
      <c r="C258" s="227">
        <v>11</v>
      </c>
      <c r="D258" s="227">
        <v>10</v>
      </c>
      <c r="E258" s="227">
        <v>2014</v>
      </c>
      <c r="F258" s="224">
        <v>2084.6</v>
      </c>
    </row>
    <row r="259" spans="2:6">
      <c r="B259" s="227">
        <v>16</v>
      </c>
      <c r="C259" s="227">
        <v>11</v>
      </c>
      <c r="D259" s="227">
        <v>10</v>
      </c>
      <c r="E259" s="227">
        <v>2014</v>
      </c>
      <c r="F259" s="224">
        <v>2116.8000000000002</v>
      </c>
    </row>
    <row r="260" spans="2:6">
      <c r="B260" s="227">
        <v>17</v>
      </c>
      <c r="C260" s="227">
        <v>11</v>
      </c>
      <c r="D260" s="227">
        <v>10</v>
      </c>
      <c r="E260" s="227">
        <v>2014</v>
      </c>
      <c r="F260" s="224">
        <v>2092.6999999999998</v>
      </c>
    </row>
    <row r="261" spans="2:6">
      <c r="B261" s="227">
        <v>18</v>
      </c>
      <c r="C261" s="227">
        <v>11</v>
      </c>
      <c r="D261" s="227">
        <v>10</v>
      </c>
      <c r="E261" s="227">
        <v>2014</v>
      </c>
      <c r="F261" s="224">
        <v>2053.5</v>
      </c>
    </row>
    <row r="262" spans="2:6">
      <c r="B262" s="227">
        <v>19</v>
      </c>
      <c r="C262" s="227">
        <v>11</v>
      </c>
      <c r="D262" s="227">
        <v>10</v>
      </c>
      <c r="E262" s="227">
        <v>2014</v>
      </c>
      <c r="F262" s="224">
        <v>2102.6</v>
      </c>
    </row>
    <row r="263" spans="2:6">
      <c r="B263" s="227">
        <v>20</v>
      </c>
      <c r="C263" s="227">
        <v>11</v>
      </c>
      <c r="D263" s="227">
        <v>10</v>
      </c>
      <c r="E263" s="227">
        <v>2014</v>
      </c>
      <c r="F263" s="224">
        <v>2134.5</v>
      </c>
    </row>
    <row r="264" spans="2:6">
      <c r="B264" s="227">
        <v>21</v>
      </c>
      <c r="C264" s="227">
        <v>11</v>
      </c>
      <c r="D264" s="227">
        <v>10</v>
      </c>
      <c r="E264" s="227">
        <v>2014</v>
      </c>
      <c r="F264" s="224">
        <v>2110.6999999999998</v>
      </c>
    </row>
    <row r="265" spans="2:6">
      <c r="B265" s="227">
        <v>22</v>
      </c>
      <c r="C265" s="227">
        <v>11</v>
      </c>
      <c r="D265" s="227">
        <v>10</v>
      </c>
      <c r="E265" s="227">
        <v>2014</v>
      </c>
      <c r="F265" s="224">
        <v>2253.6</v>
      </c>
    </row>
    <row r="266" spans="2:6">
      <c r="B266" s="227">
        <v>23</v>
      </c>
      <c r="C266" s="227">
        <v>11</v>
      </c>
      <c r="D266" s="227">
        <v>10</v>
      </c>
      <c r="E266" s="227">
        <v>2014</v>
      </c>
      <c r="F266" s="224">
        <v>2247</v>
      </c>
    </row>
    <row r="267" spans="2:6">
      <c r="B267" s="227">
        <v>24</v>
      </c>
      <c r="C267" s="227">
        <v>11</v>
      </c>
      <c r="D267" s="227">
        <v>10</v>
      </c>
      <c r="E267" s="227">
        <v>2014</v>
      </c>
      <c r="F267" s="224">
        <v>2219.4</v>
      </c>
    </row>
    <row r="268" spans="2:6">
      <c r="B268" s="227">
        <v>1</v>
      </c>
      <c r="C268" s="227">
        <v>12</v>
      </c>
      <c r="D268" s="227">
        <v>10</v>
      </c>
      <c r="E268" s="227">
        <v>2014</v>
      </c>
      <c r="F268" s="224">
        <v>2206.9</v>
      </c>
    </row>
    <row r="269" spans="2:6">
      <c r="B269" s="227">
        <v>2</v>
      </c>
      <c r="C269" s="227">
        <v>12</v>
      </c>
      <c r="D269" s="227">
        <v>10</v>
      </c>
      <c r="E269" s="227">
        <v>2014</v>
      </c>
      <c r="F269" s="224">
        <v>2140.6</v>
      </c>
    </row>
    <row r="270" spans="2:6">
      <c r="B270" s="227">
        <v>3</v>
      </c>
      <c r="C270" s="227">
        <v>12</v>
      </c>
      <c r="D270" s="227">
        <v>10</v>
      </c>
      <c r="E270" s="227">
        <v>2014</v>
      </c>
      <c r="F270" s="224">
        <v>2204.8000000000002</v>
      </c>
    </row>
    <row r="271" spans="2:6">
      <c r="B271" s="227">
        <v>4</v>
      </c>
      <c r="C271" s="227">
        <v>12</v>
      </c>
      <c r="D271" s="227">
        <v>10</v>
      </c>
      <c r="E271" s="227">
        <v>2014</v>
      </c>
      <c r="F271" s="224">
        <v>2189.6999999999998</v>
      </c>
    </row>
    <row r="272" spans="2:6">
      <c r="B272" s="227">
        <v>5</v>
      </c>
      <c r="C272" s="227">
        <v>12</v>
      </c>
      <c r="D272" s="227">
        <v>10</v>
      </c>
      <c r="E272" s="227">
        <v>2014</v>
      </c>
      <c r="F272" s="224">
        <v>2110.1999999999998</v>
      </c>
    </row>
    <row r="273" spans="2:6">
      <c r="B273" s="227">
        <v>6</v>
      </c>
      <c r="C273" s="227">
        <v>12</v>
      </c>
      <c r="D273" s="227">
        <v>10</v>
      </c>
      <c r="E273" s="227">
        <v>2014</v>
      </c>
      <c r="F273" s="224">
        <v>2165.8000000000002</v>
      </c>
    </row>
    <row r="274" spans="2:6">
      <c r="B274" s="227">
        <v>7</v>
      </c>
      <c r="C274" s="227">
        <v>12</v>
      </c>
      <c r="D274" s="227">
        <v>10</v>
      </c>
      <c r="E274" s="227">
        <v>2014</v>
      </c>
      <c r="F274" s="224">
        <v>2134.8000000000002</v>
      </c>
    </row>
    <row r="275" spans="2:6">
      <c r="B275" s="227">
        <v>8</v>
      </c>
      <c r="C275" s="227">
        <v>12</v>
      </c>
      <c r="D275" s="227">
        <v>10</v>
      </c>
      <c r="E275" s="227">
        <v>2014</v>
      </c>
      <c r="F275" s="224">
        <v>2061.8000000000002</v>
      </c>
    </row>
    <row r="276" spans="2:6">
      <c r="B276" s="227">
        <v>9</v>
      </c>
      <c r="C276" s="227">
        <v>12</v>
      </c>
      <c r="D276" s="227">
        <v>10</v>
      </c>
      <c r="E276" s="227">
        <v>2014</v>
      </c>
      <c r="F276" s="224">
        <v>2047.6</v>
      </c>
    </row>
    <row r="277" spans="2:6">
      <c r="B277" s="227">
        <v>10</v>
      </c>
      <c r="C277" s="227">
        <v>12</v>
      </c>
      <c r="D277" s="227">
        <v>10</v>
      </c>
      <c r="E277" s="227">
        <v>2014</v>
      </c>
      <c r="F277" s="224">
        <v>2094.8000000000002</v>
      </c>
    </row>
    <row r="278" spans="2:6">
      <c r="B278" s="227">
        <v>11</v>
      </c>
      <c r="C278" s="227">
        <v>12</v>
      </c>
      <c r="D278" s="227">
        <v>10</v>
      </c>
      <c r="E278" s="227">
        <v>2014</v>
      </c>
      <c r="F278" s="224">
        <v>2075.8000000000002</v>
      </c>
    </row>
    <row r="279" spans="2:6">
      <c r="B279" s="227">
        <v>12</v>
      </c>
      <c r="C279" s="227">
        <v>12</v>
      </c>
      <c r="D279" s="227">
        <v>10</v>
      </c>
      <c r="E279" s="227">
        <v>2014</v>
      </c>
      <c r="F279" s="224">
        <v>2083.3000000000002</v>
      </c>
    </row>
    <row r="280" spans="2:6">
      <c r="B280" s="227">
        <v>13</v>
      </c>
      <c r="C280" s="227">
        <v>12</v>
      </c>
      <c r="D280" s="227">
        <v>10</v>
      </c>
      <c r="E280" s="227">
        <v>2014</v>
      </c>
      <c r="F280" s="224">
        <v>2109.5</v>
      </c>
    </row>
    <row r="281" spans="2:6">
      <c r="B281" s="227">
        <v>14</v>
      </c>
      <c r="C281" s="227">
        <v>12</v>
      </c>
      <c r="D281" s="227">
        <v>10</v>
      </c>
      <c r="E281" s="227">
        <v>2014</v>
      </c>
      <c r="F281" s="224">
        <v>2112.6</v>
      </c>
    </row>
    <row r="282" spans="2:6">
      <c r="B282" s="227">
        <v>15</v>
      </c>
      <c r="C282" s="227">
        <v>12</v>
      </c>
      <c r="D282" s="227">
        <v>10</v>
      </c>
      <c r="E282" s="227">
        <v>2014</v>
      </c>
      <c r="F282" s="224">
        <v>2123.8000000000002</v>
      </c>
    </row>
    <row r="283" spans="2:6">
      <c r="B283" s="227">
        <v>16</v>
      </c>
      <c r="C283" s="227">
        <v>12</v>
      </c>
      <c r="D283" s="227">
        <v>10</v>
      </c>
      <c r="E283" s="227">
        <v>2014</v>
      </c>
      <c r="F283" s="224">
        <v>2106.6</v>
      </c>
    </row>
    <row r="284" spans="2:6">
      <c r="B284" s="227">
        <v>17</v>
      </c>
      <c r="C284" s="227">
        <v>12</v>
      </c>
      <c r="D284" s="227">
        <v>10</v>
      </c>
      <c r="E284" s="227">
        <v>2014</v>
      </c>
      <c r="F284" s="224">
        <v>2099.1</v>
      </c>
    </row>
    <row r="285" spans="2:6">
      <c r="B285" s="227">
        <v>18</v>
      </c>
      <c r="C285" s="227">
        <v>12</v>
      </c>
      <c r="D285" s="227">
        <v>10</v>
      </c>
      <c r="E285" s="227">
        <v>2014</v>
      </c>
      <c r="F285" s="224">
        <v>2101.6999999999998</v>
      </c>
    </row>
    <row r="286" spans="2:6">
      <c r="B286" s="227">
        <v>19</v>
      </c>
      <c r="C286" s="227">
        <v>12</v>
      </c>
      <c r="D286" s="227">
        <v>10</v>
      </c>
      <c r="E286" s="227">
        <v>2014</v>
      </c>
      <c r="F286" s="224">
        <v>2112.3000000000002</v>
      </c>
    </row>
    <row r="287" spans="2:6">
      <c r="B287" s="227">
        <v>20</v>
      </c>
      <c r="C287" s="227">
        <v>12</v>
      </c>
      <c r="D287" s="227">
        <v>10</v>
      </c>
      <c r="E287" s="227">
        <v>2014</v>
      </c>
      <c r="F287" s="224">
        <v>2148.3000000000002</v>
      </c>
    </row>
    <row r="288" spans="2:6">
      <c r="B288" s="227">
        <v>21</v>
      </c>
      <c r="C288" s="227">
        <v>12</v>
      </c>
      <c r="D288" s="227">
        <v>10</v>
      </c>
      <c r="E288" s="227">
        <v>2014</v>
      </c>
      <c r="F288" s="224">
        <v>2232</v>
      </c>
    </row>
    <row r="289" spans="2:6">
      <c r="B289" s="227">
        <v>22</v>
      </c>
      <c r="C289" s="227">
        <v>12</v>
      </c>
      <c r="D289" s="227">
        <v>10</v>
      </c>
      <c r="E289" s="227">
        <v>2014</v>
      </c>
      <c r="F289" s="224">
        <v>2256.8000000000002</v>
      </c>
    </row>
    <row r="290" spans="2:6">
      <c r="B290" s="227">
        <v>23</v>
      </c>
      <c r="C290" s="227">
        <v>12</v>
      </c>
      <c r="D290" s="227">
        <v>10</v>
      </c>
      <c r="E290" s="227">
        <v>2014</v>
      </c>
      <c r="F290" s="224">
        <v>2260.3000000000002</v>
      </c>
    </row>
    <row r="291" spans="2:6">
      <c r="B291" s="227">
        <v>24</v>
      </c>
      <c r="C291" s="227">
        <v>12</v>
      </c>
      <c r="D291" s="227">
        <v>10</v>
      </c>
      <c r="E291" s="227">
        <v>2014</v>
      </c>
      <c r="F291" s="224">
        <v>2226.5</v>
      </c>
    </row>
    <row r="292" spans="2:6">
      <c r="B292" s="227">
        <v>1</v>
      </c>
      <c r="C292" s="227">
        <v>13</v>
      </c>
      <c r="D292" s="227">
        <v>10</v>
      </c>
      <c r="E292" s="227">
        <v>2014</v>
      </c>
      <c r="F292" s="224">
        <v>2205</v>
      </c>
    </row>
    <row r="293" spans="2:6">
      <c r="B293" s="227">
        <v>2</v>
      </c>
      <c r="C293" s="227">
        <v>13</v>
      </c>
      <c r="D293" s="227">
        <v>10</v>
      </c>
      <c r="E293" s="227">
        <v>2014</v>
      </c>
      <c r="F293" s="224">
        <v>2187</v>
      </c>
    </row>
    <row r="294" spans="2:6">
      <c r="B294" s="227">
        <v>3</v>
      </c>
      <c r="C294" s="227">
        <v>13</v>
      </c>
      <c r="D294" s="227">
        <v>10</v>
      </c>
      <c r="E294" s="227">
        <v>2014</v>
      </c>
      <c r="F294" s="224">
        <v>2175.1</v>
      </c>
    </row>
    <row r="295" spans="2:6">
      <c r="B295" s="227">
        <v>4</v>
      </c>
      <c r="C295" s="227">
        <v>13</v>
      </c>
      <c r="D295" s="227">
        <v>10</v>
      </c>
      <c r="E295" s="227">
        <v>2014</v>
      </c>
      <c r="F295" s="224">
        <v>2175.3000000000002</v>
      </c>
    </row>
    <row r="296" spans="2:6">
      <c r="B296" s="227">
        <v>5</v>
      </c>
      <c r="C296" s="227">
        <v>13</v>
      </c>
      <c r="D296" s="227">
        <v>10</v>
      </c>
      <c r="E296" s="227">
        <v>2014</v>
      </c>
      <c r="F296" s="224">
        <v>2151</v>
      </c>
    </row>
    <row r="297" spans="2:6">
      <c r="B297" s="227">
        <v>6</v>
      </c>
      <c r="C297" s="227">
        <v>13</v>
      </c>
      <c r="D297" s="227">
        <v>10</v>
      </c>
      <c r="E297" s="227">
        <v>2014</v>
      </c>
      <c r="F297" s="224">
        <v>2157.8000000000002</v>
      </c>
    </row>
    <row r="298" spans="2:6">
      <c r="B298" s="227">
        <v>7</v>
      </c>
      <c r="C298" s="227">
        <v>13</v>
      </c>
      <c r="D298" s="227">
        <v>10</v>
      </c>
      <c r="E298" s="227">
        <v>2014</v>
      </c>
      <c r="F298" s="224">
        <v>2192.3000000000002</v>
      </c>
    </row>
    <row r="299" spans="2:6">
      <c r="B299" s="227">
        <v>8</v>
      </c>
      <c r="C299" s="227">
        <v>13</v>
      </c>
      <c r="D299" s="227">
        <v>10</v>
      </c>
      <c r="E299" s="227">
        <v>2014</v>
      </c>
      <c r="F299" s="224">
        <v>2170.1</v>
      </c>
    </row>
    <row r="300" spans="2:6">
      <c r="B300" s="227">
        <v>9</v>
      </c>
      <c r="C300" s="227">
        <v>13</v>
      </c>
      <c r="D300" s="227">
        <v>10</v>
      </c>
      <c r="E300" s="227">
        <v>2014</v>
      </c>
      <c r="F300" s="224">
        <v>2175.5</v>
      </c>
    </row>
    <row r="301" spans="2:6">
      <c r="B301" s="227">
        <v>10</v>
      </c>
      <c r="C301" s="227">
        <v>13</v>
      </c>
      <c r="D301" s="227">
        <v>10</v>
      </c>
      <c r="E301" s="227">
        <v>2014</v>
      </c>
      <c r="F301" s="224">
        <v>2172.5</v>
      </c>
    </row>
    <row r="302" spans="2:6">
      <c r="B302" s="227">
        <v>11</v>
      </c>
      <c r="C302" s="227">
        <v>13</v>
      </c>
      <c r="D302" s="227">
        <v>10</v>
      </c>
      <c r="E302" s="227">
        <v>2014</v>
      </c>
      <c r="F302" s="224">
        <v>2162.5</v>
      </c>
    </row>
    <row r="303" spans="2:6">
      <c r="B303" s="227">
        <v>12</v>
      </c>
      <c r="C303" s="227">
        <v>13</v>
      </c>
      <c r="D303" s="227">
        <v>10</v>
      </c>
      <c r="E303" s="227">
        <v>2014</v>
      </c>
      <c r="F303" s="224">
        <v>2114.4</v>
      </c>
    </row>
    <row r="304" spans="2:6">
      <c r="B304" s="227">
        <v>13</v>
      </c>
      <c r="C304" s="227">
        <v>13</v>
      </c>
      <c r="D304" s="227">
        <v>10</v>
      </c>
      <c r="E304" s="227">
        <v>2014</v>
      </c>
      <c r="F304" s="224">
        <v>2154</v>
      </c>
    </row>
    <row r="305" spans="2:6">
      <c r="B305" s="227">
        <v>14</v>
      </c>
      <c r="C305" s="227">
        <v>13</v>
      </c>
      <c r="D305" s="227">
        <v>10</v>
      </c>
      <c r="E305" s="227">
        <v>2014</v>
      </c>
      <c r="F305" s="224">
        <v>2099.6999999999998</v>
      </c>
    </row>
    <row r="306" spans="2:6">
      <c r="B306" s="227">
        <v>15</v>
      </c>
      <c r="C306" s="227">
        <v>13</v>
      </c>
      <c r="D306" s="227">
        <v>10</v>
      </c>
      <c r="E306" s="227">
        <v>2014</v>
      </c>
      <c r="F306" s="224">
        <v>2101.6</v>
      </c>
    </row>
    <row r="307" spans="2:6">
      <c r="B307" s="227">
        <v>16</v>
      </c>
      <c r="C307" s="227">
        <v>13</v>
      </c>
      <c r="D307" s="227">
        <v>10</v>
      </c>
      <c r="E307" s="227">
        <v>2014</v>
      </c>
      <c r="F307" s="224">
        <v>2093.1</v>
      </c>
    </row>
    <row r="308" spans="2:6">
      <c r="B308" s="227">
        <v>17</v>
      </c>
      <c r="C308" s="227">
        <v>13</v>
      </c>
      <c r="D308" s="227">
        <v>10</v>
      </c>
      <c r="E308" s="227">
        <v>2014</v>
      </c>
      <c r="F308" s="224">
        <v>2089.8000000000002</v>
      </c>
    </row>
    <row r="309" spans="2:6">
      <c r="B309" s="227">
        <v>18</v>
      </c>
      <c r="C309" s="227">
        <v>13</v>
      </c>
      <c r="D309" s="227">
        <v>10</v>
      </c>
      <c r="E309" s="227">
        <v>2014</v>
      </c>
      <c r="F309" s="224">
        <v>2085.3000000000002</v>
      </c>
    </row>
    <row r="310" spans="2:6">
      <c r="B310" s="227">
        <v>19</v>
      </c>
      <c r="C310" s="227">
        <v>13</v>
      </c>
      <c r="D310" s="227">
        <v>10</v>
      </c>
      <c r="E310" s="227">
        <v>2014</v>
      </c>
      <c r="F310" s="224">
        <v>2124.5</v>
      </c>
    </row>
    <row r="311" spans="2:6">
      <c r="B311" s="227">
        <v>20</v>
      </c>
      <c r="C311" s="227">
        <v>13</v>
      </c>
      <c r="D311" s="227">
        <v>10</v>
      </c>
      <c r="E311" s="227">
        <v>2014</v>
      </c>
      <c r="F311" s="224">
        <v>2143.1</v>
      </c>
    </row>
    <row r="312" spans="2:6">
      <c r="B312" s="227">
        <v>21</v>
      </c>
      <c r="C312" s="227">
        <v>13</v>
      </c>
      <c r="D312" s="227">
        <v>10</v>
      </c>
      <c r="E312" s="227">
        <v>2014</v>
      </c>
      <c r="F312" s="224">
        <v>2240</v>
      </c>
    </row>
    <row r="313" spans="2:6">
      <c r="B313" s="227">
        <v>22</v>
      </c>
      <c r="C313" s="227">
        <v>13</v>
      </c>
      <c r="D313" s="227">
        <v>10</v>
      </c>
      <c r="E313" s="227">
        <v>2014</v>
      </c>
      <c r="F313" s="224">
        <v>2288</v>
      </c>
    </row>
    <row r="314" spans="2:6">
      <c r="B314" s="227">
        <v>23</v>
      </c>
      <c r="C314" s="227">
        <v>13</v>
      </c>
      <c r="D314" s="227">
        <v>10</v>
      </c>
      <c r="E314" s="227">
        <v>2014</v>
      </c>
      <c r="F314" s="224">
        <v>2269.5</v>
      </c>
    </row>
    <row r="315" spans="2:6">
      <c r="B315" s="227">
        <v>24</v>
      </c>
      <c r="C315" s="227">
        <v>13</v>
      </c>
      <c r="D315" s="227">
        <v>10</v>
      </c>
      <c r="E315" s="227">
        <v>2014</v>
      </c>
      <c r="F315" s="224">
        <v>2203</v>
      </c>
    </row>
    <row r="316" spans="2:6">
      <c r="B316" s="227">
        <v>1</v>
      </c>
      <c r="C316" s="227">
        <v>14</v>
      </c>
      <c r="D316" s="227">
        <v>10</v>
      </c>
      <c r="E316" s="227">
        <v>2014</v>
      </c>
      <c r="F316" s="224">
        <v>2163.8000000000002</v>
      </c>
    </row>
    <row r="317" spans="2:6">
      <c r="B317" s="227">
        <v>2</v>
      </c>
      <c r="C317" s="227">
        <v>14</v>
      </c>
      <c r="D317" s="227">
        <v>10</v>
      </c>
      <c r="E317" s="227">
        <v>2014</v>
      </c>
      <c r="F317" s="224">
        <v>2127.9</v>
      </c>
    </row>
    <row r="318" spans="2:6">
      <c r="B318" s="227">
        <v>3</v>
      </c>
      <c r="C318" s="227">
        <v>14</v>
      </c>
      <c r="D318" s="227">
        <v>10</v>
      </c>
      <c r="E318" s="227">
        <v>2014</v>
      </c>
      <c r="F318" s="224">
        <v>2114.6</v>
      </c>
    </row>
    <row r="319" spans="2:6">
      <c r="B319" s="227">
        <v>4</v>
      </c>
      <c r="C319" s="227">
        <v>14</v>
      </c>
      <c r="D319" s="227">
        <v>10</v>
      </c>
      <c r="E319" s="227">
        <v>2014</v>
      </c>
      <c r="F319" s="224">
        <v>2127.5</v>
      </c>
    </row>
    <row r="320" spans="2:6">
      <c r="B320" s="227">
        <v>5</v>
      </c>
      <c r="C320" s="227">
        <v>14</v>
      </c>
      <c r="D320" s="227">
        <v>10</v>
      </c>
      <c r="E320" s="227">
        <v>2014</v>
      </c>
      <c r="F320" s="224">
        <v>2113.9</v>
      </c>
    </row>
    <row r="321" spans="2:6">
      <c r="B321" s="227">
        <v>6</v>
      </c>
      <c r="C321" s="227">
        <v>14</v>
      </c>
      <c r="D321" s="227">
        <v>10</v>
      </c>
      <c r="E321" s="227">
        <v>2014</v>
      </c>
      <c r="F321" s="224">
        <v>2110.9</v>
      </c>
    </row>
    <row r="322" spans="2:6">
      <c r="B322" s="227">
        <v>7</v>
      </c>
      <c r="C322" s="227">
        <v>14</v>
      </c>
      <c r="D322" s="227">
        <v>10</v>
      </c>
      <c r="E322" s="227">
        <v>2014</v>
      </c>
      <c r="F322" s="224">
        <v>2108.1</v>
      </c>
    </row>
    <row r="323" spans="2:6">
      <c r="B323" s="227">
        <v>8</v>
      </c>
      <c r="C323" s="227">
        <v>14</v>
      </c>
      <c r="D323" s="227">
        <v>10</v>
      </c>
      <c r="E323" s="227">
        <v>2014</v>
      </c>
      <c r="F323" s="224">
        <v>2064.4</v>
      </c>
    </row>
    <row r="324" spans="2:6">
      <c r="B324" s="227">
        <v>9</v>
      </c>
      <c r="C324" s="227">
        <v>14</v>
      </c>
      <c r="D324" s="227">
        <v>10</v>
      </c>
      <c r="E324" s="227">
        <v>2014</v>
      </c>
      <c r="F324" s="224">
        <v>2039.5</v>
      </c>
    </row>
    <row r="325" spans="2:6">
      <c r="B325" s="227">
        <v>10</v>
      </c>
      <c r="C325" s="227">
        <v>14</v>
      </c>
      <c r="D325" s="227">
        <v>10</v>
      </c>
      <c r="E325" s="227">
        <v>2014</v>
      </c>
      <c r="F325" s="224">
        <v>2050.4</v>
      </c>
    </row>
    <row r="326" spans="2:6">
      <c r="B326" s="227">
        <v>11</v>
      </c>
      <c r="C326" s="227">
        <v>14</v>
      </c>
      <c r="D326" s="227">
        <v>10</v>
      </c>
      <c r="E326" s="227">
        <v>2014</v>
      </c>
      <c r="F326" s="224">
        <v>2068.1</v>
      </c>
    </row>
    <row r="327" spans="2:6">
      <c r="B327" s="227">
        <v>12</v>
      </c>
      <c r="C327" s="227">
        <v>14</v>
      </c>
      <c r="D327" s="227">
        <v>10</v>
      </c>
      <c r="E327" s="227">
        <v>2014</v>
      </c>
      <c r="F327" s="224">
        <v>2083.6999999999998</v>
      </c>
    </row>
    <row r="328" spans="2:6">
      <c r="B328" s="227">
        <v>13</v>
      </c>
      <c r="C328" s="227">
        <v>14</v>
      </c>
      <c r="D328" s="227">
        <v>10</v>
      </c>
      <c r="E328" s="227">
        <v>2014</v>
      </c>
      <c r="F328" s="224">
        <v>2082</v>
      </c>
    </row>
    <row r="329" spans="2:6">
      <c r="B329" s="227">
        <v>14</v>
      </c>
      <c r="C329" s="227">
        <v>14</v>
      </c>
      <c r="D329" s="227">
        <v>10</v>
      </c>
      <c r="E329" s="227">
        <v>2014</v>
      </c>
      <c r="F329" s="224">
        <v>2068.8000000000002</v>
      </c>
    </row>
    <row r="330" spans="2:6">
      <c r="B330" s="227">
        <v>15</v>
      </c>
      <c r="C330" s="227">
        <v>14</v>
      </c>
      <c r="D330" s="227">
        <v>10</v>
      </c>
      <c r="E330" s="227">
        <v>2014</v>
      </c>
      <c r="F330" s="224">
        <v>2047.8</v>
      </c>
    </row>
    <row r="331" spans="2:6">
      <c r="B331" s="227">
        <v>16</v>
      </c>
      <c r="C331" s="227">
        <v>14</v>
      </c>
      <c r="D331" s="227">
        <v>10</v>
      </c>
      <c r="E331" s="227">
        <v>2014</v>
      </c>
      <c r="F331" s="224">
        <v>2043.9</v>
      </c>
    </row>
    <row r="332" spans="2:6">
      <c r="B332" s="227">
        <v>17</v>
      </c>
      <c r="C332" s="227">
        <v>14</v>
      </c>
      <c r="D332" s="227">
        <v>10</v>
      </c>
      <c r="E332" s="227">
        <v>2014</v>
      </c>
      <c r="F332" s="224">
        <v>2082.6999999999998</v>
      </c>
    </row>
    <row r="333" spans="2:6">
      <c r="B333" s="227">
        <v>18</v>
      </c>
      <c r="C333" s="227">
        <v>14</v>
      </c>
      <c r="D333" s="227">
        <v>10</v>
      </c>
      <c r="E333" s="227">
        <v>2014</v>
      </c>
      <c r="F333" s="224">
        <v>2076.1</v>
      </c>
    </row>
    <row r="334" spans="2:6">
      <c r="B334" s="227">
        <v>19</v>
      </c>
      <c r="C334" s="227">
        <v>14</v>
      </c>
      <c r="D334" s="227">
        <v>10</v>
      </c>
      <c r="E334" s="227">
        <v>2014</v>
      </c>
      <c r="F334" s="224">
        <v>2090.9</v>
      </c>
    </row>
    <row r="335" spans="2:6">
      <c r="B335" s="227">
        <v>20</v>
      </c>
      <c r="C335" s="227">
        <v>14</v>
      </c>
      <c r="D335" s="227">
        <v>10</v>
      </c>
      <c r="E335" s="227">
        <v>2014</v>
      </c>
      <c r="F335" s="224">
        <v>2110.6</v>
      </c>
    </row>
    <row r="336" spans="2:6">
      <c r="B336" s="227">
        <v>21</v>
      </c>
      <c r="C336" s="227">
        <v>14</v>
      </c>
      <c r="D336" s="227">
        <v>10</v>
      </c>
      <c r="E336" s="227">
        <v>2014</v>
      </c>
      <c r="F336" s="224">
        <v>2154</v>
      </c>
    </row>
    <row r="337" spans="2:7">
      <c r="B337" s="227">
        <v>22</v>
      </c>
      <c r="C337" s="227">
        <v>14</v>
      </c>
      <c r="D337" s="227">
        <v>10</v>
      </c>
      <c r="E337" s="227">
        <v>2014</v>
      </c>
      <c r="F337" s="224">
        <v>2178.6</v>
      </c>
    </row>
    <row r="338" spans="2:7">
      <c r="B338" s="227">
        <v>23</v>
      </c>
      <c r="C338" s="227">
        <v>14</v>
      </c>
      <c r="D338" s="227">
        <v>10</v>
      </c>
      <c r="E338" s="227">
        <v>2014</v>
      </c>
      <c r="F338" s="224">
        <v>2213.1999999999998</v>
      </c>
    </row>
    <row r="339" spans="2:7">
      <c r="B339" s="227">
        <v>24</v>
      </c>
      <c r="C339" s="227">
        <v>14</v>
      </c>
      <c r="D339" s="227">
        <v>10</v>
      </c>
      <c r="E339" s="227">
        <v>2014</v>
      </c>
      <c r="F339" s="224">
        <v>2197.9</v>
      </c>
    </row>
    <row r="340" spans="2:7">
      <c r="B340" s="227">
        <v>1</v>
      </c>
      <c r="C340" s="227">
        <v>15</v>
      </c>
      <c r="D340" s="227">
        <v>10</v>
      </c>
      <c r="E340" s="227">
        <v>2014</v>
      </c>
      <c r="F340" s="224">
        <v>2156.1</v>
      </c>
    </row>
    <row r="341" spans="2:7">
      <c r="B341" s="227">
        <v>2</v>
      </c>
      <c r="C341" s="227">
        <v>15</v>
      </c>
      <c r="D341" s="227">
        <v>10</v>
      </c>
      <c r="E341" s="227">
        <v>2014</v>
      </c>
      <c r="F341" s="224">
        <v>2133.3000000000002</v>
      </c>
    </row>
    <row r="342" spans="2:7">
      <c r="B342" s="227">
        <v>3</v>
      </c>
      <c r="C342" s="227">
        <v>15</v>
      </c>
      <c r="D342" s="227">
        <v>10</v>
      </c>
      <c r="E342" s="227">
        <v>2014</v>
      </c>
      <c r="F342" s="224">
        <v>2102.1999999999998</v>
      </c>
    </row>
    <row r="343" spans="2:7">
      <c r="B343" s="227">
        <v>4</v>
      </c>
      <c r="C343" s="227">
        <v>15</v>
      </c>
      <c r="D343" s="227">
        <v>10</v>
      </c>
      <c r="E343" s="227">
        <v>2014</v>
      </c>
      <c r="F343" s="224">
        <v>2102.1</v>
      </c>
    </row>
    <row r="344" spans="2:7">
      <c r="B344" s="227">
        <v>5</v>
      </c>
      <c r="C344" s="227">
        <v>15</v>
      </c>
      <c r="D344" s="227">
        <v>10</v>
      </c>
      <c r="E344" s="227">
        <v>2014</v>
      </c>
      <c r="F344" s="224">
        <v>2099.6999999999998</v>
      </c>
    </row>
    <row r="345" spans="2:7">
      <c r="B345" s="227">
        <v>6</v>
      </c>
      <c r="C345" s="227">
        <v>15</v>
      </c>
      <c r="D345" s="227">
        <v>10</v>
      </c>
      <c r="E345" s="227">
        <v>2014</v>
      </c>
      <c r="F345" s="224">
        <v>2089.6999999999998</v>
      </c>
    </row>
    <row r="346" spans="2:7">
      <c r="B346" s="227">
        <v>7</v>
      </c>
      <c r="C346" s="227">
        <v>15</v>
      </c>
      <c r="D346" s="227">
        <v>10</v>
      </c>
      <c r="E346" s="227">
        <v>2014</v>
      </c>
      <c r="F346" s="224">
        <v>2127.4</v>
      </c>
    </row>
    <row r="347" spans="2:7">
      <c r="B347" s="227">
        <v>8</v>
      </c>
      <c r="C347" s="227">
        <v>15</v>
      </c>
      <c r="D347" s="227">
        <v>10</v>
      </c>
      <c r="E347" s="227">
        <v>2014</v>
      </c>
      <c r="F347" s="224">
        <v>2078.1</v>
      </c>
    </row>
    <row r="348" spans="2:7">
      <c r="B348" s="227">
        <v>9</v>
      </c>
      <c r="C348" s="227">
        <v>15</v>
      </c>
      <c r="D348" s="227">
        <v>10</v>
      </c>
      <c r="E348" s="227">
        <v>2014</v>
      </c>
      <c r="F348" s="224">
        <v>2063.5</v>
      </c>
    </row>
    <row r="349" spans="2:7">
      <c r="B349" s="227">
        <v>10</v>
      </c>
      <c r="C349" s="227">
        <v>15</v>
      </c>
      <c r="D349" s="227">
        <v>10</v>
      </c>
      <c r="E349" s="227">
        <v>2014</v>
      </c>
      <c r="F349" s="224">
        <v>2075.5</v>
      </c>
    </row>
    <row r="350" spans="2:7">
      <c r="B350" s="227">
        <v>11</v>
      </c>
      <c r="C350" s="227">
        <v>15</v>
      </c>
      <c r="D350" s="227">
        <v>10</v>
      </c>
      <c r="E350" s="227">
        <v>2014</v>
      </c>
      <c r="F350" s="224">
        <v>2071.5</v>
      </c>
    </row>
    <row r="351" spans="2:7">
      <c r="B351" s="227">
        <v>12</v>
      </c>
      <c r="C351" s="227">
        <v>15</v>
      </c>
      <c r="D351" s="227">
        <v>10</v>
      </c>
      <c r="E351" s="227">
        <v>2014</v>
      </c>
      <c r="F351" s="224">
        <v>1998.4</v>
      </c>
      <c r="G351" s="159" t="s">
        <v>181</v>
      </c>
    </row>
    <row r="352" spans="2:7">
      <c r="B352" s="227">
        <v>13</v>
      </c>
      <c r="C352" s="227">
        <v>15</v>
      </c>
      <c r="D352" s="227">
        <v>10</v>
      </c>
      <c r="E352" s="227">
        <v>2014</v>
      </c>
      <c r="F352" s="224">
        <v>1967.7</v>
      </c>
    </row>
    <row r="353" spans="2:6">
      <c r="B353" s="227">
        <v>14</v>
      </c>
      <c r="C353" s="227">
        <v>15</v>
      </c>
      <c r="D353" s="227">
        <v>10</v>
      </c>
      <c r="E353" s="227">
        <v>2014</v>
      </c>
      <c r="F353" s="224">
        <v>1964.5</v>
      </c>
    </row>
    <row r="354" spans="2:6">
      <c r="B354" s="227">
        <v>15</v>
      </c>
      <c r="C354" s="227">
        <v>15</v>
      </c>
      <c r="D354" s="227">
        <v>10</v>
      </c>
      <c r="E354" s="227">
        <v>2014</v>
      </c>
      <c r="F354" s="224">
        <v>1965.8</v>
      </c>
    </row>
    <row r="355" spans="2:6">
      <c r="B355" s="227">
        <v>16</v>
      </c>
      <c r="C355" s="227">
        <v>15</v>
      </c>
      <c r="D355" s="227">
        <v>10</v>
      </c>
      <c r="E355" s="227">
        <v>2014</v>
      </c>
      <c r="F355" s="224">
        <v>1960</v>
      </c>
    </row>
    <row r="356" spans="2:6">
      <c r="B356" s="227">
        <v>17</v>
      </c>
      <c r="C356" s="227">
        <v>15</v>
      </c>
      <c r="D356" s="227">
        <v>10</v>
      </c>
      <c r="E356" s="227">
        <v>2014</v>
      </c>
      <c r="F356" s="224">
        <v>1981.5</v>
      </c>
    </row>
    <row r="357" spans="2:6">
      <c r="B357" s="227">
        <v>18</v>
      </c>
      <c r="C357" s="227">
        <v>15</v>
      </c>
      <c r="D357" s="227">
        <v>10</v>
      </c>
      <c r="E357" s="227">
        <v>2014</v>
      </c>
      <c r="F357" s="224">
        <v>1998.4</v>
      </c>
    </row>
    <row r="358" spans="2:6">
      <c r="B358" s="227">
        <v>19</v>
      </c>
      <c r="C358" s="227">
        <v>15</v>
      </c>
      <c r="D358" s="227">
        <v>10</v>
      </c>
      <c r="E358" s="227">
        <v>2014</v>
      </c>
      <c r="F358" s="224">
        <v>2041.3</v>
      </c>
    </row>
    <row r="359" spans="2:6">
      <c r="B359" s="227">
        <v>20</v>
      </c>
      <c r="C359" s="227">
        <v>15</v>
      </c>
      <c r="D359" s="227">
        <v>10</v>
      </c>
      <c r="E359" s="227">
        <v>2014</v>
      </c>
      <c r="F359" s="224">
        <v>2086.5</v>
      </c>
    </row>
    <row r="360" spans="2:6">
      <c r="B360" s="227">
        <v>21</v>
      </c>
      <c r="C360" s="227">
        <v>15</v>
      </c>
      <c r="D360" s="227">
        <v>10</v>
      </c>
      <c r="E360" s="227">
        <v>2014</v>
      </c>
      <c r="F360" s="224">
        <v>2137</v>
      </c>
    </row>
    <row r="361" spans="2:6">
      <c r="B361" s="227">
        <v>22</v>
      </c>
      <c r="C361" s="227">
        <v>15</v>
      </c>
      <c r="D361" s="227">
        <v>10</v>
      </c>
      <c r="E361" s="227">
        <v>2014</v>
      </c>
      <c r="F361" s="224">
        <v>2153.1999999999998</v>
      </c>
    </row>
    <row r="362" spans="2:6">
      <c r="B362" s="227">
        <v>23</v>
      </c>
      <c r="C362" s="227">
        <v>15</v>
      </c>
      <c r="D362" s="227">
        <v>10</v>
      </c>
      <c r="E362" s="227">
        <v>2014</v>
      </c>
      <c r="F362" s="224">
        <v>2134.6</v>
      </c>
    </row>
    <row r="363" spans="2:6">
      <c r="B363" s="227">
        <v>24</v>
      </c>
      <c r="C363" s="227">
        <v>15</v>
      </c>
      <c r="D363" s="227">
        <v>10</v>
      </c>
      <c r="E363" s="227">
        <v>2014</v>
      </c>
      <c r="F363" s="224">
        <v>2128.1999999999998</v>
      </c>
    </row>
    <row r="364" spans="2:6">
      <c r="B364" s="227">
        <v>1</v>
      </c>
      <c r="C364" s="227">
        <v>16</v>
      </c>
      <c r="D364" s="227">
        <v>10</v>
      </c>
      <c r="E364" s="227">
        <v>2014</v>
      </c>
      <c r="F364" s="224">
        <v>2124.1</v>
      </c>
    </row>
    <row r="365" spans="2:6">
      <c r="B365" s="227">
        <v>2</v>
      </c>
      <c r="C365" s="227">
        <v>16</v>
      </c>
      <c r="D365" s="227">
        <v>10</v>
      </c>
      <c r="E365" s="227">
        <v>2014</v>
      </c>
      <c r="F365" s="224">
        <v>2072.3000000000002</v>
      </c>
    </row>
    <row r="366" spans="2:6">
      <c r="B366" s="227">
        <v>3</v>
      </c>
      <c r="C366" s="227">
        <v>16</v>
      </c>
      <c r="D366" s="227">
        <v>10</v>
      </c>
      <c r="E366" s="227">
        <v>2014</v>
      </c>
      <c r="F366" s="224">
        <v>2019.5</v>
      </c>
    </row>
    <row r="367" spans="2:6">
      <c r="B367" s="227">
        <v>4</v>
      </c>
      <c r="C367" s="227">
        <v>16</v>
      </c>
      <c r="D367" s="227">
        <v>10</v>
      </c>
      <c r="E367" s="227">
        <v>2014</v>
      </c>
      <c r="F367" s="224">
        <v>2048.5</v>
      </c>
    </row>
    <row r="368" spans="2:6">
      <c r="B368" s="227">
        <v>5</v>
      </c>
      <c r="C368" s="227">
        <v>16</v>
      </c>
      <c r="D368" s="227">
        <v>10</v>
      </c>
      <c r="E368" s="227">
        <v>2014</v>
      </c>
      <c r="F368" s="224">
        <v>2042.9</v>
      </c>
    </row>
    <row r="369" spans="2:6">
      <c r="B369" s="227">
        <v>6</v>
      </c>
      <c r="C369" s="227">
        <v>16</v>
      </c>
      <c r="D369" s="227">
        <v>10</v>
      </c>
      <c r="E369" s="227">
        <v>2014</v>
      </c>
      <c r="F369" s="224">
        <v>2055</v>
      </c>
    </row>
    <row r="370" spans="2:6">
      <c r="B370" s="227">
        <v>7</v>
      </c>
      <c r="C370" s="227">
        <v>16</v>
      </c>
      <c r="D370" s="227">
        <v>10</v>
      </c>
      <c r="E370" s="227">
        <v>2014</v>
      </c>
      <c r="F370" s="224">
        <v>2076.8000000000002</v>
      </c>
    </row>
    <row r="371" spans="2:6">
      <c r="B371" s="227">
        <v>8</v>
      </c>
      <c r="C371" s="227">
        <v>16</v>
      </c>
      <c r="D371" s="227">
        <v>10</v>
      </c>
      <c r="E371" s="227">
        <v>2014</v>
      </c>
      <c r="F371" s="224">
        <v>2077.1</v>
      </c>
    </row>
    <row r="372" spans="2:6">
      <c r="B372" s="227">
        <v>9</v>
      </c>
      <c r="C372" s="227">
        <v>16</v>
      </c>
      <c r="D372" s="227">
        <v>10</v>
      </c>
      <c r="E372" s="227">
        <v>2014</v>
      </c>
      <c r="F372" s="224">
        <v>2046.8</v>
      </c>
    </row>
    <row r="373" spans="2:6">
      <c r="B373" s="227">
        <v>10</v>
      </c>
      <c r="C373" s="227">
        <v>16</v>
      </c>
      <c r="D373" s="227">
        <v>10</v>
      </c>
      <c r="E373" s="227">
        <v>2014</v>
      </c>
      <c r="F373" s="224">
        <v>2037.9</v>
      </c>
    </row>
    <row r="374" spans="2:6">
      <c r="B374" s="227">
        <v>11</v>
      </c>
      <c r="C374" s="227">
        <v>16</v>
      </c>
      <c r="D374" s="227">
        <v>10</v>
      </c>
      <c r="E374" s="227">
        <v>2014</v>
      </c>
      <c r="F374" s="224">
        <v>2012.7</v>
      </c>
    </row>
    <row r="375" spans="2:6">
      <c r="B375" s="227">
        <v>12</v>
      </c>
      <c r="C375" s="227">
        <v>16</v>
      </c>
      <c r="D375" s="227">
        <v>10</v>
      </c>
      <c r="E375" s="227">
        <v>2014</v>
      </c>
      <c r="F375" s="224">
        <v>2013.2</v>
      </c>
    </row>
    <row r="376" spans="2:6">
      <c r="B376" s="227">
        <v>13</v>
      </c>
      <c r="C376" s="227">
        <v>16</v>
      </c>
      <c r="D376" s="227">
        <v>10</v>
      </c>
      <c r="E376" s="227">
        <v>2014</v>
      </c>
      <c r="F376" s="224">
        <v>2038.4</v>
      </c>
    </row>
    <row r="377" spans="2:6">
      <c r="B377" s="227">
        <v>14</v>
      </c>
      <c r="C377" s="227">
        <v>16</v>
      </c>
      <c r="D377" s="227">
        <v>10</v>
      </c>
      <c r="E377" s="227">
        <v>2014</v>
      </c>
      <c r="F377" s="224">
        <v>2049.6999999999998</v>
      </c>
    </row>
    <row r="378" spans="2:6">
      <c r="B378" s="227">
        <v>15</v>
      </c>
      <c r="C378" s="227">
        <v>16</v>
      </c>
      <c r="D378" s="227">
        <v>10</v>
      </c>
      <c r="E378" s="227">
        <v>2014</v>
      </c>
      <c r="F378" s="224">
        <v>2035.9</v>
      </c>
    </row>
    <row r="379" spans="2:6">
      <c r="B379" s="227">
        <v>16</v>
      </c>
      <c r="C379" s="227">
        <v>16</v>
      </c>
      <c r="D379" s="227">
        <v>10</v>
      </c>
      <c r="E379" s="227">
        <v>2014</v>
      </c>
      <c r="F379" s="224">
        <v>1994.2</v>
      </c>
    </row>
    <row r="380" spans="2:6">
      <c r="B380" s="227">
        <v>17</v>
      </c>
      <c r="C380" s="227">
        <v>16</v>
      </c>
      <c r="D380" s="227">
        <v>10</v>
      </c>
      <c r="E380" s="227">
        <v>2014</v>
      </c>
      <c r="F380" s="224">
        <v>2035.2</v>
      </c>
    </row>
    <row r="381" spans="2:6">
      <c r="B381" s="227">
        <v>18</v>
      </c>
      <c r="C381" s="227">
        <v>16</v>
      </c>
      <c r="D381" s="227">
        <v>10</v>
      </c>
      <c r="E381" s="227">
        <v>2014</v>
      </c>
      <c r="F381" s="224">
        <v>2029.5</v>
      </c>
    </row>
    <row r="382" spans="2:6">
      <c r="B382" s="227">
        <v>19</v>
      </c>
      <c r="C382" s="227">
        <v>16</v>
      </c>
      <c r="D382" s="227">
        <v>10</v>
      </c>
      <c r="E382" s="227">
        <v>2014</v>
      </c>
      <c r="F382" s="224">
        <v>2027.6</v>
      </c>
    </row>
    <row r="383" spans="2:6">
      <c r="B383" s="227">
        <v>20</v>
      </c>
      <c r="C383" s="227">
        <v>16</v>
      </c>
      <c r="D383" s="227">
        <v>10</v>
      </c>
      <c r="E383" s="227">
        <v>2014</v>
      </c>
      <c r="F383" s="224">
        <v>2030.4</v>
      </c>
    </row>
    <row r="384" spans="2:6">
      <c r="B384" s="227">
        <v>21</v>
      </c>
      <c r="C384" s="227">
        <v>16</v>
      </c>
      <c r="D384" s="227">
        <v>10</v>
      </c>
      <c r="E384" s="227">
        <v>2014</v>
      </c>
      <c r="F384" s="224">
        <v>2084.3000000000002</v>
      </c>
    </row>
    <row r="385" spans="2:6">
      <c r="B385" s="227">
        <v>22</v>
      </c>
      <c r="C385" s="227">
        <v>16</v>
      </c>
      <c r="D385" s="227">
        <v>10</v>
      </c>
      <c r="E385" s="227">
        <v>2014</v>
      </c>
      <c r="F385" s="224">
        <v>2115.4</v>
      </c>
    </row>
    <row r="386" spans="2:6">
      <c r="B386" s="227">
        <v>23</v>
      </c>
      <c r="C386" s="227">
        <v>16</v>
      </c>
      <c r="D386" s="227">
        <v>10</v>
      </c>
      <c r="E386" s="227">
        <v>2014</v>
      </c>
      <c r="F386" s="224">
        <v>2104.9</v>
      </c>
    </row>
    <row r="387" spans="2:6">
      <c r="B387" s="227">
        <v>24</v>
      </c>
      <c r="C387" s="227">
        <v>16</v>
      </c>
      <c r="D387" s="227">
        <v>10</v>
      </c>
      <c r="E387" s="227">
        <v>2014</v>
      </c>
      <c r="F387" s="224">
        <v>2074.6</v>
      </c>
    </row>
    <row r="388" spans="2:6">
      <c r="B388" s="227">
        <v>1</v>
      </c>
      <c r="C388" s="227">
        <v>17</v>
      </c>
      <c r="D388" s="227">
        <v>10</v>
      </c>
      <c r="E388" s="227">
        <v>2014</v>
      </c>
      <c r="F388" s="224">
        <v>2046.7</v>
      </c>
    </row>
    <row r="389" spans="2:6">
      <c r="B389" s="227">
        <v>2</v>
      </c>
      <c r="C389" s="227">
        <v>17</v>
      </c>
      <c r="D389" s="227">
        <v>10</v>
      </c>
      <c r="E389" s="227">
        <v>2014</v>
      </c>
      <c r="F389" s="224">
        <v>2006.1</v>
      </c>
    </row>
    <row r="390" spans="2:6">
      <c r="B390" s="227">
        <v>3</v>
      </c>
      <c r="C390" s="227">
        <v>17</v>
      </c>
      <c r="D390" s="227">
        <v>10</v>
      </c>
      <c r="E390" s="227">
        <v>2014</v>
      </c>
      <c r="F390" s="224">
        <v>1979</v>
      </c>
    </row>
    <row r="391" spans="2:6">
      <c r="B391" s="227">
        <v>4</v>
      </c>
      <c r="C391" s="227">
        <v>17</v>
      </c>
      <c r="D391" s="227">
        <v>10</v>
      </c>
      <c r="E391" s="227">
        <v>2014</v>
      </c>
      <c r="F391" s="224">
        <v>1990.1</v>
      </c>
    </row>
    <row r="392" spans="2:6">
      <c r="B392" s="227">
        <v>5</v>
      </c>
      <c r="C392" s="227">
        <v>17</v>
      </c>
      <c r="D392" s="227">
        <v>10</v>
      </c>
      <c r="E392" s="227">
        <v>2014</v>
      </c>
      <c r="F392" s="224">
        <v>2000.5</v>
      </c>
    </row>
    <row r="393" spans="2:6">
      <c r="B393" s="227">
        <v>6</v>
      </c>
      <c r="C393" s="227">
        <v>17</v>
      </c>
      <c r="D393" s="227">
        <v>10</v>
      </c>
      <c r="E393" s="227">
        <v>2014</v>
      </c>
      <c r="F393" s="224">
        <v>1977.2</v>
      </c>
    </row>
    <row r="394" spans="2:6">
      <c r="B394" s="227">
        <v>7</v>
      </c>
      <c r="C394" s="227">
        <v>17</v>
      </c>
      <c r="D394" s="227">
        <v>10</v>
      </c>
      <c r="E394" s="227">
        <v>2014</v>
      </c>
      <c r="F394" s="224">
        <v>1993.5</v>
      </c>
    </row>
    <row r="395" spans="2:6">
      <c r="B395" s="227">
        <v>8</v>
      </c>
      <c r="C395" s="227">
        <v>17</v>
      </c>
      <c r="D395" s="227">
        <v>10</v>
      </c>
      <c r="E395" s="227">
        <v>2014</v>
      </c>
      <c r="F395" s="224">
        <v>1991.1</v>
      </c>
    </row>
    <row r="396" spans="2:6">
      <c r="B396" s="227">
        <v>9</v>
      </c>
      <c r="C396" s="227">
        <v>17</v>
      </c>
      <c r="D396" s="227">
        <v>10</v>
      </c>
      <c r="E396" s="227">
        <v>2014</v>
      </c>
      <c r="F396" s="224">
        <v>1966.9</v>
      </c>
    </row>
    <row r="397" spans="2:6">
      <c r="B397" s="227">
        <v>10</v>
      </c>
      <c r="C397" s="227">
        <v>17</v>
      </c>
      <c r="D397" s="227">
        <v>10</v>
      </c>
      <c r="E397" s="227">
        <v>2014</v>
      </c>
      <c r="F397" s="224">
        <v>1982.2</v>
      </c>
    </row>
    <row r="398" spans="2:6">
      <c r="B398" s="227">
        <v>11</v>
      </c>
      <c r="C398" s="227">
        <v>17</v>
      </c>
      <c r="D398" s="227">
        <v>10</v>
      </c>
      <c r="E398" s="227">
        <v>2014</v>
      </c>
      <c r="F398" s="224">
        <v>1998.7</v>
      </c>
    </row>
    <row r="399" spans="2:6">
      <c r="B399" s="227">
        <v>12</v>
      </c>
      <c r="C399" s="227">
        <v>17</v>
      </c>
      <c r="D399" s="227">
        <v>10</v>
      </c>
      <c r="E399" s="227">
        <v>2014</v>
      </c>
      <c r="F399" s="224">
        <v>2017.8</v>
      </c>
    </row>
    <row r="400" spans="2:6">
      <c r="B400" s="227">
        <v>13</v>
      </c>
      <c r="C400" s="227">
        <v>17</v>
      </c>
      <c r="D400" s="227">
        <v>10</v>
      </c>
      <c r="E400" s="227">
        <v>2014</v>
      </c>
      <c r="F400" s="224">
        <v>1993</v>
      </c>
    </row>
    <row r="401" spans="2:6">
      <c r="B401" s="227">
        <v>14</v>
      </c>
      <c r="C401" s="227">
        <v>17</v>
      </c>
      <c r="D401" s="227">
        <v>10</v>
      </c>
      <c r="E401" s="227">
        <v>2014</v>
      </c>
      <c r="F401" s="224">
        <v>1996</v>
      </c>
    </row>
    <row r="402" spans="2:6">
      <c r="B402" s="227">
        <v>15</v>
      </c>
      <c r="C402" s="227">
        <v>17</v>
      </c>
      <c r="D402" s="227">
        <v>10</v>
      </c>
      <c r="E402" s="227">
        <v>2014</v>
      </c>
      <c r="F402" s="224">
        <v>1972.1</v>
      </c>
    </row>
    <row r="403" spans="2:6">
      <c r="B403" s="227">
        <v>16</v>
      </c>
      <c r="C403" s="227">
        <v>17</v>
      </c>
      <c r="D403" s="227">
        <v>10</v>
      </c>
      <c r="E403" s="227">
        <v>2014</v>
      </c>
      <c r="F403" s="224">
        <v>1957</v>
      </c>
    </row>
    <row r="404" spans="2:6">
      <c r="B404" s="227">
        <v>17</v>
      </c>
      <c r="C404" s="227">
        <v>17</v>
      </c>
      <c r="D404" s="227">
        <v>10</v>
      </c>
      <c r="E404" s="227">
        <v>2014</v>
      </c>
      <c r="F404" s="224">
        <v>2017.4</v>
      </c>
    </row>
    <row r="405" spans="2:6">
      <c r="B405" s="227">
        <v>18</v>
      </c>
      <c r="C405" s="227">
        <v>17</v>
      </c>
      <c r="D405" s="227">
        <v>10</v>
      </c>
      <c r="E405" s="227">
        <v>2014</v>
      </c>
      <c r="F405" s="224">
        <v>2019.9</v>
      </c>
    </row>
    <row r="406" spans="2:6">
      <c r="B406" s="227">
        <v>19</v>
      </c>
      <c r="C406" s="227">
        <v>17</v>
      </c>
      <c r="D406" s="227">
        <v>10</v>
      </c>
      <c r="E406" s="227">
        <v>2014</v>
      </c>
      <c r="F406" s="224">
        <v>2021.4</v>
      </c>
    </row>
    <row r="407" spans="2:6">
      <c r="B407" s="227">
        <v>20</v>
      </c>
      <c r="C407" s="227">
        <v>17</v>
      </c>
      <c r="D407" s="227">
        <v>10</v>
      </c>
      <c r="E407" s="227">
        <v>2014</v>
      </c>
      <c r="F407" s="224">
        <v>2053.1999999999998</v>
      </c>
    </row>
    <row r="408" spans="2:6">
      <c r="B408" s="227">
        <v>21</v>
      </c>
      <c r="C408" s="227">
        <v>17</v>
      </c>
      <c r="D408" s="227">
        <v>10</v>
      </c>
      <c r="E408" s="227">
        <v>2014</v>
      </c>
      <c r="F408" s="224">
        <v>2078.8000000000002</v>
      </c>
    </row>
    <row r="409" spans="2:6">
      <c r="B409" s="227">
        <v>22</v>
      </c>
      <c r="C409" s="227">
        <v>17</v>
      </c>
      <c r="D409" s="227">
        <v>10</v>
      </c>
      <c r="E409" s="227">
        <v>2014</v>
      </c>
      <c r="F409" s="224">
        <v>2122.5</v>
      </c>
    </row>
    <row r="410" spans="2:6">
      <c r="B410" s="227">
        <v>23</v>
      </c>
      <c r="C410" s="227">
        <v>17</v>
      </c>
      <c r="D410" s="227">
        <v>10</v>
      </c>
      <c r="E410" s="227">
        <v>2014</v>
      </c>
      <c r="F410" s="224">
        <v>2111.5</v>
      </c>
    </row>
    <row r="411" spans="2:6">
      <c r="B411" s="227">
        <v>24</v>
      </c>
      <c r="C411" s="227">
        <v>17</v>
      </c>
      <c r="D411" s="227">
        <v>10</v>
      </c>
      <c r="E411" s="227">
        <v>2014</v>
      </c>
      <c r="F411" s="224">
        <v>2091.8000000000002</v>
      </c>
    </row>
    <row r="412" spans="2:6">
      <c r="B412" s="227">
        <v>1</v>
      </c>
      <c r="C412" s="227">
        <v>18</v>
      </c>
      <c r="D412" s="227">
        <v>10</v>
      </c>
      <c r="E412" s="227">
        <v>2014</v>
      </c>
      <c r="F412" s="224">
        <v>2085.1999999999998</v>
      </c>
    </row>
    <row r="413" spans="2:6">
      <c r="B413" s="227">
        <v>2</v>
      </c>
      <c r="C413" s="227">
        <v>18</v>
      </c>
      <c r="D413" s="227">
        <v>10</v>
      </c>
      <c r="E413" s="227">
        <v>2014</v>
      </c>
      <c r="F413" s="224">
        <v>2112.3000000000002</v>
      </c>
    </row>
    <row r="414" spans="2:6">
      <c r="B414" s="227">
        <v>3</v>
      </c>
      <c r="C414" s="227">
        <v>18</v>
      </c>
      <c r="D414" s="227">
        <v>10</v>
      </c>
      <c r="E414" s="227">
        <v>2014</v>
      </c>
      <c r="F414" s="224">
        <v>2055.3000000000002</v>
      </c>
    </row>
    <row r="415" spans="2:6">
      <c r="B415" s="227">
        <v>4</v>
      </c>
      <c r="C415" s="227">
        <v>18</v>
      </c>
      <c r="D415" s="227">
        <v>10</v>
      </c>
      <c r="E415" s="227">
        <v>2014</v>
      </c>
      <c r="F415" s="224">
        <v>2037.7</v>
      </c>
    </row>
    <row r="416" spans="2:6">
      <c r="B416" s="227">
        <v>5</v>
      </c>
      <c r="C416" s="227">
        <v>18</v>
      </c>
      <c r="D416" s="227">
        <v>10</v>
      </c>
      <c r="E416" s="227">
        <v>2014</v>
      </c>
      <c r="F416" s="224">
        <v>2023.3</v>
      </c>
    </row>
    <row r="417" spans="2:6">
      <c r="B417" s="227">
        <v>6</v>
      </c>
      <c r="C417" s="227">
        <v>18</v>
      </c>
      <c r="D417" s="227">
        <v>10</v>
      </c>
      <c r="E417" s="227">
        <v>2014</v>
      </c>
      <c r="F417" s="224">
        <v>2011.4</v>
      </c>
    </row>
    <row r="418" spans="2:6">
      <c r="B418" s="227">
        <v>7</v>
      </c>
      <c r="C418" s="227">
        <v>18</v>
      </c>
      <c r="D418" s="227">
        <v>10</v>
      </c>
      <c r="E418" s="227">
        <v>2014</v>
      </c>
      <c r="F418" s="224">
        <v>2025.1</v>
      </c>
    </row>
    <row r="419" spans="2:6">
      <c r="B419" s="227">
        <v>8</v>
      </c>
      <c r="C419" s="227">
        <v>18</v>
      </c>
      <c r="D419" s="227">
        <v>10</v>
      </c>
      <c r="E419" s="227">
        <v>2014</v>
      </c>
      <c r="F419" s="224">
        <v>1988.8</v>
      </c>
    </row>
    <row r="420" spans="2:6">
      <c r="B420" s="227">
        <v>9</v>
      </c>
      <c r="C420" s="227">
        <v>18</v>
      </c>
      <c r="D420" s="227">
        <v>10</v>
      </c>
      <c r="E420" s="227">
        <v>2014</v>
      </c>
      <c r="F420" s="224">
        <v>1957.7</v>
      </c>
    </row>
    <row r="421" spans="2:6">
      <c r="B421" s="227">
        <v>10</v>
      </c>
      <c r="C421" s="227">
        <v>18</v>
      </c>
      <c r="D421" s="227">
        <v>10</v>
      </c>
      <c r="E421" s="227">
        <v>2014</v>
      </c>
      <c r="F421" s="224">
        <v>1992.3</v>
      </c>
    </row>
    <row r="422" spans="2:6">
      <c r="B422" s="227">
        <v>11</v>
      </c>
      <c r="C422" s="227">
        <v>18</v>
      </c>
      <c r="D422" s="227">
        <v>10</v>
      </c>
      <c r="E422" s="227">
        <v>2014</v>
      </c>
      <c r="F422" s="224">
        <v>1987.2</v>
      </c>
    </row>
    <row r="423" spans="2:6">
      <c r="B423" s="227">
        <v>12</v>
      </c>
      <c r="C423" s="227">
        <v>18</v>
      </c>
      <c r="D423" s="227">
        <v>10</v>
      </c>
      <c r="E423" s="227">
        <v>2014</v>
      </c>
      <c r="F423" s="224">
        <v>2013.3</v>
      </c>
    </row>
    <row r="424" spans="2:6">
      <c r="B424" s="227">
        <v>13</v>
      </c>
      <c r="C424" s="227">
        <v>18</v>
      </c>
      <c r="D424" s="227">
        <v>10</v>
      </c>
      <c r="E424" s="227">
        <v>2014</v>
      </c>
      <c r="F424" s="224">
        <v>2038</v>
      </c>
    </row>
    <row r="425" spans="2:6">
      <c r="B425" s="227">
        <v>14</v>
      </c>
      <c r="C425" s="227">
        <v>18</v>
      </c>
      <c r="D425" s="227">
        <v>10</v>
      </c>
      <c r="E425" s="227">
        <v>2014</v>
      </c>
      <c r="F425" s="224">
        <v>2009.3</v>
      </c>
    </row>
    <row r="426" spans="2:6">
      <c r="B426" s="227">
        <v>15</v>
      </c>
      <c r="C426" s="227">
        <v>18</v>
      </c>
      <c r="D426" s="227">
        <v>10</v>
      </c>
      <c r="E426" s="227">
        <v>2014</v>
      </c>
      <c r="F426" s="224">
        <v>1979.2</v>
      </c>
    </row>
    <row r="427" spans="2:6">
      <c r="B427" s="227">
        <v>16</v>
      </c>
      <c r="C427" s="227">
        <v>18</v>
      </c>
      <c r="D427" s="227">
        <v>10</v>
      </c>
      <c r="E427" s="227">
        <v>2014</v>
      </c>
      <c r="F427" s="224">
        <v>1983.4</v>
      </c>
    </row>
    <row r="428" spans="2:6">
      <c r="B428" s="227">
        <v>17</v>
      </c>
      <c r="C428" s="227">
        <v>18</v>
      </c>
      <c r="D428" s="227">
        <v>10</v>
      </c>
      <c r="E428" s="227">
        <v>2014</v>
      </c>
      <c r="F428" s="224">
        <v>1996.7</v>
      </c>
    </row>
    <row r="429" spans="2:6">
      <c r="B429" s="227">
        <v>18</v>
      </c>
      <c r="C429" s="227">
        <v>18</v>
      </c>
      <c r="D429" s="227">
        <v>10</v>
      </c>
      <c r="E429" s="227">
        <v>2014</v>
      </c>
      <c r="F429" s="224">
        <v>1993.5</v>
      </c>
    </row>
    <row r="430" spans="2:6">
      <c r="B430" s="227">
        <v>19</v>
      </c>
      <c r="C430" s="227">
        <v>18</v>
      </c>
      <c r="D430" s="227">
        <v>10</v>
      </c>
      <c r="E430" s="227">
        <v>2014</v>
      </c>
      <c r="F430" s="224">
        <v>2024.6</v>
      </c>
    </row>
    <row r="431" spans="2:6">
      <c r="B431" s="227">
        <v>20</v>
      </c>
      <c r="C431" s="227">
        <v>18</v>
      </c>
      <c r="D431" s="227">
        <v>10</v>
      </c>
      <c r="E431" s="227">
        <v>2014</v>
      </c>
      <c r="F431" s="224">
        <v>2062</v>
      </c>
    </row>
    <row r="432" spans="2:6">
      <c r="B432" s="227">
        <v>21</v>
      </c>
      <c r="C432" s="227">
        <v>18</v>
      </c>
      <c r="D432" s="227">
        <v>10</v>
      </c>
      <c r="E432" s="227">
        <v>2014</v>
      </c>
      <c r="F432" s="224">
        <v>2100.1999999999998</v>
      </c>
    </row>
    <row r="433" spans="2:6">
      <c r="B433" s="227">
        <v>22</v>
      </c>
      <c r="C433" s="227">
        <v>18</v>
      </c>
      <c r="D433" s="227">
        <v>10</v>
      </c>
      <c r="E433" s="227">
        <v>2014</v>
      </c>
      <c r="F433" s="224">
        <v>2126.1999999999998</v>
      </c>
    </row>
    <row r="434" spans="2:6">
      <c r="B434" s="227">
        <v>23</v>
      </c>
      <c r="C434" s="227">
        <v>18</v>
      </c>
      <c r="D434" s="227">
        <v>10</v>
      </c>
      <c r="E434" s="227">
        <v>2014</v>
      </c>
      <c r="F434" s="224">
        <v>2130.5</v>
      </c>
    </row>
    <row r="435" spans="2:6">
      <c r="B435" s="227">
        <v>24</v>
      </c>
      <c r="C435" s="227">
        <v>18</v>
      </c>
      <c r="D435" s="227">
        <v>10</v>
      </c>
      <c r="E435" s="227">
        <v>2014</v>
      </c>
      <c r="F435" s="224">
        <v>2126.1999999999998</v>
      </c>
    </row>
    <row r="436" spans="2:6">
      <c r="B436" s="227">
        <v>1</v>
      </c>
      <c r="C436" s="227">
        <v>19</v>
      </c>
      <c r="D436" s="227">
        <v>10</v>
      </c>
      <c r="E436" s="227">
        <v>2014</v>
      </c>
      <c r="F436" s="224">
        <v>2129.6999999999998</v>
      </c>
    </row>
    <row r="437" spans="2:6">
      <c r="B437" s="227">
        <v>2</v>
      </c>
      <c r="C437" s="227">
        <v>19</v>
      </c>
      <c r="D437" s="227">
        <v>10</v>
      </c>
      <c r="E437" s="227">
        <v>2014</v>
      </c>
      <c r="F437" s="224">
        <v>2102.6999999999998</v>
      </c>
    </row>
    <row r="438" spans="2:6">
      <c r="B438" s="227">
        <v>3</v>
      </c>
      <c r="C438" s="227">
        <v>19</v>
      </c>
      <c r="D438" s="227">
        <v>10</v>
      </c>
      <c r="E438" s="227">
        <v>2014</v>
      </c>
      <c r="F438" s="224">
        <v>2087.9</v>
      </c>
    </row>
    <row r="439" spans="2:6">
      <c r="B439" s="227">
        <v>4</v>
      </c>
      <c r="C439" s="227">
        <v>19</v>
      </c>
      <c r="D439" s="227">
        <v>10</v>
      </c>
      <c r="E439" s="227">
        <v>2014</v>
      </c>
      <c r="F439" s="224">
        <v>2095</v>
      </c>
    </row>
    <row r="440" spans="2:6">
      <c r="B440" s="227">
        <v>5</v>
      </c>
      <c r="C440" s="227">
        <v>19</v>
      </c>
      <c r="D440" s="227">
        <v>10</v>
      </c>
      <c r="E440" s="227">
        <v>2014</v>
      </c>
      <c r="F440" s="224">
        <v>2083.8000000000002</v>
      </c>
    </row>
    <row r="441" spans="2:6">
      <c r="B441" s="227">
        <v>6</v>
      </c>
      <c r="C441" s="227">
        <v>19</v>
      </c>
      <c r="D441" s="227">
        <v>10</v>
      </c>
      <c r="E441" s="227">
        <v>2014</v>
      </c>
      <c r="F441" s="224">
        <v>2053.8000000000002</v>
      </c>
    </row>
    <row r="442" spans="2:6">
      <c r="B442" s="227">
        <v>7</v>
      </c>
      <c r="C442" s="227">
        <v>19</v>
      </c>
      <c r="D442" s="227">
        <v>10</v>
      </c>
      <c r="E442" s="227">
        <v>2014</v>
      </c>
      <c r="F442" s="224">
        <v>2082.4</v>
      </c>
    </row>
    <row r="443" spans="2:6">
      <c r="B443" s="227">
        <v>8</v>
      </c>
      <c r="C443" s="227">
        <v>19</v>
      </c>
      <c r="D443" s="227">
        <v>10</v>
      </c>
      <c r="E443" s="227">
        <v>2014</v>
      </c>
      <c r="F443" s="224">
        <v>2063</v>
      </c>
    </row>
    <row r="444" spans="2:6">
      <c r="B444" s="227">
        <v>9</v>
      </c>
      <c r="C444" s="227">
        <v>19</v>
      </c>
      <c r="D444" s="227">
        <v>10</v>
      </c>
      <c r="E444" s="227">
        <v>2014</v>
      </c>
      <c r="F444" s="224">
        <v>2022.8</v>
      </c>
    </row>
    <row r="445" spans="2:6">
      <c r="B445" s="227">
        <v>10</v>
      </c>
      <c r="C445" s="227">
        <v>19</v>
      </c>
      <c r="D445" s="227">
        <v>10</v>
      </c>
      <c r="E445" s="227">
        <v>2014</v>
      </c>
      <c r="F445" s="224">
        <v>2039.5</v>
      </c>
    </row>
    <row r="446" spans="2:6">
      <c r="B446" s="227">
        <v>11</v>
      </c>
      <c r="C446" s="227">
        <v>19</v>
      </c>
      <c r="D446" s="227">
        <v>10</v>
      </c>
      <c r="E446" s="227">
        <v>2014</v>
      </c>
      <c r="F446" s="224">
        <v>2071.6</v>
      </c>
    </row>
    <row r="447" spans="2:6">
      <c r="B447" s="227">
        <v>12</v>
      </c>
      <c r="C447" s="227">
        <v>19</v>
      </c>
      <c r="D447" s="227">
        <v>10</v>
      </c>
      <c r="E447" s="227">
        <v>2014</v>
      </c>
      <c r="F447" s="224">
        <v>2101.1999999999998</v>
      </c>
    </row>
    <row r="448" spans="2:6">
      <c r="B448" s="227">
        <v>13</v>
      </c>
      <c r="C448" s="227">
        <v>19</v>
      </c>
      <c r="D448" s="227">
        <v>10</v>
      </c>
      <c r="E448" s="227">
        <v>2014</v>
      </c>
      <c r="F448" s="224">
        <v>2104.6999999999998</v>
      </c>
    </row>
    <row r="449" spans="2:6">
      <c r="B449" s="227">
        <v>14</v>
      </c>
      <c r="C449" s="227">
        <v>19</v>
      </c>
      <c r="D449" s="227">
        <v>10</v>
      </c>
      <c r="E449" s="227">
        <v>2014</v>
      </c>
      <c r="F449" s="224">
        <v>2075.6</v>
      </c>
    </row>
    <row r="450" spans="2:6">
      <c r="B450" s="227">
        <v>15</v>
      </c>
      <c r="C450" s="227">
        <v>19</v>
      </c>
      <c r="D450" s="227">
        <v>10</v>
      </c>
      <c r="E450" s="227">
        <v>2014</v>
      </c>
      <c r="F450" s="224">
        <v>2059.5</v>
      </c>
    </row>
    <row r="451" spans="2:6">
      <c r="B451" s="227">
        <v>16</v>
      </c>
      <c r="C451" s="227">
        <v>19</v>
      </c>
      <c r="D451" s="227">
        <v>10</v>
      </c>
      <c r="E451" s="227">
        <v>2014</v>
      </c>
      <c r="F451" s="224">
        <v>2082.3000000000002</v>
      </c>
    </row>
    <row r="452" spans="2:6">
      <c r="B452" s="227">
        <v>17</v>
      </c>
      <c r="C452" s="227">
        <v>19</v>
      </c>
      <c r="D452" s="227">
        <v>10</v>
      </c>
      <c r="E452" s="227">
        <v>2014</v>
      </c>
      <c r="F452" s="224">
        <v>2096.6</v>
      </c>
    </row>
    <row r="453" spans="2:6">
      <c r="B453" s="227">
        <v>18</v>
      </c>
      <c r="C453" s="227">
        <v>19</v>
      </c>
      <c r="D453" s="227">
        <v>10</v>
      </c>
      <c r="E453" s="227">
        <v>2014</v>
      </c>
      <c r="F453" s="224">
        <v>2099.5</v>
      </c>
    </row>
    <row r="454" spans="2:6">
      <c r="B454" s="227">
        <v>19</v>
      </c>
      <c r="C454" s="227">
        <v>19</v>
      </c>
      <c r="D454" s="227">
        <v>10</v>
      </c>
      <c r="E454" s="227">
        <v>2014</v>
      </c>
      <c r="F454" s="224">
        <v>2123</v>
      </c>
    </row>
    <row r="455" spans="2:6">
      <c r="B455" s="227">
        <v>20</v>
      </c>
      <c r="C455" s="227">
        <v>19</v>
      </c>
      <c r="D455" s="227">
        <v>10</v>
      </c>
      <c r="E455" s="227">
        <v>2014</v>
      </c>
      <c r="F455" s="224">
        <v>2118.6</v>
      </c>
    </row>
    <row r="456" spans="2:6">
      <c r="B456" s="227">
        <v>21</v>
      </c>
      <c r="C456" s="227">
        <v>19</v>
      </c>
      <c r="D456" s="227">
        <v>10</v>
      </c>
      <c r="E456" s="227">
        <v>2014</v>
      </c>
      <c r="F456" s="224">
        <v>2170.9</v>
      </c>
    </row>
    <row r="457" spans="2:6">
      <c r="B457" s="227">
        <v>22</v>
      </c>
      <c r="C457" s="227">
        <v>19</v>
      </c>
      <c r="D457" s="227">
        <v>10</v>
      </c>
      <c r="E457" s="227">
        <v>2014</v>
      </c>
      <c r="F457" s="224">
        <v>2184.8000000000002</v>
      </c>
    </row>
    <row r="458" spans="2:6">
      <c r="B458" s="227">
        <v>23</v>
      </c>
      <c r="C458" s="227">
        <v>19</v>
      </c>
      <c r="D458" s="227">
        <v>10</v>
      </c>
      <c r="E458" s="227">
        <v>2014</v>
      </c>
      <c r="F458" s="224">
        <v>2159.4</v>
      </c>
    </row>
    <row r="459" spans="2:6">
      <c r="B459" s="227">
        <v>24</v>
      </c>
      <c r="C459" s="227">
        <v>19</v>
      </c>
      <c r="D459" s="227">
        <v>10</v>
      </c>
      <c r="E459" s="227">
        <v>2014</v>
      </c>
      <c r="F459" s="224">
        <v>2139.3000000000002</v>
      </c>
    </row>
    <row r="460" spans="2:6">
      <c r="B460" s="227">
        <v>1</v>
      </c>
      <c r="C460" s="227">
        <v>20</v>
      </c>
      <c r="D460" s="227">
        <v>10</v>
      </c>
      <c r="E460" s="227">
        <v>2014</v>
      </c>
      <c r="F460" s="224">
        <v>2132.1999999999998</v>
      </c>
    </row>
    <row r="461" spans="2:6">
      <c r="B461" s="227">
        <v>2</v>
      </c>
      <c r="C461" s="227">
        <v>20</v>
      </c>
      <c r="D461" s="227">
        <v>10</v>
      </c>
      <c r="E461" s="227">
        <v>2014</v>
      </c>
      <c r="F461" s="224">
        <v>2109.5</v>
      </c>
    </row>
    <row r="462" spans="2:6">
      <c r="B462" s="227">
        <v>3</v>
      </c>
      <c r="C462" s="227">
        <v>20</v>
      </c>
      <c r="D462" s="227">
        <v>10</v>
      </c>
      <c r="E462" s="227">
        <v>2014</v>
      </c>
      <c r="F462" s="224">
        <v>2103.4</v>
      </c>
    </row>
    <row r="463" spans="2:6">
      <c r="B463" s="227">
        <v>4</v>
      </c>
      <c r="C463" s="227">
        <v>20</v>
      </c>
      <c r="D463" s="227">
        <v>10</v>
      </c>
      <c r="E463" s="227">
        <v>2014</v>
      </c>
      <c r="F463" s="224">
        <v>2101.1</v>
      </c>
    </row>
    <row r="464" spans="2:6">
      <c r="B464" s="227">
        <v>5</v>
      </c>
      <c r="C464" s="227">
        <v>20</v>
      </c>
      <c r="D464" s="227">
        <v>10</v>
      </c>
      <c r="E464" s="227">
        <v>2014</v>
      </c>
      <c r="F464" s="224">
        <v>2104.5</v>
      </c>
    </row>
    <row r="465" spans="2:6">
      <c r="B465" s="227">
        <v>6</v>
      </c>
      <c r="C465" s="227">
        <v>20</v>
      </c>
      <c r="D465" s="227">
        <v>10</v>
      </c>
      <c r="E465" s="227">
        <v>2014</v>
      </c>
      <c r="F465" s="224">
        <v>2111.4</v>
      </c>
    </row>
    <row r="466" spans="2:6">
      <c r="B466" s="227">
        <v>7</v>
      </c>
      <c r="C466" s="227">
        <v>20</v>
      </c>
      <c r="D466" s="227">
        <v>10</v>
      </c>
      <c r="E466" s="227">
        <v>2014</v>
      </c>
      <c r="F466" s="224">
        <v>2138.6</v>
      </c>
    </row>
    <row r="467" spans="2:6">
      <c r="B467" s="227">
        <v>8</v>
      </c>
      <c r="C467" s="227">
        <v>20</v>
      </c>
      <c r="D467" s="227">
        <v>10</v>
      </c>
      <c r="E467" s="227">
        <v>2014</v>
      </c>
      <c r="F467" s="224">
        <v>2123.8000000000002</v>
      </c>
    </row>
    <row r="468" spans="2:6">
      <c r="B468" s="227">
        <v>9</v>
      </c>
      <c r="C468" s="227">
        <v>20</v>
      </c>
      <c r="D468" s="227">
        <v>10</v>
      </c>
      <c r="E468" s="227">
        <v>2014</v>
      </c>
      <c r="F468" s="224">
        <v>2105.1999999999998</v>
      </c>
    </row>
    <row r="469" spans="2:6">
      <c r="B469" s="227">
        <v>10</v>
      </c>
      <c r="C469" s="227">
        <v>20</v>
      </c>
      <c r="D469" s="227">
        <v>10</v>
      </c>
      <c r="E469" s="227">
        <v>2014</v>
      </c>
      <c r="F469" s="224">
        <v>2106.1999999999998</v>
      </c>
    </row>
    <row r="470" spans="2:6">
      <c r="B470" s="227">
        <v>11</v>
      </c>
      <c r="C470" s="227">
        <v>20</v>
      </c>
      <c r="D470" s="227">
        <v>10</v>
      </c>
      <c r="E470" s="227">
        <v>2014</v>
      </c>
      <c r="F470" s="224">
        <v>2067.8000000000002</v>
      </c>
    </row>
    <row r="471" spans="2:6">
      <c r="B471" s="227">
        <v>12</v>
      </c>
      <c r="C471" s="227">
        <v>20</v>
      </c>
      <c r="D471" s="227">
        <v>10</v>
      </c>
      <c r="E471" s="227">
        <v>2014</v>
      </c>
      <c r="F471" s="224">
        <v>2013.9</v>
      </c>
    </row>
    <row r="472" spans="2:6">
      <c r="B472" s="227">
        <v>13</v>
      </c>
      <c r="C472" s="227">
        <v>20</v>
      </c>
      <c r="D472" s="227">
        <v>10</v>
      </c>
      <c r="E472" s="227">
        <v>2014</v>
      </c>
      <c r="F472" s="224">
        <v>1975.4</v>
      </c>
    </row>
    <row r="473" spans="2:6">
      <c r="B473" s="227">
        <v>14</v>
      </c>
      <c r="C473" s="227">
        <v>20</v>
      </c>
      <c r="D473" s="227">
        <v>10</v>
      </c>
      <c r="E473" s="227">
        <v>2014</v>
      </c>
      <c r="F473" s="224">
        <v>2006.7</v>
      </c>
    </row>
    <row r="474" spans="2:6">
      <c r="B474" s="227">
        <v>15</v>
      </c>
      <c r="C474" s="227">
        <v>20</v>
      </c>
      <c r="D474" s="227">
        <v>10</v>
      </c>
      <c r="E474" s="227">
        <v>2014</v>
      </c>
      <c r="F474" s="224">
        <v>2025.1</v>
      </c>
    </row>
    <row r="475" spans="2:6">
      <c r="B475" s="227">
        <v>16</v>
      </c>
      <c r="C475" s="227">
        <v>20</v>
      </c>
      <c r="D475" s="227">
        <v>10</v>
      </c>
      <c r="E475" s="227">
        <v>2014</v>
      </c>
      <c r="F475" s="224">
        <v>2067.8000000000002</v>
      </c>
    </row>
    <row r="476" spans="2:6">
      <c r="B476" s="227">
        <v>17</v>
      </c>
      <c r="C476" s="227">
        <v>20</v>
      </c>
      <c r="D476" s="227">
        <v>10</v>
      </c>
      <c r="E476" s="227">
        <v>2014</v>
      </c>
      <c r="F476" s="224">
        <v>2116.6999999999998</v>
      </c>
    </row>
    <row r="477" spans="2:6">
      <c r="B477" s="227">
        <v>18</v>
      </c>
      <c r="C477" s="227">
        <v>20</v>
      </c>
      <c r="D477" s="227">
        <v>10</v>
      </c>
      <c r="E477" s="227">
        <v>2014</v>
      </c>
      <c r="F477" s="224">
        <v>2132.5</v>
      </c>
    </row>
    <row r="478" spans="2:6">
      <c r="B478" s="227">
        <v>19</v>
      </c>
      <c r="C478" s="227">
        <v>20</v>
      </c>
      <c r="D478" s="227">
        <v>10</v>
      </c>
      <c r="E478" s="227">
        <v>2014</v>
      </c>
      <c r="F478" s="224">
        <v>2121.6999999999998</v>
      </c>
    </row>
    <row r="479" spans="2:6">
      <c r="B479" s="227">
        <v>20</v>
      </c>
      <c r="C479" s="227">
        <v>20</v>
      </c>
      <c r="D479" s="227">
        <v>10</v>
      </c>
      <c r="E479" s="227">
        <v>2014</v>
      </c>
      <c r="F479" s="224">
        <v>2122.4</v>
      </c>
    </row>
    <row r="480" spans="2:6">
      <c r="B480" s="227">
        <v>21</v>
      </c>
      <c r="C480" s="227">
        <v>20</v>
      </c>
      <c r="D480" s="227">
        <v>10</v>
      </c>
      <c r="E480" s="227">
        <v>2014</v>
      </c>
      <c r="F480" s="224">
        <v>2182.1</v>
      </c>
    </row>
    <row r="481" spans="2:6">
      <c r="B481" s="227">
        <v>22</v>
      </c>
      <c r="C481" s="227">
        <v>20</v>
      </c>
      <c r="D481" s="227">
        <v>10</v>
      </c>
      <c r="E481" s="227">
        <v>2014</v>
      </c>
      <c r="F481" s="224">
        <v>2209.3000000000002</v>
      </c>
    </row>
    <row r="482" spans="2:6">
      <c r="B482" s="227">
        <v>23</v>
      </c>
      <c r="C482" s="227">
        <v>20</v>
      </c>
      <c r="D482" s="227">
        <v>10</v>
      </c>
      <c r="E482" s="227">
        <v>2014</v>
      </c>
      <c r="F482" s="224">
        <v>2179.1999999999998</v>
      </c>
    </row>
    <row r="483" spans="2:6">
      <c r="B483" s="227">
        <v>24</v>
      </c>
      <c r="C483" s="227">
        <v>20</v>
      </c>
      <c r="D483" s="227">
        <v>10</v>
      </c>
      <c r="E483" s="227">
        <v>2014</v>
      </c>
      <c r="F483" s="224">
        <v>2176.6</v>
      </c>
    </row>
    <row r="484" spans="2:6">
      <c r="B484" s="227">
        <v>1</v>
      </c>
      <c r="C484" s="227">
        <v>21</v>
      </c>
      <c r="D484" s="227">
        <v>10</v>
      </c>
      <c r="E484" s="227">
        <v>2014</v>
      </c>
      <c r="F484" s="224">
        <v>2127.3000000000002</v>
      </c>
    </row>
    <row r="485" spans="2:6">
      <c r="B485" s="227">
        <v>2</v>
      </c>
      <c r="C485" s="227">
        <v>21</v>
      </c>
      <c r="D485" s="227">
        <v>10</v>
      </c>
      <c r="E485" s="227">
        <v>2014</v>
      </c>
      <c r="F485" s="224">
        <v>2123</v>
      </c>
    </row>
    <row r="486" spans="2:6">
      <c r="B486" s="227">
        <v>3</v>
      </c>
      <c r="C486" s="227">
        <v>21</v>
      </c>
      <c r="D486" s="227">
        <v>10</v>
      </c>
      <c r="E486" s="227">
        <v>2014</v>
      </c>
      <c r="F486" s="224">
        <v>2112.6999999999998</v>
      </c>
    </row>
    <row r="487" spans="2:6">
      <c r="B487" s="227">
        <v>4</v>
      </c>
      <c r="C487" s="227">
        <v>21</v>
      </c>
      <c r="D487" s="227">
        <v>10</v>
      </c>
      <c r="E487" s="227">
        <v>2014</v>
      </c>
      <c r="F487" s="224">
        <v>2109.6</v>
      </c>
    </row>
    <row r="488" spans="2:6">
      <c r="B488" s="227">
        <v>5</v>
      </c>
      <c r="C488" s="227">
        <v>21</v>
      </c>
      <c r="D488" s="227">
        <v>10</v>
      </c>
      <c r="E488" s="227">
        <v>2014</v>
      </c>
      <c r="F488" s="224">
        <v>2103.5</v>
      </c>
    </row>
    <row r="489" spans="2:6">
      <c r="B489" s="227">
        <v>6</v>
      </c>
      <c r="C489" s="227">
        <v>21</v>
      </c>
      <c r="D489" s="227">
        <v>10</v>
      </c>
      <c r="E489" s="227">
        <v>2014</v>
      </c>
      <c r="F489" s="224">
        <v>2103.8000000000002</v>
      </c>
    </row>
    <row r="490" spans="2:6">
      <c r="B490" s="227">
        <v>7</v>
      </c>
      <c r="C490" s="227">
        <v>21</v>
      </c>
      <c r="D490" s="227">
        <v>10</v>
      </c>
      <c r="E490" s="227">
        <v>2014</v>
      </c>
      <c r="F490" s="224">
        <v>2109.1</v>
      </c>
    </row>
    <row r="491" spans="2:6">
      <c r="B491" s="227">
        <v>8</v>
      </c>
      <c r="C491" s="227">
        <v>21</v>
      </c>
      <c r="D491" s="227">
        <v>10</v>
      </c>
      <c r="E491" s="227">
        <v>2014</v>
      </c>
      <c r="F491" s="224">
        <v>2052.1</v>
      </c>
    </row>
    <row r="492" spans="2:6">
      <c r="B492" s="227">
        <v>9</v>
      </c>
      <c r="C492" s="227">
        <v>21</v>
      </c>
      <c r="D492" s="227">
        <v>10</v>
      </c>
      <c r="E492" s="227">
        <v>2014</v>
      </c>
      <c r="F492" s="224">
        <v>2034.1</v>
      </c>
    </row>
    <row r="493" spans="2:6">
      <c r="B493" s="227">
        <v>10</v>
      </c>
      <c r="C493" s="227">
        <v>21</v>
      </c>
      <c r="D493" s="227">
        <v>10</v>
      </c>
      <c r="E493" s="227">
        <v>2014</v>
      </c>
      <c r="F493" s="224">
        <v>2071.4</v>
      </c>
    </row>
    <row r="494" spans="2:6">
      <c r="B494" s="227">
        <v>11</v>
      </c>
      <c r="C494" s="227">
        <v>21</v>
      </c>
      <c r="D494" s="227">
        <v>10</v>
      </c>
      <c r="E494" s="227">
        <v>2014</v>
      </c>
      <c r="F494" s="224">
        <v>2091.4</v>
      </c>
    </row>
    <row r="495" spans="2:6">
      <c r="B495" s="227">
        <v>12</v>
      </c>
      <c r="C495" s="227">
        <v>21</v>
      </c>
      <c r="D495" s="227">
        <v>10</v>
      </c>
      <c r="E495" s="227">
        <v>2014</v>
      </c>
      <c r="F495" s="224">
        <v>2098.1999999999998</v>
      </c>
    </row>
    <row r="496" spans="2:6">
      <c r="B496" s="227">
        <v>13</v>
      </c>
      <c r="C496" s="227">
        <v>21</v>
      </c>
      <c r="D496" s="227">
        <v>10</v>
      </c>
      <c r="E496" s="227">
        <v>2014</v>
      </c>
      <c r="F496" s="224">
        <v>2099.9</v>
      </c>
    </row>
    <row r="497" spans="2:6">
      <c r="B497" s="227">
        <v>14</v>
      </c>
      <c r="C497" s="227">
        <v>21</v>
      </c>
      <c r="D497" s="227">
        <v>10</v>
      </c>
      <c r="E497" s="227">
        <v>2014</v>
      </c>
      <c r="F497" s="224">
        <v>2101.3000000000002</v>
      </c>
    </row>
    <row r="498" spans="2:6">
      <c r="B498" s="227">
        <v>15</v>
      </c>
      <c r="C498" s="227">
        <v>21</v>
      </c>
      <c r="D498" s="227">
        <v>10</v>
      </c>
      <c r="E498" s="227">
        <v>2014</v>
      </c>
      <c r="F498" s="224">
        <v>2068.4</v>
      </c>
    </row>
    <row r="499" spans="2:6">
      <c r="B499" s="227">
        <v>16</v>
      </c>
      <c r="C499" s="227">
        <v>21</v>
      </c>
      <c r="D499" s="227">
        <v>10</v>
      </c>
      <c r="E499" s="227">
        <v>2014</v>
      </c>
      <c r="F499" s="224">
        <v>2090.1</v>
      </c>
    </row>
    <row r="500" spans="2:6">
      <c r="B500" s="227">
        <v>17</v>
      </c>
      <c r="C500" s="227">
        <v>21</v>
      </c>
      <c r="D500" s="227">
        <v>10</v>
      </c>
      <c r="E500" s="227">
        <v>2014</v>
      </c>
      <c r="F500" s="224">
        <v>2115.6</v>
      </c>
    </row>
    <row r="501" spans="2:6">
      <c r="B501" s="227">
        <v>18</v>
      </c>
      <c r="C501" s="227">
        <v>21</v>
      </c>
      <c r="D501" s="227">
        <v>10</v>
      </c>
      <c r="E501" s="227">
        <v>2014</v>
      </c>
      <c r="F501" s="224">
        <v>2107.9</v>
      </c>
    </row>
    <row r="502" spans="2:6">
      <c r="B502" s="227">
        <v>19</v>
      </c>
      <c r="C502" s="227">
        <v>21</v>
      </c>
      <c r="D502" s="227">
        <v>10</v>
      </c>
      <c r="E502" s="227">
        <v>2014</v>
      </c>
      <c r="F502" s="224">
        <v>2106.6999999999998</v>
      </c>
    </row>
    <row r="503" spans="2:6">
      <c r="B503" s="227">
        <v>20</v>
      </c>
      <c r="C503" s="227">
        <v>21</v>
      </c>
      <c r="D503" s="227">
        <v>10</v>
      </c>
      <c r="E503" s="227">
        <v>2014</v>
      </c>
      <c r="F503" s="224">
        <v>2090.4</v>
      </c>
    </row>
    <row r="504" spans="2:6">
      <c r="B504" s="227">
        <v>21</v>
      </c>
      <c r="C504" s="227">
        <v>21</v>
      </c>
      <c r="D504" s="227">
        <v>10</v>
      </c>
      <c r="E504" s="227">
        <v>2014</v>
      </c>
      <c r="F504" s="224">
        <v>2170.6</v>
      </c>
    </row>
    <row r="505" spans="2:6">
      <c r="B505" s="227">
        <v>22</v>
      </c>
      <c r="C505" s="227">
        <v>21</v>
      </c>
      <c r="D505" s="227">
        <v>10</v>
      </c>
      <c r="E505" s="227">
        <v>2014</v>
      </c>
      <c r="F505" s="224">
        <v>2189.6999999999998</v>
      </c>
    </row>
    <row r="506" spans="2:6">
      <c r="B506" s="227">
        <v>23</v>
      </c>
      <c r="C506" s="227">
        <v>21</v>
      </c>
      <c r="D506" s="227">
        <v>10</v>
      </c>
      <c r="E506" s="227">
        <v>2014</v>
      </c>
      <c r="F506" s="224">
        <v>2175.1999999999998</v>
      </c>
    </row>
    <row r="507" spans="2:6">
      <c r="B507" s="227">
        <v>24</v>
      </c>
      <c r="C507" s="227">
        <v>21</v>
      </c>
      <c r="D507" s="227">
        <v>10</v>
      </c>
      <c r="E507" s="227">
        <v>2014</v>
      </c>
      <c r="F507" s="224">
        <v>2135</v>
      </c>
    </row>
    <row r="508" spans="2:6">
      <c r="B508" s="227">
        <v>1</v>
      </c>
      <c r="C508" s="227">
        <v>22</v>
      </c>
      <c r="D508" s="227">
        <v>10</v>
      </c>
      <c r="E508" s="227">
        <v>2014</v>
      </c>
      <c r="F508" s="224">
        <v>2104.6</v>
      </c>
    </row>
    <row r="509" spans="2:6">
      <c r="B509" s="227">
        <v>2</v>
      </c>
      <c r="C509" s="227">
        <v>22</v>
      </c>
      <c r="D509" s="227">
        <v>10</v>
      </c>
      <c r="E509" s="227">
        <v>2014</v>
      </c>
      <c r="F509" s="224">
        <v>2057.8000000000002</v>
      </c>
    </row>
    <row r="510" spans="2:6">
      <c r="B510" s="227">
        <v>3</v>
      </c>
      <c r="C510" s="227">
        <v>22</v>
      </c>
      <c r="D510" s="227">
        <v>10</v>
      </c>
      <c r="E510" s="227">
        <v>2014</v>
      </c>
      <c r="F510" s="224">
        <v>2042.6</v>
      </c>
    </row>
    <row r="511" spans="2:6">
      <c r="B511" s="227">
        <v>4</v>
      </c>
      <c r="C511" s="227">
        <v>22</v>
      </c>
      <c r="D511" s="227">
        <v>10</v>
      </c>
      <c r="E511" s="227">
        <v>2014</v>
      </c>
      <c r="F511" s="224">
        <v>2039.7</v>
      </c>
    </row>
    <row r="512" spans="2:6">
      <c r="B512" s="227">
        <v>5</v>
      </c>
      <c r="C512" s="227">
        <v>22</v>
      </c>
      <c r="D512" s="227">
        <v>10</v>
      </c>
      <c r="E512" s="227">
        <v>2014</v>
      </c>
      <c r="F512" s="224">
        <v>2026.9</v>
      </c>
    </row>
    <row r="513" spans="2:6">
      <c r="B513" s="227">
        <v>6</v>
      </c>
      <c r="C513" s="227">
        <v>22</v>
      </c>
      <c r="D513" s="227">
        <v>10</v>
      </c>
      <c r="E513" s="227">
        <v>2014</v>
      </c>
      <c r="F513" s="224">
        <v>2018.4</v>
      </c>
    </row>
    <row r="514" spans="2:6">
      <c r="B514" s="227">
        <v>7</v>
      </c>
      <c r="C514" s="227">
        <v>22</v>
      </c>
      <c r="D514" s="227">
        <v>10</v>
      </c>
      <c r="E514" s="227">
        <v>2014</v>
      </c>
      <c r="F514" s="224">
        <v>2036.7</v>
      </c>
    </row>
    <row r="515" spans="2:6">
      <c r="B515" s="227">
        <v>8</v>
      </c>
      <c r="C515" s="227">
        <v>22</v>
      </c>
      <c r="D515" s="227">
        <v>10</v>
      </c>
      <c r="E515" s="227">
        <v>2014</v>
      </c>
      <c r="F515" s="224">
        <v>2014.7</v>
      </c>
    </row>
    <row r="516" spans="2:6">
      <c r="B516" s="227">
        <v>9</v>
      </c>
      <c r="C516" s="227">
        <v>22</v>
      </c>
      <c r="D516" s="227">
        <v>10</v>
      </c>
      <c r="E516" s="227">
        <v>2014</v>
      </c>
      <c r="F516" s="224">
        <v>1981.8</v>
      </c>
    </row>
    <row r="517" spans="2:6">
      <c r="B517" s="227">
        <v>10</v>
      </c>
      <c r="C517" s="227">
        <v>22</v>
      </c>
      <c r="D517" s="227">
        <v>10</v>
      </c>
      <c r="E517" s="227">
        <v>2014</v>
      </c>
      <c r="F517" s="224">
        <v>1992.7</v>
      </c>
    </row>
    <row r="518" spans="2:6">
      <c r="B518" s="227">
        <v>11</v>
      </c>
      <c r="C518" s="227">
        <v>22</v>
      </c>
      <c r="D518" s="227">
        <v>10</v>
      </c>
      <c r="E518" s="227">
        <v>2014</v>
      </c>
      <c r="F518" s="224">
        <v>1961.5</v>
      </c>
    </row>
    <row r="519" spans="2:6">
      <c r="B519" s="227">
        <v>12</v>
      </c>
      <c r="C519" s="227">
        <v>22</v>
      </c>
      <c r="D519" s="227">
        <v>10</v>
      </c>
      <c r="E519" s="227">
        <v>2014</v>
      </c>
      <c r="F519" s="224">
        <v>1924.4</v>
      </c>
    </row>
    <row r="520" spans="2:6">
      <c r="B520" s="227">
        <v>13</v>
      </c>
      <c r="C520" s="227">
        <v>22</v>
      </c>
      <c r="D520" s="227">
        <v>10</v>
      </c>
      <c r="E520" s="227">
        <v>2014</v>
      </c>
      <c r="F520" s="224">
        <v>1933</v>
      </c>
    </row>
    <row r="521" spans="2:6">
      <c r="B521" s="227">
        <v>14</v>
      </c>
      <c r="C521" s="227">
        <v>22</v>
      </c>
      <c r="D521" s="227">
        <v>10</v>
      </c>
      <c r="E521" s="227">
        <v>2014</v>
      </c>
      <c r="F521" s="224">
        <v>1928</v>
      </c>
    </row>
    <row r="522" spans="2:6">
      <c r="B522" s="227">
        <v>15</v>
      </c>
      <c r="C522" s="227">
        <v>22</v>
      </c>
      <c r="D522" s="227">
        <v>10</v>
      </c>
      <c r="E522" s="227">
        <v>2014</v>
      </c>
      <c r="F522" s="224">
        <v>1928.8</v>
      </c>
    </row>
    <row r="523" spans="2:6">
      <c r="B523" s="227">
        <v>16</v>
      </c>
      <c r="C523" s="227">
        <v>22</v>
      </c>
      <c r="D523" s="227">
        <v>10</v>
      </c>
      <c r="E523" s="227">
        <v>2014</v>
      </c>
      <c r="F523" s="224">
        <v>1942.5</v>
      </c>
    </row>
    <row r="524" spans="2:6">
      <c r="B524" s="227">
        <v>17</v>
      </c>
      <c r="C524" s="227">
        <v>22</v>
      </c>
      <c r="D524" s="227">
        <v>10</v>
      </c>
      <c r="E524" s="227">
        <v>2014</v>
      </c>
      <c r="F524" s="224">
        <v>1965.1</v>
      </c>
    </row>
    <row r="525" spans="2:6">
      <c r="B525" s="227">
        <v>18</v>
      </c>
      <c r="C525" s="227">
        <v>22</v>
      </c>
      <c r="D525" s="227">
        <v>10</v>
      </c>
      <c r="E525" s="227">
        <v>2014</v>
      </c>
      <c r="F525" s="224">
        <v>1991.5</v>
      </c>
    </row>
    <row r="526" spans="2:6">
      <c r="B526" s="227">
        <v>19</v>
      </c>
      <c r="C526" s="227">
        <v>22</v>
      </c>
      <c r="D526" s="227">
        <v>10</v>
      </c>
      <c r="E526" s="227">
        <v>2014</v>
      </c>
      <c r="F526" s="224">
        <v>2068.5</v>
      </c>
    </row>
    <row r="527" spans="2:6">
      <c r="B527" s="227">
        <v>20</v>
      </c>
      <c r="C527" s="227">
        <v>22</v>
      </c>
      <c r="D527" s="227">
        <v>10</v>
      </c>
      <c r="E527" s="227">
        <v>2014</v>
      </c>
      <c r="F527" s="224">
        <v>2041</v>
      </c>
    </row>
    <row r="528" spans="2:6">
      <c r="B528" s="227">
        <v>21</v>
      </c>
      <c r="C528" s="227">
        <v>22</v>
      </c>
      <c r="D528" s="227">
        <v>10</v>
      </c>
      <c r="E528" s="227">
        <v>2014</v>
      </c>
      <c r="F528" s="224">
        <v>2082</v>
      </c>
    </row>
    <row r="529" spans="2:6">
      <c r="B529" s="227">
        <v>22</v>
      </c>
      <c r="C529" s="227">
        <v>22</v>
      </c>
      <c r="D529" s="227">
        <v>10</v>
      </c>
      <c r="E529" s="227">
        <v>2014</v>
      </c>
      <c r="F529" s="224">
        <v>2119.4</v>
      </c>
    </row>
    <row r="530" spans="2:6">
      <c r="B530" s="227">
        <v>23</v>
      </c>
      <c r="C530" s="227">
        <v>22</v>
      </c>
      <c r="D530" s="227">
        <v>10</v>
      </c>
      <c r="E530" s="227">
        <v>2014</v>
      </c>
      <c r="F530" s="224">
        <v>2110.9</v>
      </c>
    </row>
    <row r="531" spans="2:6">
      <c r="B531" s="227">
        <v>24</v>
      </c>
      <c r="C531" s="227">
        <v>22</v>
      </c>
      <c r="D531" s="227">
        <v>10</v>
      </c>
      <c r="E531" s="227">
        <v>2014</v>
      </c>
      <c r="F531" s="224">
        <v>2064.5</v>
      </c>
    </row>
    <row r="532" spans="2:6">
      <c r="B532" s="227">
        <v>1</v>
      </c>
      <c r="C532" s="227">
        <v>23</v>
      </c>
      <c r="D532" s="227">
        <v>10</v>
      </c>
      <c r="E532" s="227">
        <v>2014</v>
      </c>
      <c r="F532" s="224">
        <v>2025.5</v>
      </c>
    </row>
    <row r="533" spans="2:6">
      <c r="B533" s="227">
        <v>2</v>
      </c>
      <c r="C533" s="227">
        <v>23</v>
      </c>
      <c r="D533" s="227">
        <v>10</v>
      </c>
      <c r="E533" s="227">
        <v>2014</v>
      </c>
      <c r="F533" s="224">
        <v>2017.4</v>
      </c>
    </row>
    <row r="534" spans="2:6">
      <c r="B534" s="227">
        <v>3</v>
      </c>
      <c r="C534" s="227">
        <v>23</v>
      </c>
      <c r="D534" s="227">
        <v>10</v>
      </c>
      <c r="E534" s="227">
        <v>2014</v>
      </c>
      <c r="F534" s="224">
        <v>1984.3</v>
      </c>
    </row>
    <row r="535" spans="2:6">
      <c r="B535" s="227">
        <v>4</v>
      </c>
      <c r="C535" s="227">
        <v>23</v>
      </c>
      <c r="D535" s="227">
        <v>10</v>
      </c>
      <c r="E535" s="227">
        <v>2014</v>
      </c>
      <c r="F535" s="224">
        <v>2026.5</v>
      </c>
    </row>
    <row r="536" spans="2:6">
      <c r="B536" s="227">
        <v>5</v>
      </c>
      <c r="C536" s="227">
        <v>23</v>
      </c>
      <c r="D536" s="227">
        <v>10</v>
      </c>
      <c r="E536" s="227">
        <v>2014</v>
      </c>
      <c r="F536" s="224">
        <v>1985.7</v>
      </c>
    </row>
    <row r="537" spans="2:6">
      <c r="B537" s="227">
        <v>6</v>
      </c>
      <c r="C537" s="227">
        <v>23</v>
      </c>
      <c r="D537" s="227">
        <v>10</v>
      </c>
      <c r="E537" s="227">
        <v>2014</v>
      </c>
      <c r="F537" s="224">
        <v>1981.6</v>
      </c>
    </row>
    <row r="538" spans="2:6">
      <c r="B538" s="227">
        <v>7</v>
      </c>
      <c r="C538" s="227">
        <v>23</v>
      </c>
      <c r="D538" s="227">
        <v>10</v>
      </c>
      <c r="E538" s="227">
        <v>2014</v>
      </c>
      <c r="F538" s="224">
        <v>1968.5</v>
      </c>
    </row>
    <row r="539" spans="2:6">
      <c r="B539" s="227">
        <v>8</v>
      </c>
      <c r="C539" s="227">
        <v>23</v>
      </c>
      <c r="D539" s="227">
        <v>10</v>
      </c>
      <c r="E539" s="227">
        <v>2014</v>
      </c>
      <c r="F539" s="224">
        <v>1944.5</v>
      </c>
    </row>
    <row r="540" spans="2:6">
      <c r="B540" s="227">
        <v>9</v>
      </c>
      <c r="C540" s="227">
        <v>23</v>
      </c>
      <c r="D540" s="227">
        <v>10</v>
      </c>
      <c r="E540" s="227">
        <v>2014</v>
      </c>
      <c r="F540" s="224">
        <v>1890.7</v>
      </c>
    </row>
    <row r="541" spans="2:6">
      <c r="B541" s="227">
        <v>10</v>
      </c>
      <c r="C541" s="227">
        <v>23</v>
      </c>
      <c r="D541" s="227">
        <v>10</v>
      </c>
      <c r="E541" s="227">
        <v>2014</v>
      </c>
      <c r="F541" s="224">
        <v>1885.3</v>
      </c>
    </row>
    <row r="542" spans="2:6">
      <c r="B542" s="227">
        <v>11</v>
      </c>
      <c r="C542" s="227">
        <v>23</v>
      </c>
      <c r="D542" s="227">
        <v>10</v>
      </c>
      <c r="E542" s="227">
        <v>2014</v>
      </c>
      <c r="F542" s="224">
        <v>1870.1</v>
      </c>
    </row>
    <row r="543" spans="2:6">
      <c r="B543" s="227">
        <v>12</v>
      </c>
      <c r="C543" s="227">
        <v>23</v>
      </c>
      <c r="D543" s="227">
        <v>10</v>
      </c>
      <c r="E543" s="227">
        <v>2014</v>
      </c>
      <c r="F543" s="224">
        <v>1878.7</v>
      </c>
    </row>
    <row r="544" spans="2:6">
      <c r="B544" s="227">
        <v>13</v>
      </c>
      <c r="C544" s="227">
        <v>23</v>
      </c>
      <c r="D544" s="227">
        <v>10</v>
      </c>
      <c r="E544" s="227">
        <v>2014</v>
      </c>
      <c r="F544" s="224">
        <v>1898.9</v>
      </c>
    </row>
    <row r="545" spans="2:6">
      <c r="B545" s="227">
        <v>14</v>
      </c>
      <c r="C545" s="227">
        <v>23</v>
      </c>
      <c r="D545" s="227">
        <v>10</v>
      </c>
      <c r="E545" s="227">
        <v>2014</v>
      </c>
      <c r="F545" s="224">
        <v>1911</v>
      </c>
    </row>
    <row r="546" spans="2:6">
      <c r="B546" s="227">
        <v>15</v>
      </c>
      <c r="C546" s="227">
        <v>23</v>
      </c>
      <c r="D546" s="227">
        <v>10</v>
      </c>
      <c r="E546" s="227">
        <v>2014</v>
      </c>
      <c r="F546" s="224">
        <v>1928.4</v>
      </c>
    </row>
    <row r="547" spans="2:6">
      <c r="B547" s="227">
        <v>16</v>
      </c>
      <c r="C547" s="227">
        <v>23</v>
      </c>
      <c r="D547" s="227">
        <v>10</v>
      </c>
      <c r="E547" s="227">
        <v>2014</v>
      </c>
      <c r="F547" s="224">
        <v>1963.6</v>
      </c>
    </row>
    <row r="548" spans="2:6">
      <c r="B548" s="227">
        <v>17</v>
      </c>
      <c r="C548" s="227">
        <v>23</v>
      </c>
      <c r="D548" s="227">
        <v>10</v>
      </c>
      <c r="E548" s="227">
        <v>2014</v>
      </c>
      <c r="F548" s="224">
        <v>1986</v>
      </c>
    </row>
    <row r="549" spans="2:6">
      <c r="B549" s="227">
        <v>18</v>
      </c>
      <c r="C549" s="227">
        <v>23</v>
      </c>
      <c r="D549" s="227">
        <v>10</v>
      </c>
      <c r="E549" s="227">
        <v>2014</v>
      </c>
      <c r="F549" s="224">
        <v>1961.5</v>
      </c>
    </row>
    <row r="550" spans="2:6">
      <c r="B550" s="227">
        <v>19</v>
      </c>
      <c r="C550" s="227">
        <v>23</v>
      </c>
      <c r="D550" s="227">
        <v>10</v>
      </c>
      <c r="E550" s="227">
        <v>2014</v>
      </c>
      <c r="F550" s="224">
        <v>1965.6</v>
      </c>
    </row>
    <row r="551" spans="2:6">
      <c r="B551" s="227">
        <v>20</v>
      </c>
      <c r="C551" s="227">
        <v>23</v>
      </c>
      <c r="D551" s="227">
        <v>10</v>
      </c>
      <c r="E551" s="227">
        <v>2014</v>
      </c>
      <c r="F551" s="224">
        <v>2003.8</v>
      </c>
    </row>
    <row r="552" spans="2:6">
      <c r="B552" s="227">
        <v>21</v>
      </c>
      <c r="C552" s="227">
        <v>23</v>
      </c>
      <c r="D552" s="227">
        <v>10</v>
      </c>
      <c r="E552" s="227">
        <v>2014</v>
      </c>
      <c r="F552" s="224">
        <v>2033.5</v>
      </c>
    </row>
    <row r="553" spans="2:6">
      <c r="B553" s="227">
        <v>22</v>
      </c>
      <c r="C553" s="227">
        <v>23</v>
      </c>
      <c r="D553" s="227">
        <v>10</v>
      </c>
      <c r="E553" s="227">
        <v>2014</v>
      </c>
      <c r="F553" s="224">
        <v>2065.1</v>
      </c>
    </row>
    <row r="554" spans="2:6">
      <c r="B554" s="227">
        <v>23</v>
      </c>
      <c r="C554" s="227">
        <v>23</v>
      </c>
      <c r="D554" s="227">
        <v>10</v>
      </c>
      <c r="E554" s="227">
        <v>2014</v>
      </c>
      <c r="F554" s="224">
        <v>2070.3000000000002</v>
      </c>
    </row>
    <row r="555" spans="2:6">
      <c r="B555" s="227">
        <v>24</v>
      </c>
      <c r="C555" s="227">
        <v>23</v>
      </c>
      <c r="D555" s="227">
        <v>10</v>
      </c>
      <c r="E555" s="227">
        <v>2014</v>
      </c>
      <c r="F555" s="224">
        <v>2054.8000000000002</v>
      </c>
    </row>
    <row r="556" spans="2:6">
      <c r="B556" s="227">
        <v>1</v>
      </c>
      <c r="C556" s="227">
        <v>24</v>
      </c>
      <c r="D556" s="227">
        <v>10</v>
      </c>
      <c r="E556" s="227">
        <v>2014</v>
      </c>
      <c r="F556" s="224">
        <v>2029.5</v>
      </c>
    </row>
    <row r="557" spans="2:6">
      <c r="B557" s="227">
        <v>2</v>
      </c>
      <c r="C557" s="227">
        <v>24</v>
      </c>
      <c r="D557" s="227">
        <v>10</v>
      </c>
      <c r="E557" s="227">
        <v>2014</v>
      </c>
      <c r="F557" s="224">
        <v>2000.2</v>
      </c>
    </row>
    <row r="558" spans="2:6">
      <c r="B558" s="227">
        <v>3</v>
      </c>
      <c r="C558" s="227">
        <v>24</v>
      </c>
      <c r="D558" s="227">
        <v>10</v>
      </c>
      <c r="E558" s="227">
        <v>2014</v>
      </c>
      <c r="F558" s="224">
        <v>1956.2</v>
      </c>
    </row>
    <row r="559" spans="2:6">
      <c r="B559" s="227">
        <v>4</v>
      </c>
      <c r="C559" s="227">
        <v>24</v>
      </c>
      <c r="D559" s="227">
        <v>10</v>
      </c>
      <c r="E559" s="227">
        <v>2014</v>
      </c>
      <c r="F559" s="224">
        <v>1962.8</v>
      </c>
    </row>
    <row r="560" spans="2:6">
      <c r="B560" s="227">
        <v>5</v>
      </c>
      <c r="C560" s="227">
        <v>24</v>
      </c>
      <c r="D560" s="227">
        <v>10</v>
      </c>
      <c r="E560" s="227">
        <v>2014</v>
      </c>
      <c r="F560" s="224">
        <v>1976.2</v>
      </c>
    </row>
    <row r="561" spans="2:6">
      <c r="B561" s="227">
        <v>6</v>
      </c>
      <c r="C561" s="227">
        <v>24</v>
      </c>
      <c r="D561" s="227">
        <v>10</v>
      </c>
      <c r="E561" s="227">
        <v>2014</v>
      </c>
      <c r="F561" s="224">
        <v>1982.8</v>
      </c>
    </row>
    <row r="562" spans="2:6">
      <c r="B562" s="227">
        <v>7</v>
      </c>
      <c r="C562" s="227">
        <v>24</v>
      </c>
      <c r="D562" s="227">
        <v>10</v>
      </c>
      <c r="E562" s="227">
        <v>2014</v>
      </c>
      <c r="F562" s="224">
        <v>2010.9</v>
      </c>
    </row>
    <row r="563" spans="2:6">
      <c r="B563" s="227">
        <v>8</v>
      </c>
      <c r="C563" s="227">
        <v>24</v>
      </c>
      <c r="D563" s="227">
        <v>10</v>
      </c>
      <c r="E563" s="227">
        <v>2014</v>
      </c>
      <c r="F563" s="224">
        <v>1989.7</v>
      </c>
    </row>
    <row r="564" spans="2:6">
      <c r="B564" s="227">
        <v>9</v>
      </c>
      <c r="C564" s="227">
        <v>24</v>
      </c>
      <c r="D564" s="227">
        <v>10</v>
      </c>
      <c r="E564" s="227">
        <v>2014</v>
      </c>
      <c r="F564" s="224">
        <v>1956.4</v>
      </c>
    </row>
    <row r="565" spans="2:6">
      <c r="B565" s="227">
        <v>10</v>
      </c>
      <c r="C565" s="227">
        <v>24</v>
      </c>
      <c r="D565" s="227">
        <v>10</v>
      </c>
      <c r="E565" s="227">
        <v>2014</v>
      </c>
      <c r="F565" s="224">
        <v>1985.1</v>
      </c>
    </row>
    <row r="566" spans="2:6">
      <c r="B566" s="227">
        <v>11</v>
      </c>
      <c r="C566" s="227">
        <v>24</v>
      </c>
      <c r="D566" s="227">
        <v>10</v>
      </c>
      <c r="E566" s="227">
        <v>2014</v>
      </c>
      <c r="F566" s="224">
        <v>2014.9</v>
      </c>
    </row>
    <row r="567" spans="2:6">
      <c r="B567" s="227">
        <v>12</v>
      </c>
      <c r="C567" s="227">
        <v>24</v>
      </c>
      <c r="D567" s="227">
        <v>10</v>
      </c>
      <c r="E567" s="227">
        <v>2014</v>
      </c>
      <c r="F567" s="224">
        <v>2016.9</v>
      </c>
    </row>
    <row r="568" spans="2:6">
      <c r="B568" s="227">
        <v>13</v>
      </c>
      <c r="C568" s="227">
        <v>24</v>
      </c>
      <c r="D568" s="227">
        <v>10</v>
      </c>
      <c r="E568" s="227">
        <v>2014</v>
      </c>
      <c r="F568" s="224">
        <v>1998.6</v>
      </c>
    </row>
    <row r="569" spans="2:6">
      <c r="B569" s="227">
        <v>14</v>
      </c>
      <c r="C569" s="227">
        <v>24</v>
      </c>
      <c r="D569" s="227">
        <v>10</v>
      </c>
      <c r="E569" s="227">
        <v>2014</v>
      </c>
      <c r="F569" s="224">
        <v>1976.5</v>
      </c>
    </row>
    <row r="570" spans="2:6">
      <c r="B570" s="227">
        <v>15</v>
      </c>
      <c r="C570" s="227">
        <v>24</v>
      </c>
      <c r="D570" s="227">
        <v>10</v>
      </c>
      <c r="E570" s="227">
        <v>2014</v>
      </c>
      <c r="F570" s="224">
        <v>1968.8</v>
      </c>
    </row>
    <row r="571" spans="2:6">
      <c r="B571" s="227">
        <v>16</v>
      </c>
      <c r="C571" s="227">
        <v>24</v>
      </c>
      <c r="D571" s="227">
        <v>10</v>
      </c>
      <c r="E571" s="227">
        <v>2014</v>
      </c>
      <c r="F571" s="224">
        <v>1992.8</v>
      </c>
    </row>
    <row r="572" spans="2:6">
      <c r="B572" s="227">
        <v>17</v>
      </c>
      <c r="C572" s="227">
        <v>24</v>
      </c>
      <c r="D572" s="227">
        <v>10</v>
      </c>
      <c r="E572" s="227">
        <v>2014</v>
      </c>
      <c r="F572" s="224">
        <v>2000.6</v>
      </c>
    </row>
    <row r="573" spans="2:6">
      <c r="B573" s="227">
        <v>18</v>
      </c>
      <c r="C573" s="227">
        <v>24</v>
      </c>
      <c r="D573" s="227">
        <v>10</v>
      </c>
      <c r="E573" s="227">
        <v>2014</v>
      </c>
      <c r="F573" s="224">
        <v>1985.3</v>
      </c>
    </row>
    <row r="574" spans="2:6">
      <c r="B574" s="227">
        <v>19</v>
      </c>
      <c r="C574" s="227">
        <v>24</v>
      </c>
      <c r="D574" s="227">
        <v>10</v>
      </c>
      <c r="E574" s="227">
        <v>2014</v>
      </c>
      <c r="F574" s="224">
        <v>1998</v>
      </c>
    </row>
    <row r="575" spans="2:6">
      <c r="B575" s="227">
        <v>20</v>
      </c>
      <c r="C575" s="227">
        <v>24</v>
      </c>
      <c r="D575" s="227">
        <v>10</v>
      </c>
      <c r="E575" s="227">
        <v>2014</v>
      </c>
      <c r="F575" s="224">
        <v>2039.1</v>
      </c>
    </row>
    <row r="576" spans="2:6">
      <c r="B576" s="227">
        <v>21</v>
      </c>
      <c r="C576" s="227">
        <v>24</v>
      </c>
      <c r="D576" s="227">
        <v>10</v>
      </c>
      <c r="E576" s="227">
        <v>2014</v>
      </c>
      <c r="F576" s="224">
        <v>2116.6</v>
      </c>
    </row>
    <row r="577" spans="2:6">
      <c r="B577" s="227">
        <v>22</v>
      </c>
      <c r="C577" s="227">
        <v>24</v>
      </c>
      <c r="D577" s="227">
        <v>10</v>
      </c>
      <c r="E577" s="227">
        <v>2014</v>
      </c>
      <c r="F577" s="224">
        <v>2136.1</v>
      </c>
    </row>
    <row r="578" spans="2:6">
      <c r="B578" s="227">
        <v>23</v>
      </c>
      <c r="C578" s="227">
        <v>24</v>
      </c>
      <c r="D578" s="227">
        <v>10</v>
      </c>
      <c r="E578" s="227">
        <v>2014</v>
      </c>
      <c r="F578" s="224">
        <v>2136.6999999999998</v>
      </c>
    </row>
    <row r="579" spans="2:6">
      <c r="B579" s="227">
        <v>24</v>
      </c>
      <c r="C579" s="227">
        <v>24</v>
      </c>
      <c r="D579" s="227">
        <v>10</v>
      </c>
      <c r="E579" s="227">
        <v>2014</v>
      </c>
      <c r="F579" s="224">
        <v>2135.5</v>
      </c>
    </row>
    <row r="580" spans="2:6">
      <c r="B580" s="227">
        <v>1</v>
      </c>
      <c r="C580" s="227">
        <v>25</v>
      </c>
      <c r="D580" s="227">
        <v>10</v>
      </c>
      <c r="E580" s="227">
        <v>2014</v>
      </c>
      <c r="F580" s="224">
        <v>2113.3000000000002</v>
      </c>
    </row>
    <row r="581" spans="2:6">
      <c r="B581" s="227">
        <v>2</v>
      </c>
      <c r="C581" s="227">
        <v>25</v>
      </c>
      <c r="D581" s="227">
        <v>10</v>
      </c>
      <c r="E581" s="227">
        <v>2014</v>
      </c>
      <c r="F581" s="224">
        <v>2076.8000000000002</v>
      </c>
    </row>
    <row r="582" spans="2:6">
      <c r="B582" s="227">
        <v>3</v>
      </c>
      <c r="C582" s="227">
        <v>25</v>
      </c>
      <c r="D582" s="227">
        <v>10</v>
      </c>
      <c r="E582" s="227">
        <v>2014</v>
      </c>
      <c r="F582" s="224">
        <v>2050.1</v>
      </c>
    </row>
    <row r="583" spans="2:6">
      <c r="B583" s="227">
        <v>4</v>
      </c>
      <c r="C583" s="227">
        <v>25</v>
      </c>
      <c r="D583" s="227">
        <v>10</v>
      </c>
      <c r="E583" s="227">
        <v>2014</v>
      </c>
      <c r="F583" s="224">
        <v>2032.7</v>
      </c>
    </row>
    <row r="584" spans="2:6">
      <c r="B584" s="227">
        <v>5</v>
      </c>
      <c r="C584" s="227">
        <v>25</v>
      </c>
      <c r="D584" s="227">
        <v>10</v>
      </c>
      <c r="E584" s="227">
        <v>2014</v>
      </c>
      <c r="F584" s="224">
        <v>2017</v>
      </c>
    </row>
    <row r="585" spans="2:6">
      <c r="B585" s="227">
        <v>6</v>
      </c>
      <c r="C585" s="227">
        <v>25</v>
      </c>
      <c r="D585" s="227">
        <v>10</v>
      </c>
      <c r="E585" s="227">
        <v>2014</v>
      </c>
      <c r="F585" s="224">
        <v>2018.9</v>
      </c>
    </row>
    <row r="586" spans="2:6">
      <c r="B586" s="227">
        <v>7</v>
      </c>
      <c r="C586" s="227">
        <v>25</v>
      </c>
      <c r="D586" s="227">
        <v>10</v>
      </c>
      <c r="E586" s="227">
        <v>2014</v>
      </c>
      <c r="F586" s="224">
        <v>2044.5</v>
      </c>
    </row>
    <row r="587" spans="2:6">
      <c r="B587" s="227">
        <v>8</v>
      </c>
      <c r="C587" s="227">
        <v>25</v>
      </c>
      <c r="D587" s="227">
        <v>10</v>
      </c>
      <c r="E587" s="227">
        <v>2014</v>
      </c>
      <c r="F587" s="224">
        <v>2007.3</v>
      </c>
    </row>
    <row r="588" spans="2:6">
      <c r="B588" s="227">
        <v>9</v>
      </c>
      <c r="C588" s="227">
        <v>25</v>
      </c>
      <c r="D588" s="227">
        <v>10</v>
      </c>
      <c r="E588" s="227">
        <v>2014</v>
      </c>
      <c r="F588" s="224">
        <v>2015</v>
      </c>
    </row>
    <row r="589" spans="2:6">
      <c r="B589" s="227">
        <v>10</v>
      </c>
      <c r="C589" s="227">
        <v>25</v>
      </c>
      <c r="D589" s="227">
        <v>10</v>
      </c>
      <c r="E589" s="227">
        <v>2014</v>
      </c>
      <c r="F589" s="224">
        <v>2067.6999999999998</v>
      </c>
    </row>
    <row r="590" spans="2:6">
      <c r="B590" s="227">
        <v>11</v>
      </c>
      <c r="C590" s="227">
        <v>25</v>
      </c>
      <c r="D590" s="227">
        <v>10</v>
      </c>
      <c r="E590" s="227">
        <v>2014</v>
      </c>
      <c r="F590" s="224">
        <v>2107.3000000000002</v>
      </c>
    </row>
    <row r="591" spans="2:6">
      <c r="B591" s="227">
        <v>12</v>
      </c>
      <c r="C591" s="227">
        <v>25</v>
      </c>
      <c r="D591" s="227">
        <v>10</v>
      </c>
      <c r="E591" s="227">
        <v>2014</v>
      </c>
      <c r="F591" s="224">
        <v>2069.1</v>
      </c>
    </row>
    <row r="592" spans="2:6">
      <c r="B592" s="227">
        <v>13</v>
      </c>
      <c r="C592" s="227">
        <v>25</v>
      </c>
      <c r="D592" s="227">
        <v>10</v>
      </c>
      <c r="E592" s="227">
        <v>2014</v>
      </c>
      <c r="F592" s="224">
        <v>2059.6</v>
      </c>
    </row>
    <row r="593" spans="2:6">
      <c r="B593" s="227">
        <v>14</v>
      </c>
      <c r="C593" s="227">
        <v>25</v>
      </c>
      <c r="D593" s="227">
        <v>10</v>
      </c>
      <c r="E593" s="227">
        <v>2014</v>
      </c>
      <c r="F593" s="224">
        <v>2043.2</v>
      </c>
    </row>
    <row r="594" spans="2:6">
      <c r="B594" s="227">
        <v>15</v>
      </c>
      <c r="C594" s="227">
        <v>25</v>
      </c>
      <c r="D594" s="227">
        <v>10</v>
      </c>
      <c r="E594" s="227">
        <v>2014</v>
      </c>
      <c r="F594" s="224">
        <v>2053.3000000000002</v>
      </c>
    </row>
    <row r="595" spans="2:6">
      <c r="B595" s="227">
        <v>16</v>
      </c>
      <c r="C595" s="227">
        <v>25</v>
      </c>
      <c r="D595" s="227">
        <v>10</v>
      </c>
      <c r="E595" s="227">
        <v>2014</v>
      </c>
      <c r="F595" s="224">
        <v>2030.9</v>
      </c>
    </row>
    <row r="596" spans="2:6">
      <c r="B596" s="227">
        <v>17</v>
      </c>
      <c r="C596" s="227">
        <v>25</v>
      </c>
      <c r="D596" s="227">
        <v>10</v>
      </c>
      <c r="E596" s="227">
        <v>2014</v>
      </c>
      <c r="F596" s="224">
        <v>2062.8000000000002</v>
      </c>
    </row>
    <row r="597" spans="2:6">
      <c r="B597" s="227">
        <v>18</v>
      </c>
      <c r="C597" s="227">
        <v>25</v>
      </c>
      <c r="D597" s="227">
        <v>10</v>
      </c>
      <c r="E597" s="227">
        <v>2014</v>
      </c>
      <c r="F597" s="224">
        <v>2079.1999999999998</v>
      </c>
    </row>
    <row r="598" spans="2:6">
      <c r="B598" s="227">
        <v>19</v>
      </c>
      <c r="C598" s="227">
        <v>25</v>
      </c>
      <c r="D598" s="227">
        <v>10</v>
      </c>
      <c r="E598" s="227">
        <v>2014</v>
      </c>
      <c r="F598" s="224">
        <v>2076.5</v>
      </c>
    </row>
    <row r="599" spans="2:6">
      <c r="B599" s="227">
        <v>20</v>
      </c>
      <c r="C599" s="227">
        <v>25</v>
      </c>
      <c r="D599" s="227">
        <v>10</v>
      </c>
      <c r="E599" s="227">
        <v>2014</v>
      </c>
      <c r="F599" s="224">
        <v>2097.5</v>
      </c>
    </row>
    <row r="600" spans="2:6">
      <c r="B600" s="227">
        <v>21</v>
      </c>
      <c r="C600" s="227">
        <v>25</v>
      </c>
      <c r="D600" s="227">
        <v>10</v>
      </c>
      <c r="E600" s="227">
        <v>2014</v>
      </c>
      <c r="F600" s="224">
        <v>2103.9</v>
      </c>
    </row>
    <row r="601" spans="2:6">
      <c r="B601" s="227">
        <v>22</v>
      </c>
      <c r="C601" s="227">
        <v>25</v>
      </c>
      <c r="D601" s="227">
        <v>10</v>
      </c>
      <c r="E601" s="227">
        <v>2014</v>
      </c>
      <c r="F601" s="224">
        <v>2088.6</v>
      </c>
    </row>
    <row r="602" spans="2:6">
      <c r="B602" s="227">
        <v>23</v>
      </c>
      <c r="C602" s="227">
        <v>25</v>
      </c>
      <c r="D602" s="227">
        <v>10</v>
      </c>
      <c r="E602" s="227">
        <v>2014</v>
      </c>
      <c r="F602" s="224">
        <v>2090.3000000000002</v>
      </c>
    </row>
    <row r="603" spans="2:6">
      <c r="B603" s="227">
        <v>24</v>
      </c>
      <c r="C603" s="227">
        <v>25</v>
      </c>
      <c r="D603" s="227">
        <v>10</v>
      </c>
      <c r="E603" s="227">
        <v>2014</v>
      </c>
      <c r="F603" s="224">
        <v>2048</v>
      </c>
    </row>
    <row r="604" spans="2:6">
      <c r="B604" s="227">
        <v>1</v>
      </c>
      <c r="C604" s="227">
        <v>26</v>
      </c>
      <c r="D604" s="227">
        <v>10</v>
      </c>
      <c r="E604" s="227">
        <v>2014</v>
      </c>
      <c r="F604" s="224">
        <v>2025.4</v>
      </c>
    </row>
    <row r="605" spans="2:6">
      <c r="B605" s="227">
        <v>2</v>
      </c>
      <c r="C605" s="227">
        <v>26</v>
      </c>
      <c r="D605" s="227">
        <v>10</v>
      </c>
      <c r="E605" s="227">
        <v>2014</v>
      </c>
      <c r="F605" s="224">
        <v>2063.1999999999998</v>
      </c>
    </row>
    <row r="606" spans="2:6">
      <c r="B606" s="227">
        <v>3</v>
      </c>
      <c r="C606" s="227">
        <v>26</v>
      </c>
      <c r="D606" s="227">
        <v>10</v>
      </c>
      <c r="E606" s="227">
        <v>2014</v>
      </c>
      <c r="F606" s="224">
        <v>2040.2</v>
      </c>
    </row>
    <row r="607" spans="2:6">
      <c r="B607" s="227">
        <v>4</v>
      </c>
      <c r="C607" s="227">
        <v>26</v>
      </c>
      <c r="D607" s="227">
        <v>10</v>
      </c>
      <c r="E607" s="227">
        <v>2014</v>
      </c>
      <c r="F607" s="224">
        <v>2043.9</v>
      </c>
    </row>
    <row r="608" spans="2:6">
      <c r="B608" s="227">
        <v>5</v>
      </c>
      <c r="C608" s="227">
        <v>26</v>
      </c>
      <c r="D608" s="227">
        <v>10</v>
      </c>
      <c r="E608" s="227">
        <v>2014</v>
      </c>
      <c r="F608" s="224">
        <v>2040.2</v>
      </c>
    </row>
    <row r="609" spans="2:6">
      <c r="B609" s="227">
        <v>6</v>
      </c>
      <c r="C609" s="227">
        <v>26</v>
      </c>
      <c r="D609" s="227">
        <v>10</v>
      </c>
      <c r="E609" s="227">
        <v>2014</v>
      </c>
      <c r="F609" s="224">
        <v>2025.5</v>
      </c>
    </row>
    <row r="610" spans="2:6">
      <c r="B610" s="227">
        <v>7</v>
      </c>
      <c r="C610" s="227">
        <v>26</v>
      </c>
      <c r="D610" s="227">
        <v>10</v>
      </c>
      <c r="E610" s="227">
        <v>2014</v>
      </c>
      <c r="F610" s="224">
        <v>2034</v>
      </c>
    </row>
    <row r="611" spans="2:6">
      <c r="B611" s="227">
        <v>8</v>
      </c>
      <c r="C611" s="227">
        <v>26</v>
      </c>
      <c r="D611" s="227">
        <v>10</v>
      </c>
      <c r="E611" s="227">
        <v>2014</v>
      </c>
      <c r="F611" s="224">
        <v>1999.8</v>
      </c>
    </row>
    <row r="612" spans="2:6">
      <c r="B612" s="227">
        <v>9</v>
      </c>
      <c r="C612" s="227">
        <v>26</v>
      </c>
      <c r="D612" s="227">
        <v>10</v>
      </c>
      <c r="E612" s="227">
        <v>2014</v>
      </c>
      <c r="F612" s="224">
        <v>1972.2</v>
      </c>
    </row>
    <row r="613" spans="2:6">
      <c r="B613" s="227">
        <v>10</v>
      </c>
      <c r="C613" s="227">
        <v>26</v>
      </c>
      <c r="D613" s="227">
        <v>10</v>
      </c>
      <c r="E613" s="227">
        <v>2014</v>
      </c>
      <c r="F613" s="224">
        <v>1984.2</v>
      </c>
    </row>
    <row r="614" spans="2:6">
      <c r="B614" s="227">
        <v>11</v>
      </c>
      <c r="C614" s="227">
        <v>26</v>
      </c>
      <c r="D614" s="227">
        <v>10</v>
      </c>
      <c r="E614" s="227">
        <v>2014</v>
      </c>
      <c r="F614" s="224">
        <v>1987.6</v>
      </c>
    </row>
    <row r="615" spans="2:6">
      <c r="B615" s="227">
        <v>12</v>
      </c>
      <c r="C615" s="227">
        <v>26</v>
      </c>
      <c r="D615" s="227">
        <v>10</v>
      </c>
      <c r="E615" s="227">
        <v>2014</v>
      </c>
      <c r="F615" s="224">
        <v>1975</v>
      </c>
    </row>
    <row r="616" spans="2:6">
      <c r="B616" s="227">
        <v>13</v>
      </c>
      <c r="C616" s="227">
        <v>26</v>
      </c>
      <c r="D616" s="227">
        <v>10</v>
      </c>
      <c r="E616" s="227">
        <v>2014</v>
      </c>
      <c r="F616" s="224">
        <v>1994.2</v>
      </c>
    </row>
    <row r="617" spans="2:6">
      <c r="B617" s="227">
        <v>14</v>
      </c>
      <c r="C617" s="227">
        <v>26</v>
      </c>
      <c r="D617" s="227">
        <v>10</v>
      </c>
      <c r="E617" s="227">
        <v>2014</v>
      </c>
      <c r="F617" s="224">
        <v>1991.3</v>
      </c>
    </row>
    <row r="618" spans="2:6">
      <c r="B618" s="227">
        <v>15</v>
      </c>
      <c r="C618" s="227">
        <v>26</v>
      </c>
      <c r="D618" s="227">
        <v>10</v>
      </c>
      <c r="E618" s="227">
        <v>2014</v>
      </c>
      <c r="F618" s="224">
        <v>2015.7</v>
      </c>
    </row>
    <row r="619" spans="2:6">
      <c r="B619" s="227">
        <v>16</v>
      </c>
      <c r="C619" s="227">
        <v>26</v>
      </c>
      <c r="D619" s="227">
        <v>10</v>
      </c>
      <c r="E619" s="227">
        <v>2014</v>
      </c>
      <c r="F619" s="224">
        <v>2049.6999999999998</v>
      </c>
    </row>
    <row r="620" spans="2:6">
      <c r="B620" s="227">
        <v>17</v>
      </c>
      <c r="C620" s="227">
        <v>26</v>
      </c>
      <c r="D620" s="227">
        <v>10</v>
      </c>
      <c r="E620" s="227">
        <v>2014</v>
      </c>
      <c r="F620" s="224">
        <v>2040.6</v>
      </c>
    </row>
    <row r="621" spans="2:6">
      <c r="B621" s="227">
        <v>18</v>
      </c>
      <c r="C621" s="227">
        <v>26</v>
      </c>
      <c r="D621" s="227">
        <v>10</v>
      </c>
      <c r="E621" s="227">
        <v>2014</v>
      </c>
      <c r="F621" s="224">
        <v>2034.9</v>
      </c>
    </row>
    <row r="622" spans="2:6">
      <c r="B622" s="227">
        <v>19</v>
      </c>
      <c r="C622" s="227">
        <v>26</v>
      </c>
      <c r="D622" s="227">
        <v>10</v>
      </c>
      <c r="E622" s="227">
        <v>2014</v>
      </c>
      <c r="F622" s="224">
        <v>2055.1999999999998</v>
      </c>
    </row>
    <row r="623" spans="2:6">
      <c r="B623" s="227">
        <v>20</v>
      </c>
      <c r="C623" s="227">
        <v>26</v>
      </c>
      <c r="D623" s="227">
        <v>10</v>
      </c>
      <c r="E623" s="227">
        <v>2014</v>
      </c>
      <c r="F623" s="224">
        <v>2066.9</v>
      </c>
    </row>
    <row r="624" spans="2:6">
      <c r="B624" s="227">
        <v>21</v>
      </c>
      <c r="C624" s="227">
        <v>26</v>
      </c>
      <c r="D624" s="227">
        <v>10</v>
      </c>
      <c r="E624" s="227">
        <v>2014</v>
      </c>
      <c r="F624" s="224">
        <v>2140.6</v>
      </c>
    </row>
    <row r="625" spans="2:6">
      <c r="B625" s="227">
        <v>22</v>
      </c>
      <c r="C625" s="227">
        <v>26</v>
      </c>
      <c r="D625" s="227">
        <v>10</v>
      </c>
      <c r="E625" s="227">
        <v>2014</v>
      </c>
      <c r="F625" s="224">
        <v>2157.3000000000002</v>
      </c>
    </row>
    <row r="626" spans="2:6">
      <c r="B626" s="227">
        <v>23</v>
      </c>
      <c r="C626" s="227">
        <v>26</v>
      </c>
      <c r="D626" s="227">
        <v>10</v>
      </c>
      <c r="E626" s="227">
        <v>2014</v>
      </c>
      <c r="F626" s="224">
        <v>2148.5</v>
      </c>
    </row>
    <row r="627" spans="2:6">
      <c r="B627" s="227">
        <v>24</v>
      </c>
      <c r="C627" s="227">
        <v>26</v>
      </c>
      <c r="D627" s="227">
        <v>10</v>
      </c>
      <c r="E627" s="227">
        <v>2014</v>
      </c>
      <c r="F627" s="224">
        <v>2102.8000000000002</v>
      </c>
    </row>
    <row r="628" spans="2:6">
      <c r="B628" s="227">
        <v>1</v>
      </c>
      <c r="C628" s="227">
        <v>27</v>
      </c>
      <c r="D628" s="227">
        <v>10</v>
      </c>
      <c r="E628" s="227">
        <v>2014</v>
      </c>
      <c r="F628" s="224">
        <v>2079.5</v>
      </c>
    </row>
    <row r="629" spans="2:6">
      <c r="B629" s="227">
        <v>2</v>
      </c>
      <c r="C629" s="227">
        <v>27</v>
      </c>
      <c r="D629" s="227">
        <v>10</v>
      </c>
      <c r="E629" s="227">
        <v>2014</v>
      </c>
      <c r="F629" s="224">
        <v>2048</v>
      </c>
    </row>
    <row r="630" spans="2:6">
      <c r="B630" s="227">
        <v>3</v>
      </c>
      <c r="C630" s="227">
        <v>27</v>
      </c>
      <c r="D630" s="227">
        <v>10</v>
      </c>
      <c r="E630" s="227">
        <v>2014</v>
      </c>
      <c r="F630" s="224">
        <v>2028</v>
      </c>
    </row>
    <row r="631" spans="2:6">
      <c r="B631" s="227">
        <v>4</v>
      </c>
      <c r="C631" s="227">
        <v>27</v>
      </c>
      <c r="D631" s="227">
        <v>10</v>
      </c>
      <c r="E631" s="227">
        <v>2014</v>
      </c>
      <c r="F631" s="224">
        <v>2020</v>
      </c>
    </row>
    <row r="632" spans="2:6">
      <c r="B632" s="227">
        <v>5</v>
      </c>
      <c r="C632" s="227">
        <v>27</v>
      </c>
      <c r="D632" s="227">
        <v>10</v>
      </c>
      <c r="E632" s="227">
        <v>2014</v>
      </c>
      <c r="F632" s="224">
        <v>2028.2</v>
      </c>
    </row>
    <row r="633" spans="2:6">
      <c r="B633" s="227">
        <v>6</v>
      </c>
      <c r="C633" s="227">
        <v>27</v>
      </c>
      <c r="D633" s="227">
        <v>10</v>
      </c>
      <c r="E633" s="227">
        <v>2014</v>
      </c>
      <c r="F633" s="224">
        <v>2012.5</v>
      </c>
    </row>
    <row r="634" spans="2:6">
      <c r="B634" s="227">
        <v>7</v>
      </c>
      <c r="C634" s="227">
        <v>27</v>
      </c>
      <c r="D634" s="227">
        <v>10</v>
      </c>
      <c r="E634" s="227">
        <v>2014</v>
      </c>
      <c r="F634" s="224">
        <v>2036.5</v>
      </c>
    </row>
    <row r="635" spans="2:6">
      <c r="B635" s="227">
        <v>8</v>
      </c>
      <c r="C635" s="227">
        <v>27</v>
      </c>
      <c r="D635" s="227">
        <v>10</v>
      </c>
      <c r="E635" s="227">
        <v>2014</v>
      </c>
      <c r="F635" s="224">
        <v>2008.1</v>
      </c>
    </row>
    <row r="636" spans="2:6">
      <c r="B636" s="227">
        <v>9</v>
      </c>
      <c r="C636" s="227">
        <v>27</v>
      </c>
      <c r="D636" s="227">
        <v>10</v>
      </c>
      <c r="E636" s="227">
        <v>2014</v>
      </c>
      <c r="F636" s="224">
        <v>1957.7</v>
      </c>
    </row>
    <row r="637" spans="2:6">
      <c r="B637" s="227">
        <v>10</v>
      </c>
      <c r="C637" s="227">
        <v>27</v>
      </c>
      <c r="D637" s="227">
        <v>10</v>
      </c>
      <c r="E637" s="227">
        <v>2014</v>
      </c>
      <c r="F637" s="224">
        <v>1958.6</v>
      </c>
    </row>
    <row r="638" spans="2:6">
      <c r="B638" s="227">
        <v>11</v>
      </c>
      <c r="C638" s="227">
        <v>27</v>
      </c>
      <c r="D638" s="227">
        <v>10</v>
      </c>
      <c r="E638" s="227">
        <v>2014</v>
      </c>
      <c r="F638" s="224">
        <v>1971.5</v>
      </c>
    </row>
    <row r="639" spans="2:6">
      <c r="B639" s="227">
        <v>12</v>
      </c>
      <c r="C639" s="227">
        <v>27</v>
      </c>
      <c r="D639" s="227">
        <v>10</v>
      </c>
      <c r="E639" s="227">
        <v>2014</v>
      </c>
      <c r="F639" s="224">
        <v>1988.1</v>
      </c>
    </row>
    <row r="640" spans="2:6">
      <c r="B640" s="227">
        <v>13</v>
      </c>
      <c r="C640" s="227">
        <v>27</v>
      </c>
      <c r="D640" s="227">
        <v>10</v>
      </c>
      <c r="E640" s="227">
        <v>2014</v>
      </c>
      <c r="F640" s="224">
        <v>2008</v>
      </c>
    </row>
    <row r="641" spans="2:6">
      <c r="B641" s="227">
        <v>14</v>
      </c>
      <c r="C641" s="227">
        <v>27</v>
      </c>
      <c r="D641" s="227">
        <v>10</v>
      </c>
      <c r="E641" s="227">
        <v>2014</v>
      </c>
      <c r="F641" s="224">
        <v>1976.4</v>
      </c>
    </row>
    <row r="642" spans="2:6">
      <c r="B642" s="227">
        <v>15</v>
      </c>
      <c r="C642" s="227">
        <v>27</v>
      </c>
      <c r="D642" s="227">
        <v>10</v>
      </c>
      <c r="E642" s="227">
        <v>2014</v>
      </c>
      <c r="F642" s="224">
        <v>1946.9</v>
      </c>
    </row>
    <row r="643" spans="2:6">
      <c r="B643" s="227">
        <v>16</v>
      </c>
      <c r="C643" s="227">
        <v>27</v>
      </c>
      <c r="D643" s="227">
        <v>10</v>
      </c>
      <c r="E643" s="227">
        <v>2014</v>
      </c>
      <c r="F643" s="224">
        <v>1950.9</v>
      </c>
    </row>
    <row r="644" spans="2:6">
      <c r="B644" s="227">
        <v>17</v>
      </c>
      <c r="C644" s="227">
        <v>27</v>
      </c>
      <c r="D644" s="227">
        <v>10</v>
      </c>
      <c r="E644" s="227">
        <v>2014</v>
      </c>
      <c r="F644" s="224">
        <v>1933.7</v>
      </c>
    </row>
    <row r="645" spans="2:6">
      <c r="B645" s="227">
        <v>18</v>
      </c>
      <c r="C645" s="227">
        <v>27</v>
      </c>
      <c r="D645" s="227">
        <v>10</v>
      </c>
      <c r="E645" s="227">
        <v>2014</v>
      </c>
      <c r="F645" s="224">
        <v>1945.5</v>
      </c>
    </row>
    <row r="646" spans="2:6">
      <c r="B646" s="227">
        <v>19</v>
      </c>
      <c r="C646" s="227">
        <v>27</v>
      </c>
      <c r="D646" s="227">
        <v>10</v>
      </c>
      <c r="E646" s="227">
        <v>2014</v>
      </c>
      <c r="F646" s="224">
        <v>1966.7</v>
      </c>
    </row>
    <row r="647" spans="2:6">
      <c r="B647" s="227">
        <v>20</v>
      </c>
      <c r="C647" s="227">
        <v>27</v>
      </c>
      <c r="D647" s="227">
        <v>10</v>
      </c>
      <c r="E647" s="227">
        <v>2014</v>
      </c>
      <c r="F647" s="224">
        <v>1976.3</v>
      </c>
    </row>
    <row r="648" spans="2:6">
      <c r="B648" s="227">
        <v>21</v>
      </c>
      <c r="C648" s="227">
        <v>27</v>
      </c>
      <c r="D648" s="227">
        <v>10</v>
      </c>
      <c r="E648" s="227">
        <v>2014</v>
      </c>
      <c r="F648" s="224">
        <v>2057.6999999999998</v>
      </c>
    </row>
    <row r="649" spans="2:6">
      <c r="B649" s="227">
        <v>22</v>
      </c>
      <c r="C649" s="227">
        <v>27</v>
      </c>
      <c r="D649" s="227">
        <v>10</v>
      </c>
      <c r="E649" s="227">
        <v>2014</v>
      </c>
      <c r="F649" s="224">
        <v>2029.5</v>
      </c>
    </row>
    <row r="650" spans="2:6">
      <c r="B650" s="227">
        <v>23</v>
      </c>
      <c r="C650" s="227">
        <v>27</v>
      </c>
      <c r="D650" s="227">
        <v>10</v>
      </c>
      <c r="E650" s="227">
        <v>2014</v>
      </c>
      <c r="F650" s="224">
        <v>2101.1999999999998</v>
      </c>
    </row>
    <row r="651" spans="2:6">
      <c r="B651" s="227">
        <v>24</v>
      </c>
      <c r="C651" s="227">
        <v>27</v>
      </c>
      <c r="D651" s="227">
        <v>10</v>
      </c>
      <c r="E651" s="227">
        <v>2014</v>
      </c>
      <c r="F651" s="224">
        <v>2072.1999999999998</v>
      </c>
    </row>
    <row r="652" spans="2:6">
      <c r="B652" s="227">
        <v>1</v>
      </c>
      <c r="C652" s="227">
        <v>28</v>
      </c>
      <c r="D652" s="227">
        <v>10</v>
      </c>
      <c r="E652" s="227">
        <v>2014</v>
      </c>
      <c r="F652" s="224">
        <v>2056.1</v>
      </c>
    </row>
    <row r="653" spans="2:6">
      <c r="B653" s="227">
        <v>2</v>
      </c>
      <c r="C653" s="227">
        <v>28</v>
      </c>
      <c r="D653" s="227">
        <v>10</v>
      </c>
      <c r="E653" s="227">
        <v>2014</v>
      </c>
      <c r="F653" s="224">
        <v>2028.9</v>
      </c>
    </row>
    <row r="654" spans="2:6">
      <c r="B654" s="227">
        <v>3</v>
      </c>
      <c r="C654" s="227">
        <v>28</v>
      </c>
      <c r="D654" s="227">
        <v>10</v>
      </c>
      <c r="E654" s="227">
        <v>2014</v>
      </c>
      <c r="F654" s="224">
        <v>1967</v>
      </c>
    </row>
    <row r="655" spans="2:6">
      <c r="B655" s="227">
        <v>4</v>
      </c>
      <c r="C655" s="227">
        <v>28</v>
      </c>
      <c r="D655" s="227">
        <v>10</v>
      </c>
      <c r="E655" s="227">
        <v>2014</v>
      </c>
      <c r="F655" s="224">
        <v>1966.9</v>
      </c>
    </row>
    <row r="656" spans="2:6">
      <c r="B656" s="227">
        <v>5</v>
      </c>
      <c r="C656" s="227">
        <v>28</v>
      </c>
      <c r="D656" s="227">
        <v>10</v>
      </c>
      <c r="E656" s="227">
        <v>2014</v>
      </c>
      <c r="F656" s="224">
        <v>2033.5</v>
      </c>
    </row>
    <row r="657" spans="2:6">
      <c r="B657" s="227">
        <v>6</v>
      </c>
      <c r="C657" s="227">
        <v>28</v>
      </c>
      <c r="D657" s="227">
        <v>10</v>
      </c>
      <c r="E657" s="227">
        <v>2014</v>
      </c>
      <c r="F657" s="224">
        <v>2015.4</v>
      </c>
    </row>
    <row r="658" spans="2:6">
      <c r="B658" s="227">
        <v>7</v>
      </c>
      <c r="C658" s="227">
        <v>28</v>
      </c>
      <c r="D658" s="227">
        <v>10</v>
      </c>
      <c r="E658" s="227">
        <v>2014</v>
      </c>
      <c r="F658" s="224">
        <v>2045.6</v>
      </c>
    </row>
    <row r="659" spans="2:6">
      <c r="B659" s="227">
        <v>8</v>
      </c>
      <c r="C659" s="227">
        <v>28</v>
      </c>
      <c r="D659" s="227">
        <v>10</v>
      </c>
      <c r="E659" s="227">
        <v>2014</v>
      </c>
      <c r="F659" s="224">
        <v>2035.7</v>
      </c>
    </row>
    <row r="660" spans="2:6">
      <c r="B660" s="227">
        <v>9</v>
      </c>
      <c r="C660" s="227">
        <v>28</v>
      </c>
      <c r="D660" s="227">
        <v>10</v>
      </c>
      <c r="E660" s="227">
        <v>2014</v>
      </c>
      <c r="F660" s="224">
        <v>2027.3</v>
      </c>
    </row>
    <row r="661" spans="2:6">
      <c r="B661" s="227">
        <v>10</v>
      </c>
      <c r="C661" s="227">
        <v>28</v>
      </c>
      <c r="D661" s="227">
        <v>10</v>
      </c>
      <c r="E661" s="227">
        <v>2014</v>
      </c>
      <c r="F661" s="224">
        <v>2071.9</v>
      </c>
    </row>
    <row r="662" spans="2:6">
      <c r="B662" s="227">
        <v>11</v>
      </c>
      <c r="C662" s="227">
        <v>28</v>
      </c>
      <c r="D662" s="227">
        <v>10</v>
      </c>
      <c r="E662" s="227">
        <v>2014</v>
      </c>
      <c r="F662" s="224">
        <v>2072.1999999999998</v>
      </c>
    </row>
    <row r="663" spans="2:6">
      <c r="B663" s="227">
        <v>12</v>
      </c>
      <c r="C663" s="227">
        <v>28</v>
      </c>
      <c r="D663" s="227">
        <v>10</v>
      </c>
      <c r="E663" s="227">
        <v>2014</v>
      </c>
      <c r="F663" s="224">
        <v>2044.8</v>
      </c>
    </row>
    <row r="664" spans="2:6">
      <c r="B664" s="227">
        <v>13</v>
      </c>
      <c r="C664" s="227">
        <v>28</v>
      </c>
      <c r="D664" s="227">
        <v>10</v>
      </c>
      <c r="E664" s="227">
        <v>2014</v>
      </c>
      <c r="F664" s="224">
        <v>2032</v>
      </c>
    </row>
    <row r="665" spans="2:6">
      <c r="B665" s="227">
        <v>14</v>
      </c>
      <c r="C665" s="227">
        <v>28</v>
      </c>
      <c r="D665" s="227">
        <v>10</v>
      </c>
      <c r="E665" s="227">
        <v>2014</v>
      </c>
      <c r="F665" s="224">
        <v>2043.5</v>
      </c>
    </row>
    <row r="666" spans="2:6">
      <c r="B666" s="227">
        <v>15</v>
      </c>
      <c r="C666" s="227">
        <v>28</v>
      </c>
      <c r="D666" s="227">
        <v>10</v>
      </c>
      <c r="E666" s="227">
        <v>2014</v>
      </c>
      <c r="F666" s="224">
        <v>2008.4</v>
      </c>
    </row>
    <row r="667" spans="2:6">
      <c r="B667" s="227">
        <v>16</v>
      </c>
      <c r="C667" s="227">
        <v>28</v>
      </c>
      <c r="D667" s="227">
        <v>10</v>
      </c>
      <c r="E667" s="227">
        <v>2014</v>
      </c>
      <c r="F667" s="224">
        <v>2003.2</v>
      </c>
    </row>
    <row r="668" spans="2:6">
      <c r="B668" s="227">
        <v>17</v>
      </c>
      <c r="C668" s="227">
        <v>28</v>
      </c>
      <c r="D668" s="227">
        <v>10</v>
      </c>
      <c r="E668" s="227">
        <v>2014</v>
      </c>
      <c r="F668" s="224">
        <v>2023.8</v>
      </c>
    </row>
    <row r="669" spans="2:6">
      <c r="B669" s="227">
        <v>18</v>
      </c>
      <c r="C669" s="227">
        <v>28</v>
      </c>
      <c r="D669" s="227">
        <v>10</v>
      </c>
      <c r="E669" s="227">
        <v>2014</v>
      </c>
      <c r="F669" s="224">
        <v>2033.7</v>
      </c>
    </row>
    <row r="670" spans="2:6">
      <c r="B670" s="227">
        <v>19</v>
      </c>
      <c r="C670" s="227">
        <v>28</v>
      </c>
      <c r="D670" s="227">
        <v>10</v>
      </c>
      <c r="E670" s="227">
        <v>2014</v>
      </c>
      <c r="F670" s="224">
        <v>2070</v>
      </c>
    </row>
    <row r="671" spans="2:6">
      <c r="B671" s="227">
        <v>20</v>
      </c>
      <c r="C671" s="227">
        <v>28</v>
      </c>
      <c r="D671" s="227">
        <v>10</v>
      </c>
      <c r="E671" s="227">
        <v>2014</v>
      </c>
      <c r="F671" s="224">
        <v>2056.6</v>
      </c>
    </row>
    <row r="672" spans="2:6">
      <c r="B672" s="227">
        <v>21</v>
      </c>
      <c r="C672" s="227">
        <v>28</v>
      </c>
      <c r="D672" s="227">
        <v>10</v>
      </c>
      <c r="E672" s="227">
        <v>2014</v>
      </c>
      <c r="F672" s="224">
        <v>2138.1</v>
      </c>
    </row>
    <row r="673" spans="2:6">
      <c r="B673" s="227">
        <v>22</v>
      </c>
      <c r="C673" s="227">
        <v>28</v>
      </c>
      <c r="D673" s="227">
        <v>10</v>
      </c>
      <c r="E673" s="227">
        <v>2014</v>
      </c>
      <c r="F673" s="224">
        <v>2159.3000000000002</v>
      </c>
    </row>
    <row r="674" spans="2:6">
      <c r="B674" s="227">
        <v>23</v>
      </c>
      <c r="C674" s="227">
        <v>28</v>
      </c>
      <c r="D674" s="227">
        <v>10</v>
      </c>
      <c r="E674" s="227">
        <v>2014</v>
      </c>
      <c r="F674" s="224">
        <v>2137.6</v>
      </c>
    </row>
    <row r="675" spans="2:6">
      <c r="B675" s="227">
        <v>24</v>
      </c>
      <c r="C675" s="227">
        <v>28</v>
      </c>
      <c r="D675" s="227">
        <v>10</v>
      </c>
      <c r="E675" s="227">
        <v>2014</v>
      </c>
      <c r="F675" s="224">
        <v>2094.5</v>
      </c>
    </row>
    <row r="676" spans="2:6">
      <c r="B676" s="227">
        <v>1</v>
      </c>
      <c r="C676" s="227">
        <v>29</v>
      </c>
      <c r="D676" s="227">
        <v>10</v>
      </c>
      <c r="E676" s="227">
        <v>2014</v>
      </c>
      <c r="F676" s="224">
        <v>2077.9</v>
      </c>
    </row>
    <row r="677" spans="2:6">
      <c r="B677" s="227">
        <v>2</v>
      </c>
      <c r="C677" s="227">
        <v>29</v>
      </c>
      <c r="D677" s="227">
        <v>10</v>
      </c>
      <c r="E677" s="227">
        <v>2014</v>
      </c>
      <c r="F677" s="224">
        <v>2055.8000000000002</v>
      </c>
    </row>
    <row r="678" spans="2:6">
      <c r="B678" s="227">
        <v>3</v>
      </c>
      <c r="C678" s="227">
        <v>29</v>
      </c>
      <c r="D678" s="227">
        <v>10</v>
      </c>
      <c r="E678" s="227">
        <v>2014</v>
      </c>
      <c r="F678" s="224">
        <v>2021.4</v>
      </c>
    </row>
    <row r="679" spans="2:6">
      <c r="B679" s="227">
        <v>4</v>
      </c>
      <c r="C679" s="227">
        <v>29</v>
      </c>
      <c r="D679" s="227">
        <v>10</v>
      </c>
      <c r="E679" s="227">
        <v>2014</v>
      </c>
      <c r="F679" s="224">
        <v>1998.5</v>
      </c>
    </row>
    <row r="680" spans="2:6">
      <c r="B680" s="227">
        <v>5</v>
      </c>
      <c r="C680" s="227">
        <v>29</v>
      </c>
      <c r="D680" s="227">
        <v>10</v>
      </c>
      <c r="E680" s="227">
        <v>2014</v>
      </c>
      <c r="F680" s="224">
        <v>1997.3</v>
      </c>
    </row>
    <row r="681" spans="2:6">
      <c r="B681" s="227">
        <v>6</v>
      </c>
      <c r="C681" s="227">
        <v>29</v>
      </c>
      <c r="D681" s="227">
        <v>10</v>
      </c>
      <c r="E681" s="227">
        <v>2014</v>
      </c>
      <c r="F681" s="224">
        <v>2000.2</v>
      </c>
    </row>
    <row r="682" spans="2:6">
      <c r="B682" s="227">
        <v>7</v>
      </c>
      <c r="C682" s="227">
        <v>29</v>
      </c>
      <c r="D682" s="227">
        <v>10</v>
      </c>
      <c r="E682" s="227">
        <v>2014</v>
      </c>
      <c r="F682" s="224">
        <v>2017.9</v>
      </c>
    </row>
    <row r="683" spans="2:6">
      <c r="B683" s="227">
        <v>8</v>
      </c>
      <c r="C683" s="227">
        <v>29</v>
      </c>
      <c r="D683" s="227">
        <v>10</v>
      </c>
      <c r="E683" s="227">
        <v>2014</v>
      </c>
      <c r="F683" s="224">
        <v>1995.9</v>
      </c>
    </row>
    <row r="684" spans="2:6">
      <c r="B684" s="227">
        <v>9</v>
      </c>
      <c r="C684" s="227">
        <v>29</v>
      </c>
      <c r="D684" s="227">
        <v>10</v>
      </c>
      <c r="E684" s="227">
        <v>2014</v>
      </c>
      <c r="F684" s="224">
        <v>1974.3</v>
      </c>
    </row>
    <row r="685" spans="2:6">
      <c r="B685" s="227">
        <v>10</v>
      </c>
      <c r="C685" s="227">
        <v>29</v>
      </c>
      <c r="D685" s="227">
        <v>10</v>
      </c>
      <c r="E685" s="227">
        <v>2014</v>
      </c>
      <c r="F685" s="224">
        <v>1999</v>
      </c>
    </row>
    <row r="686" spans="2:6">
      <c r="B686" s="227">
        <v>11</v>
      </c>
      <c r="C686" s="227">
        <v>29</v>
      </c>
      <c r="D686" s="227">
        <v>10</v>
      </c>
      <c r="E686" s="227">
        <v>2014</v>
      </c>
      <c r="F686" s="224">
        <v>1978.4</v>
      </c>
    </row>
    <row r="687" spans="2:6">
      <c r="B687" s="227">
        <v>12</v>
      </c>
      <c r="C687" s="227">
        <v>29</v>
      </c>
      <c r="D687" s="227">
        <v>10</v>
      </c>
      <c r="E687" s="227">
        <v>2014</v>
      </c>
      <c r="F687" s="224">
        <v>1976.3</v>
      </c>
    </row>
    <row r="688" spans="2:6">
      <c r="B688" s="227">
        <v>13</v>
      </c>
      <c r="C688" s="227">
        <v>29</v>
      </c>
      <c r="D688" s="227">
        <v>10</v>
      </c>
      <c r="E688" s="227">
        <v>2014</v>
      </c>
      <c r="F688" s="224">
        <v>1969</v>
      </c>
    </row>
    <row r="689" spans="2:6">
      <c r="B689" s="227">
        <v>14</v>
      </c>
      <c r="C689" s="227">
        <v>29</v>
      </c>
      <c r="D689" s="227">
        <v>10</v>
      </c>
      <c r="E689" s="227">
        <v>2014</v>
      </c>
      <c r="F689" s="224">
        <v>1981.3</v>
      </c>
    </row>
    <row r="690" spans="2:6">
      <c r="B690" s="227">
        <v>15</v>
      </c>
      <c r="C690" s="227">
        <v>29</v>
      </c>
      <c r="D690" s="227">
        <v>10</v>
      </c>
      <c r="E690" s="227">
        <v>2014</v>
      </c>
      <c r="F690" s="224">
        <v>1954.2</v>
      </c>
    </row>
    <row r="691" spans="2:6">
      <c r="B691" s="227">
        <v>16</v>
      </c>
      <c r="C691" s="227">
        <v>29</v>
      </c>
      <c r="D691" s="227">
        <v>10</v>
      </c>
      <c r="E691" s="227">
        <v>2014</v>
      </c>
      <c r="F691" s="224">
        <v>1965.5</v>
      </c>
    </row>
    <row r="692" spans="2:6">
      <c r="B692" s="227">
        <v>17</v>
      </c>
      <c r="C692" s="227">
        <v>29</v>
      </c>
      <c r="D692" s="227">
        <v>10</v>
      </c>
      <c r="E692" s="227">
        <v>2014</v>
      </c>
      <c r="F692" s="224">
        <v>1991.4</v>
      </c>
    </row>
    <row r="693" spans="2:6">
      <c r="B693" s="227">
        <v>18</v>
      </c>
      <c r="C693" s="227">
        <v>29</v>
      </c>
      <c r="D693" s="227">
        <v>10</v>
      </c>
      <c r="E693" s="227">
        <v>2014</v>
      </c>
      <c r="F693" s="224">
        <v>2028.1</v>
      </c>
    </row>
    <row r="694" spans="2:6">
      <c r="B694" s="227">
        <v>19</v>
      </c>
      <c r="C694" s="227">
        <v>29</v>
      </c>
      <c r="D694" s="227">
        <v>10</v>
      </c>
      <c r="E694" s="227">
        <v>2014</v>
      </c>
      <c r="F694" s="224">
        <v>1978.5</v>
      </c>
    </row>
    <row r="695" spans="2:6">
      <c r="B695" s="227">
        <v>20</v>
      </c>
      <c r="C695" s="227">
        <v>29</v>
      </c>
      <c r="D695" s="227">
        <v>10</v>
      </c>
      <c r="E695" s="227">
        <v>2014</v>
      </c>
      <c r="F695" s="224">
        <v>1995.8</v>
      </c>
    </row>
    <row r="696" spans="2:6">
      <c r="B696" s="227">
        <v>21</v>
      </c>
      <c r="C696" s="227">
        <v>29</v>
      </c>
      <c r="D696" s="227">
        <v>10</v>
      </c>
      <c r="E696" s="227">
        <v>2014</v>
      </c>
      <c r="F696" s="224">
        <v>2048.6</v>
      </c>
    </row>
    <row r="697" spans="2:6">
      <c r="B697" s="227">
        <v>22</v>
      </c>
      <c r="C697" s="227">
        <v>29</v>
      </c>
      <c r="D697" s="227">
        <v>10</v>
      </c>
      <c r="E697" s="227">
        <v>2014</v>
      </c>
      <c r="F697" s="224">
        <v>2113.1999999999998</v>
      </c>
    </row>
    <row r="698" spans="2:6">
      <c r="B698" s="227">
        <v>23</v>
      </c>
      <c r="C698" s="227">
        <v>29</v>
      </c>
      <c r="D698" s="227">
        <v>10</v>
      </c>
      <c r="E698" s="227">
        <v>2014</v>
      </c>
      <c r="F698" s="224">
        <v>2099.1999999999998</v>
      </c>
    </row>
    <row r="699" spans="2:6">
      <c r="B699" s="227">
        <v>24</v>
      </c>
      <c r="C699" s="227">
        <v>29</v>
      </c>
      <c r="D699" s="227">
        <v>10</v>
      </c>
      <c r="E699" s="227">
        <v>2014</v>
      </c>
      <c r="F699" s="224">
        <v>2101.9</v>
      </c>
    </row>
    <row r="700" spans="2:6">
      <c r="B700" s="227">
        <v>1</v>
      </c>
      <c r="C700" s="227">
        <v>30</v>
      </c>
      <c r="D700" s="227">
        <v>10</v>
      </c>
      <c r="E700" s="227">
        <v>2014</v>
      </c>
      <c r="F700" s="224">
        <v>2065.3000000000002</v>
      </c>
    </row>
    <row r="701" spans="2:6">
      <c r="B701" s="227">
        <v>2</v>
      </c>
      <c r="C701" s="227">
        <v>30</v>
      </c>
      <c r="D701" s="227">
        <v>10</v>
      </c>
      <c r="E701" s="227">
        <v>2014</v>
      </c>
      <c r="F701" s="224">
        <v>2054.8000000000002</v>
      </c>
    </row>
    <row r="702" spans="2:6">
      <c r="B702" s="227">
        <v>3</v>
      </c>
      <c r="C702" s="227">
        <v>30</v>
      </c>
      <c r="D702" s="227">
        <v>10</v>
      </c>
      <c r="E702" s="227">
        <v>2014</v>
      </c>
      <c r="F702" s="224">
        <v>2039.7</v>
      </c>
    </row>
    <row r="703" spans="2:6">
      <c r="B703" s="227">
        <v>4</v>
      </c>
      <c r="C703" s="227">
        <v>30</v>
      </c>
      <c r="D703" s="227">
        <v>10</v>
      </c>
      <c r="E703" s="227">
        <v>2014</v>
      </c>
      <c r="F703" s="224">
        <v>2019.1</v>
      </c>
    </row>
    <row r="704" spans="2:6">
      <c r="B704" s="227">
        <v>5</v>
      </c>
      <c r="C704" s="227">
        <v>30</v>
      </c>
      <c r="D704" s="227">
        <v>10</v>
      </c>
      <c r="E704" s="227">
        <v>2014</v>
      </c>
      <c r="F704" s="224">
        <v>2018.3</v>
      </c>
    </row>
    <row r="705" spans="2:6">
      <c r="B705" s="227">
        <v>6</v>
      </c>
      <c r="C705" s="227">
        <v>30</v>
      </c>
      <c r="D705" s="227">
        <v>10</v>
      </c>
      <c r="E705" s="227">
        <v>2014</v>
      </c>
      <c r="F705" s="224">
        <v>2013.6</v>
      </c>
    </row>
    <row r="706" spans="2:6">
      <c r="B706" s="227">
        <v>7</v>
      </c>
      <c r="C706" s="227">
        <v>30</v>
      </c>
      <c r="D706" s="227">
        <v>10</v>
      </c>
      <c r="E706" s="227">
        <v>2014</v>
      </c>
      <c r="F706" s="224">
        <v>2022</v>
      </c>
    </row>
    <row r="707" spans="2:6">
      <c r="B707" s="227">
        <v>8</v>
      </c>
      <c r="C707" s="227">
        <v>30</v>
      </c>
      <c r="D707" s="227">
        <v>10</v>
      </c>
      <c r="E707" s="227">
        <v>2014</v>
      </c>
      <c r="F707" s="224">
        <v>2040.3</v>
      </c>
    </row>
    <row r="708" spans="2:6">
      <c r="B708" s="227">
        <v>9</v>
      </c>
      <c r="C708" s="227">
        <v>30</v>
      </c>
      <c r="D708" s="227">
        <v>10</v>
      </c>
      <c r="E708" s="227">
        <v>2014</v>
      </c>
      <c r="F708" s="224">
        <v>1960.5</v>
      </c>
    </row>
    <row r="709" spans="2:6">
      <c r="B709" s="227">
        <v>10</v>
      </c>
      <c r="C709" s="227">
        <v>30</v>
      </c>
      <c r="D709" s="227">
        <v>10</v>
      </c>
      <c r="E709" s="227">
        <v>2014</v>
      </c>
      <c r="F709" s="224">
        <v>1925.8</v>
      </c>
    </row>
    <row r="710" spans="2:6">
      <c r="B710" s="227">
        <v>11</v>
      </c>
      <c r="C710" s="227">
        <v>30</v>
      </c>
      <c r="D710" s="227">
        <v>10</v>
      </c>
      <c r="E710" s="227">
        <v>2014</v>
      </c>
      <c r="F710" s="224">
        <v>1952.1</v>
      </c>
    </row>
    <row r="711" spans="2:6">
      <c r="B711" s="227">
        <v>12</v>
      </c>
      <c r="C711" s="227">
        <v>30</v>
      </c>
      <c r="D711" s="227">
        <v>10</v>
      </c>
      <c r="E711" s="227">
        <v>2014</v>
      </c>
      <c r="F711" s="224">
        <v>1930</v>
      </c>
    </row>
    <row r="712" spans="2:6">
      <c r="B712" s="227">
        <v>13</v>
      </c>
      <c r="C712" s="227">
        <v>30</v>
      </c>
      <c r="D712" s="227">
        <v>10</v>
      </c>
      <c r="E712" s="227">
        <v>2014</v>
      </c>
      <c r="F712" s="224">
        <v>1925.2</v>
      </c>
    </row>
    <row r="713" spans="2:6">
      <c r="B713" s="227">
        <v>14</v>
      </c>
      <c r="C713" s="227">
        <v>30</v>
      </c>
      <c r="D713" s="227">
        <v>10</v>
      </c>
      <c r="E713" s="227">
        <v>2014</v>
      </c>
      <c r="F713" s="224">
        <v>1910.4</v>
      </c>
    </row>
    <row r="714" spans="2:6">
      <c r="B714" s="227">
        <v>15</v>
      </c>
      <c r="C714" s="227">
        <v>30</v>
      </c>
      <c r="D714" s="227">
        <v>10</v>
      </c>
      <c r="E714" s="227">
        <v>2014</v>
      </c>
      <c r="F714" s="224">
        <v>1934.6</v>
      </c>
    </row>
    <row r="715" spans="2:6">
      <c r="B715" s="227">
        <v>16</v>
      </c>
      <c r="C715" s="227">
        <v>30</v>
      </c>
      <c r="D715" s="227">
        <v>10</v>
      </c>
      <c r="E715" s="227">
        <v>2014</v>
      </c>
      <c r="F715" s="224">
        <v>1988.8</v>
      </c>
    </row>
    <row r="716" spans="2:6">
      <c r="B716" s="227">
        <v>17</v>
      </c>
      <c r="C716" s="227">
        <v>30</v>
      </c>
      <c r="D716" s="227">
        <v>10</v>
      </c>
      <c r="E716" s="227">
        <v>2014</v>
      </c>
      <c r="F716" s="224">
        <v>2022.9</v>
      </c>
    </row>
    <row r="717" spans="2:6">
      <c r="B717" s="227">
        <v>18</v>
      </c>
      <c r="C717" s="227">
        <v>30</v>
      </c>
      <c r="D717" s="227">
        <v>10</v>
      </c>
      <c r="E717" s="227">
        <v>2014</v>
      </c>
      <c r="F717" s="224">
        <v>2025.7</v>
      </c>
    </row>
    <row r="718" spans="2:6">
      <c r="B718" s="227">
        <v>19</v>
      </c>
      <c r="C718" s="227">
        <v>30</v>
      </c>
      <c r="D718" s="227">
        <v>10</v>
      </c>
      <c r="E718" s="227">
        <v>2014</v>
      </c>
      <c r="F718" s="224">
        <v>2055.5</v>
      </c>
    </row>
    <row r="719" spans="2:6">
      <c r="B719" s="227">
        <v>20</v>
      </c>
      <c r="C719" s="227">
        <v>30</v>
      </c>
      <c r="D719" s="227">
        <v>10</v>
      </c>
      <c r="E719" s="227">
        <v>2014</v>
      </c>
      <c r="F719" s="224">
        <v>2036.4</v>
      </c>
    </row>
    <row r="720" spans="2:6">
      <c r="B720" s="227">
        <v>21</v>
      </c>
      <c r="C720" s="227">
        <v>30</v>
      </c>
      <c r="D720" s="227">
        <v>10</v>
      </c>
      <c r="E720" s="227">
        <v>2014</v>
      </c>
      <c r="F720" s="224">
        <v>2059.1999999999998</v>
      </c>
    </row>
    <row r="721" spans="2:6">
      <c r="B721" s="227">
        <v>22</v>
      </c>
      <c r="C721" s="227">
        <v>30</v>
      </c>
      <c r="D721" s="227">
        <v>10</v>
      </c>
      <c r="E721" s="227">
        <v>2014</v>
      </c>
      <c r="F721" s="224">
        <v>2086</v>
      </c>
    </row>
    <row r="722" spans="2:6">
      <c r="B722" s="227">
        <v>23</v>
      </c>
      <c r="C722" s="227">
        <v>30</v>
      </c>
      <c r="D722" s="227">
        <v>10</v>
      </c>
      <c r="E722" s="227">
        <v>2014</v>
      </c>
      <c r="F722" s="224">
        <v>2073.6999999999998</v>
      </c>
    </row>
    <row r="723" spans="2:6">
      <c r="B723" s="227">
        <v>24</v>
      </c>
      <c r="C723" s="227">
        <v>30</v>
      </c>
      <c r="D723" s="227">
        <v>10</v>
      </c>
      <c r="E723" s="227">
        <v>2014</v>
      </c>
      <c r="F723" s="224">
        <v>2057.5</v>
      </c>
    </row>
    <row r="724" spans="2:6">
      <c r="B724" s="227">
        <v>1</v>
      </c>
      <c r="C724" s="227">
        <v>31</v>
      </c>
      <c r="D724" s="227">
        <v>10</v>
      </c>
      <c r="E724" s="227">
        <v>2014</v>
      </c>
      <c r="F724" s="224">
        <v>2060.9</v>
      </c>
    </row>
    <row r="725" spans="2:6">
      <c r="B725" s="227">
        <v>2</v>
      </c>
      <c r="C725" s="227">
        <v>31</v>
      </c>
      <c r="D725" s="227">
        <v>10</v>
      </c>
      <c r="E725" s="227">
        <v>2014</v>
      </c>
      <c r="F725" s="224">
        <v>2041.3</v>
      </c>
    </row>
    <row r="726" spans="2:6">
      <c r="B726" s="227">
        <v>3</v>
      </c>
      <c r="C726" s="227">
        <v>31</v>
      </c>
      <c r="D726" s="227">
        <v>10</v>
      </c>
      <c r="E726" s="227">
        <v>2014</v>
      </c>
      <c r="F726" s="224">
        <v>2005.8</v>
      </c>
    </row>
    <row r="727" spans="2:6">
      <c r="B727" s="227">
        <v>4</v>
      </c>
      <c r="C727" s="227">
        <v>31</v>
      </c>
      <c r="D727" s="227">
        <v>10</v>
      </c>
      <c r="E727" s="227">
        <v>2014</v>
      </c>
      <c r="F727" s="224">
        <v>2022.7</v>
      </c>
    </row>
    <row r="728" spans="2:6">
      <c r="B728" s="227">
        <v>5</v>
      </c>
      <c r="C728" s="227">
        <v>31</v>
      </c>
      <c r="D728" s="227">
        <v>10</v>
      </c>
      <c r="E728" s="227">
        <v>2014</v>
      </c>
      <c r="F728" s="224">
        <v>2023.4</v>
      </c>
    </row>
    <row r="729" spans="2:6">
      <c r="B729" s="227">
        <v>6</v>
      </c>
      <c r="C729" s="227">
        <v>31</v>
      </c>
      <c r="D729" s="227">
        <v>10</v>
      </c>
      <c r="E729" s="227">
        <v>2014</v>
      </c>
      <c r="F729" s="224">
        <v>1987.1</v>
      </c>
    </row>
    <row r="730" spans="2:6">
      <c r="B730" s="227">
        <v>7</v>
      </c>
      <c r="C730" s="227">
        <v>31</v>
      </c>
      <c r="D730" s="227">
        <v>10</v>
      </c>
      <c r="E730" s="227">
        <v>2014</v>
      </c>
      <c r="F730" s="224">
        <v>1988.3</v>
      </c>
    </row>
    <row r="731" spans="2:6">
      <c r="B731" s="227">
        <v>8</v>
      </c>
      <c r="C731" s="227">
        <v>31</v>
      </c>
      <c r="D731" s="227">
        <v>10</v>
      </c>
      <c r="E731" s="227">
        <v>2014</v>
      </c>
      <c r="F731" s="224">
        <v>1951.6</v>
      </c>
    </row>
    <row r="732" spans="2:6">
      <c r="B732" s="227">
        <v>9</v>
      </c>
      <c r="C732" s="227">
        <v>31</v>
      </c>
      <c r="D732" s="227">
        <v>10</v>
      </c>
      <c r="E732" s="227">
        <v>2014</v>
      </c>
      <c r="F732" s="224">
        <v>1946.5</v>
      </c>
    </row>
    <row r="733" spans="2:6">
      <c r="B733" s="227">
        <v>10</v>
      </c>
      <c r="C733" s="227">
        <v>31</v>
      </c>
      <c r="D733" s="227">
        <v>10</v>
      </c>
      <c r="E733" s="227">
        <v>2014</v>
      </c>
      <c r="F733" s="224">
        <v>1977.8</v>
      </c>
    </row>
    <row r="734" spans="2:6">
      <c r="B734" s="227">
        <v>11</v>
      </c>
      <c r="C734" s="227">
        <v>31</v>
      </c>
      <c r="D734" s="227">
        <v>10</v>
      </c>
      <c r="E734" s="227">
        <v>2014</v>
      </c>
      <c r="F734" s="224">
        <v>1991.8</v>
      </c>
    </row>
    <row r="735" spans="2:6">
      <c r="B735" s="227">
        <v>12</v>
      </c>
      <c r="C735" s="227">
        <v>31</v>
      </c>
      <c r="D735" s="227">
        <v>10</v>
      </c>
      <c r="E735" s="227">
        <v>2014</v>
      </c>
      <c r="F735" s="224">
        <v>2014.6</v>
      </c>
    </row>
    <row r="736" spans="2:6">
      <c r="B736" s="227">
        <v>13</v>
      </c>
      <c r="C736" s="227">
        <v>31</v>
      </c>
      <c r="D736" s="227">
        <v>10</v>
      </c>
      <c r="E736" s="227">
        <v>2014</v>
      </c>
      <c r="F736" s="224">
        <v>2026.8</v>
      </c>
    </row>
    <row r="737" spans="2:6">
      <c r="B737" s="227">
        <v>14</v>
      </c>
      <c r="C737" s="227">
        <v>31</v>
      </c>
      <c r="D737" s="227">
        <v>10</v>
      </c>
      <c r="E737" s="227">
        <v>2014</v>
      </c>
      <c r="F737" s="224">
        <v>2020.3</v>
      </c>
    </row>
    <row r="738" spans="2:6">
      <c r="B738" s="227">
        <v>15</v>
      </c>
      <c r="C738" s="227">
        <v>31</v>
      </c>
      <c r="D738" s="227">
        <v>10</v>
      </c>
      <c r="E738" s="227">
        <v>2014</v>
      </c>
      <c r="F738" s="224">
        <v>2001.4</v>
      </c>
    </row>
    <row r="739" spans="2:6">
      <c r="B739" s="227">
        <v>16</v>
      </c>
      <c r="C739" s="227">
        <v>31</v>
      </c>
      <c r="D739" s="227">
        <v>10</v>
      </c>
      <c r="E739" s="227">
        <v>2014</v>
      </c>
      <c r="F739" s="224">
        <v>2033.2</v>
      </c>
    </row>
    <row r="740" spans="2:6">
      <c r="B740" s="227">
        <v>17</v>
      </c>
      <c r="C740" s="227">
        <v>31</v>
      </c>
      <c r="D740" s="227">
        <v>10</v>
      </c>
      <c r="E740" s="227">
        <v>2014</v>
      </c>
      <c r="F740" s="224">
        <v>2040.6</v>
      </c>
    </row>
    <row r="741" spans="2:6">
      <c r="B741" s="227">
        <v>18</v>
      </c>
      <c r="C741" s="227">
        <v>31</v>
      </c>
      <c r="D741" s="227">
        <v>10</v>
      </c>
      <c r="E741" s="227">
        <v>2014</v>
      </c>
      <c r="F741" s="224">
        <v>2036.6</v>
      </c>
    </row>
    <row r="742" spans="2:6">
      <c r="B742" s="227">
        <v>19</v>
      </c>
      <c r="C742" s="227">
        <v>31</v>
      </c>
      <c r="D742" s="227">
        <v>10</v>
      </c>
      <c r="E742" s="227">
        <v>2014</v>
      </c>
      <c r="F742" s="224">
        <v>2029.9</v>
      </c>
    </row>
    <row r="743" spans="2:6">
      <c r="B743" s="227">
        <v>20</v>
      </c>
      <c r="C743" s="227">
        <v>31</v>
      </c>
      <c r="D743" s="227">
        <v>10</v>
      </c>
      <c r="E743" s="227">
        <v>2014</v>
      </c>
      <c r="F743" s="224">
        <v>2031.9</v>
      </c>
    </row>
    <row r="744" spans="2:6">
      <c r="B744" s="227">
        <v>21</v>
      </c>
      <c r="C744" s="227">
        <v>31</v>
      </c>
      <c r="D744" s="227">
        <v>10</v>
      </c>
      <c r="E744" s="227">
        <v>2014</v>
      </c>
      <c r="F744" s="224">
        <v>2056</v>
      </c>
    </row>
    <row r="745" spans="2:6">
      <c r="B745" s="227">
        <v>22</v>
      </c>
      <c r="C745" s="227">
        <v>31</v>
      </c>
      <c r="D745" s="227">
        <v>10</v>
      </c>
      <c r="E745" s="227">
        <v>2014</v>
      </c>
      <c r="F745" s="224">
        <v>2082.6</v>
      </c>
    </row>
    <row r="746" spans="2:6">
      <c r="B746" s="227">
        <v>23</v>
      </c>
      <c r="C746" s="227">
        <v>31</v>
      </c>
      <c r="D746" s="227">
        <v>10</v>
      </c>
      <c r="E746" s="227">
        <v>2014</v>
      </c>
      <c r="F746" s="224">
        <v>2059.6</v>
      </c>
    </row>
    <row r="747" spans="2:6">
      <c r="B747" s="227">
        <v>24</v>
      </c>
      <c r="C747" s="227">
        <v>31</v>
      </c>
      <c r="D747" s="227">
        <v>10</v>
      </c>
      <c r="E747" s="227">
        <v>2014</v>
      </c>
      <c r="F747" s="224">
        <v>2040.3</v>
      </c>
    </row>
    <row r="748" spans="2:6">
      <c r="B748" s="228">
        <v>1</v>
      </c>
      <c r="C748" s="228">
        <v>1</v>
      </c>
      <c r="D748" s="228">
        <v>11</v>
      </c>
      <c r="E748" s="228">
        <v>2014</v>
      </c>
      <c r="F748" s="225">
        <v>2039.4</v>
      </c>
    </row>
    <row r="749" spans="2:6">
      <c r="B749" s="228">
        <v>2</v>
      </c>
      <c r="C749" s="228">
        <v>1</v>
      </c>
      <c r="D749" s="228">
        <v>11</v>
      </c>
      <c r="E749" s="228">
        <v>2014</v>
      </c>
      <c r="F749" s="225">
        <v>2032.5</v>
      </c>
    </row>
    <row r="750" spans="2:6">
      <c r="B750" s="228">
        <v>3</v>
      </c>
      <c r="C750" s="228">
        <v>1</v>
      </c>
      <c r="D750" s="228">
        <v>11</v>
      </c>
      <c r="E750" s="228">
        <v>2014</v>
      </c>
      <c r="F750" s="225">
        <v>2005.5</v>
      </c>
    </row>
    <row r="751" spans="2:6">
      <c r="B751" s="228">
        <v>4</v>
      </c>
      <c r="C751" s="228">
        <v>1</v>
      </c>
      <c r="D751" s="228">
        <v>11</v>
      </c>
      <c r="E751" s="228">
        <v>2014</v>
      </c>
      <c r="F751" s="225">
        <v>2018.4</v>
      </c>
    </row>
    <row r="752" spans="2:6">
      <c r="B752" s="228">
        <v>5</v>
      </c>
      <c r="C752" s="228">
        <v>1</v>
      </c>
      <c r="D752" s="228">
        <v>11</v>
      </c>
      <c r="E752" s="228">
        <v>2014</v>
      </c>
      <c r="F752" s="225">
        <v>2002.2</v>
      </c>
    </row>
    <row r="753" spans="2:6">
      <c r="B753" s="228">
        <v>6</v>
      </c>
      <c r="C753" s="228">
        <v>1</v>
      </c>
      <c r="D753" s="228">
        <v>11</v>
      </c>
      <c r="E753" s="228">
        <v>2014</v>
      </c>
      <c r="F753" s="225">
        <v>2009.5</v>
      </c>
    </row>
    <row r="754" spans="2:6">
      <c r="B754" s="228">
        <v>7</v>
      </c>
      <c r="C754" s="228">
        <v>1</v>
      </c>
      <c r="D754" s="228">
        <v>11</v>
      </c>
      <c r="E754" s="228">
        <v>2014</v>
      </c>
      <c r="F754" s="225">
        <v>2019.3</v>
      </c>
    </row>
    <row r="755" spans="2:6">
      <c r="B755" s="228">
        <v>8</v>
      </c>
      <c r="C755" s="228">
        <v>1</v>
      </c>
      <c r="D755" s="228">
        <v>11</v>
      </c>
      <c r="E755" s="228">
        <v>2014</v>
      </c>
      <c r="F755" s="225">
        <v>1962.1</v>
      </c>
    </row>
    <row r="756" spans="2:6">
      <c r="B756" s="228">
        <v>9</v>
      </c>
      <c r="C756" s="228">
        <v>1</v>
      </c>
      <c r="D756" s="228">
        <v>11</v>
      </c>
      <c r="E756" s="228">
        <v>2014</v>
      </c>
      <c r="F756" s="225">
        <v>1955.4</v>
      </c>
    </row>
    <row r="757" spans="2:6">
      <c r="B757" s="228">
        <v>10</v>
      </c>
      <c r="C757" s="228">
        <v>1</v>
      </c>
      <c r="D757" s="228">
        <v>11</v>
      </c>
      <c r="E757" s="228">
        <v>2014</v>
      </c>
      <c r="F757" s="225">
        <v>1967.4</v>
      </c>
    </row>
    <row r="758" spans="2:6">
      <c r="B758" s="228">
        <v>11</v>
      </c>
      <c r="C758" s="228">
        <v>1</v>
      </c>
      <c r="D758" s="228">
        <v>11</v>
      </c>
      <c r="E758" s="228">
        <v>2014</v>
      </c>
      <c r="F758" s="225">
        <v>1964.3</v>
      </c>
    </row>
    <row r="759" spans="2:6">
      <c r="B759" s="228">
        <v>12</v>
      </c>
      <c r="C759" s="228">
        <v>1</v>
      </c>
      <c r="D759" s="228">
        <v>11</v>
      </c>
      <c r="E759" s="228">
        <v>2014</v>
      </c>
      <c r="F759" s="225">
        <v>1964.5</v>
      </c>
    </row>
    <row r="760" spans="2:6">
      <c r="B760" s="228">
        <v>13</v>
      </c>
      <c r="C760" s="228">
        <v>1</v>
      </c>
      <c r="D760" s="228">
        <v>11</v>
      </c>
      <c r="E760" s="228">
        <v>2014</v>
      </c>
      <c r="F760" s="225">
        <v>1958.5</v>
      </c>
    </row>
    <row r="761" spans="2:6">
      <c r="B761" s="228">
        <v>14</v>
      </c>
      <c r="C761" s="228">
        <v>1</v>
      </c>
      <c r="D761" s="228">
        <v>11</v>
      </c>
      <c r="E761" s="228">
        <v>2014</v>
      </c>
      <c r="F761" s="225">
        <v>1950.6</v>
      </c>
    </row>
    <row r="762" spans="2:6">
      <c r="B762" s="228">
        <v>15</v>
      </c>
      <c r="C762" s="228">
        <v>1</v>
      </c>
      <c r="D762" s="228">
        <v>11</v>
      </c>
      <c r="E762" s="228">
        <v>2014</v>
      </c>
      <c r="F762" s="225">
        <v>1989.3</v>
      </c>
    </row>
    <row r="763" spans="2:6">
      <c r="B763" s="228">
        <v>16</v>
      </c>
      <c r="C763" s="228">
        <v>1</v>
      </c>
      <c r="D763" s="228">
        <v>11</v>
      </c>
      <c r="E763" s="228">
        <v>2014</v>
      </c>
      <c r="F763" s="225">
        <v>1985.6</v>
      </c>
    </row>
    <row r="764" spans="2:6">
      <c r="B764" s="228">
        <v>17</v>
      </c>
      <c r="C764" s="228">
        <v>1</v>
      </c>
      <c r="D764" s="228">
        <v>11</v>
      </c>
      <c r="E764" s="228">
        <v>2014</v>
      </c>
      <c r="F764" s="225">
        <v>1979.4</v>
      </c>
    </row>
    <row r="765" spans="2:6">
      <c r="B765" s="228">
        <v>18</v>
      </c>
      <c r="C765" s="228">
        <v>1</v>
      </c>
      <c r="D765" s="228">
        <v>11</v>
      </c>
      <c r="E765" s="228">
        <v>2014</v>
      </c>
      <c r="F765" s="225">
        <v>1997.6</v>
      </c>
    </row>
    <row r="766" spans="2:6">
      <c r="B766" s="228">
        <v>19</v>
      </c>
      <c r="C766" s="228">
        <v>1</v>
      </c>
      <c r="D766" s="228">
        <v>11</v>
      </c>
      <c r="E766" s="228">
        <v>2014</v>
      </c>
      <c r="F766" s="225">
        <v>2037.5</v>
      </c>
    </row>
    <row r="767" spans="2:6">
      <c r="B767" s="228">
        <v>20</v>
      </c>
      <c r="C767" s="228">
        <v>1</v>
      </c>
      <c r="D767" s="228">
        <v>11</v>
      </c>
      <c r="E767" s="228">
        <v>2014</v>
      </c>
      <c r="F767" s="225">
        <v>2063.6999999999998</v>
      </c>
    </row>
    <row r="768" spans="2:6">
      <c r="B768" s="228">
        <v>21</v>
      </c>
      <c r="C768" s="228">
        <v>1</v>
      </c>
      <c r="D768" s="228">
        <v>11</v>
      </c>
      <c r="E768" s="228">
        <v>2014</v>
      </c>
      <c r="F768" s="225">
        <v>2107.3000000000002</v>
      </c>
    </row>
    <row r="769" spans="2:6">
      <c r="B769" s="228">
        <v>22</v>
      </c>
      <c r="C769" s="228">
        <v>1</v>
      </c>
      <c r="D769" s="228">
        <v>11</v>
      </c>
      <c r="E769" s="228">
        <v>2014</v>
      </c>
      <c r="F769" s="225">
        <v>2145.6</v>
      </c>
    </row>
    <row r="770" spans="2:6">
      <c r="B770" s="228">
        <v>23</v>
      </c>
      <c r="C770" s="228">
        <v>1</v>
      </c>
      <c r="D770" s="228">
        <v>11</v>
      </c>
      <c r="E770" s="228">
        <v>2014</v>
      </c>
      <c r="F770" s="225">
        <v>2129.1999999999998</v>
      </c>
    </row>
    <row r="771" spans="2:6">
      <c r="B771" s="228">
        <v>24</v>
      </c>
      <c r="C771" s="228">
        <v>1</v>
      </c>
      <c r="D771" s="228">
        <v>11</v>
      </c>
      <c r="E771" s="228">
        <v>2014</v>
      </c>
      <c r="F771" s="225">
        <v>2107.6999999999998</v>
      </c>
    </row>
    <row r="772" spans="2:6">
      <c r="B772" s="228">
        <v>1</v>
      </c>
      <c r="C772" s="228">
        <v>2</v>
      </c>
      <c r="D772" s="228">
        <v>11</v>
      </c>
      <c r="E772" s="228">
        <v>2014</v>
      </c>
      <c r="F772" s="225">
        <v>2083.1999999999998</v>
      </c>
    </row>
    <row r="773" spans="2:6">
      <c r="B773" s="228">
        <v>2</v>
      </c>
      <c r="C773" s="228">
        <v>2</v>
      </c>
      <c r="D773" s="228">
        <v>11</v>
      </c>
      <c r="E773" s="228">
        <v>2014</v>
      </c>
      <c r="F773" s="225">
        <v>2060.5</v>
      </c>
    </row>
    <row r="774" spans="2:6">
      <c r="B774" s="228">
        <v>3</v>
      </c>
      <c r="C774" s="228">
        <v>2</v>
      </c>
      <c r="D774" s="228">
        <v>11</v>
      </c>
      <c r="E774" s="228">
        <v>2014</v>
      </c>
      <c r="F774" s="225">
        <v>2011.6</v>
      </c>
    </row>
    <row r="775" spans="2:6">
      <c r="B775" s="228">
        <v>4</v>
      </c>
      <c r="C775" s="228">
        <v>2</v>
      </c>
      <c r="D775" s="228">
        <v>11</v>
      </c>
      <c r="E775" s="228">
        <v>2014</v>
      </c>
      <c r="F775" s="225">
        <v>2022.6</v>
      </c>
    </row>
    <row r="776" spans="2:6">
      <c r="B776" s="228">
        <v>5</v>
      </c>
      <c r="C776" s="228">
        <v>2</v>
      </c>
      <c r="D776" s="228">
        <v>11</v>
      </c>
      <c r="E776" s="228">
        <v>2014</v>
      </c>
      <c r="F776" s="225">
        <v>2004.4</v>
      </c>
    </row>
    <row r="777" spans="2:6">
      <c r="B777" s="228">
        <v>6</v>
      </c>
      <c r="C777" s="228">
        <v>2</v>
      </c>
      <c r="D777" s="228">
        <v>11</v>
      </c>
      <c r="E777" s="228">
        <v>2014</v>
      </c>
      <c r="F777" s="225">
        <v>1951.8</v>
      </c>
    </row>
    <row r="778" spans="2:6">
      <c r="B778" s="228">
        <v>7</v>
      </c>
      <c r="C778" s="228">
        <v>2</v>
      </c>
      <c r="D778" s="228">
        <v>11</v>
      </c>
      <c r="E778" s="228">
        <v>2014</v>
      </c>
      <c r="F778" s="225">
        <v>1963.4</v>
      </c>
    </row>
    <row r="779" spans="2:6">
      <c r="B779" s="228">
        <v>8</v>
      </c>
      <c r="C779" s="228">
        <v>2</v>
      </c>
      <c r="D779" s="228">
        <v>11</v>
      </c>
      <c r="E779" s="228">
        <v>2014</v>
      </c>
      <c r="F779" s="225">
        <v>1937.9</v>
      </c>
    </row>
    <row r="780" spans="2:6">
      <c r="B780" s="228">
        <v>9</v>
      </c>
      <c r="C780" s="228">
        <v>2</v>
      </c>
      <c r="D780" s="228">
        <v>11</v>
      </c>
      <c r="E780" s="228">
        <v>2014</v>
      </c>
      <c r="F780" s="225">
        <v>1920.4</v>
      </c>
    </row>
    <row r="781" spans="2:6">
      <c r="B781" s="228">
        <v>10</v>
      </c>
      <c r="C781" s="228">
        <v>2</v>
      </c>
      <c r="D781" s="228">
        <v>11</v>
      </c>
      <c r="E781" s="228">
        <v>2014</v>
      </c>
      <c r="F781" s="225">
        <v>1944.5</v>
      </c>
    </row>
    <row r="782" spans="2:6">
      <c r="B782" s="228">
        <v>11</v>
      </c>
      <c r="C782" s="228">
        <v>2</v>
      </c>
      <c r="D782" s="228">
        <v>11</v>
      </c>
      <c r="E782" s="228">
        <v>2014</v>
      </c>
      <c r="F782" s="225">
        <v>1894.4</v>
      </c>
    </row>
    <row r="783" spans="2:6">
      <c r="B783" s="228">
        <v>12</v>
      </c>
      <c r="C783" s="228">
        <v>2</v>
      </c>
      <c r="D783" s="228">
        <v>11</v>
      </c>
      <c r="E783" s="228">
        <v>2014</v>
      </c>
      <c r="F783" s="225">
        <v>1841.4</v>
      </c>
    </row>
    <row r="784" spans="2:6">
      <c r="B784" s="228">
        <v>13</v>
      </c>
      <c r="C784" s="228">
        <v>2</v>
      </c>
      <c r="D784" s="228">
        <v>11</v>
      </c>
      <c r="E784" s="228">
        <v>2014</v>
      </c>
      <c r="F784" s="225">
        <v>1833</v>
      </c>
    </row>
    <row r="785" spans="2:6">
      <c r="B785" s="228">
        <v>14</v>
      </c>
      <c r="C785" s="228">
        <v>2</v>
      </c>
      <c r="D785" s="228">
        <v>11</v>
      </c>
      <c r="E785" s="228">
        <v>2014</v>
      </c>
      <c r="F785" s="225">
        <v>1816.6</v>
      </c>
    </row>
    <row r="786" spans="2:6">
      <c r="B786" s="228">
        <v>15</v>
      </c>
      <c r="C786" s="228">
        <v>2</v>
      </c>
      <c r="D786" s="228">
        <v>11</v>
      </c>
      <c r="E786" s="228">
        <v>2014</v>
      </c>
      <c r="F786" s="225">
        <v>1834.2</v>
      </c>
    </row>
    <row r="787" spans="2:6">
      <c r="B787" s="228">
        <v>16</v>
      </c>
      <c r="C787" s="228">
        <v>2</v>
      </c>
      <c r="D787" s="228">
        <v>11</v>
      </c>
      <c r="E787" s="228">
        <v>2014</v>
      </c>
      <c r="F787" s="225">
        <v>1879.7</v>
      </c>
    </row>
    <row r="788" spans="2:6">
      <c r="B788" s="228">
        <v>17</v>
      </c>
      <c r="C788" s="228">
        <v>2</v>
      </c>
      <c r="D788" s="228">
        <v>11</v>
      </c>
      <c r="E788" s="228">
        <v>2014</v>
      </c>
      <c r="F788" s="225">
        <v>1938.8</v>
      </c>
    </row>
    <row r="789" spans="2:6">
      <c r="B789" s="228">
        <v>18</v>
      </c>
      <c r="C789" s="228">
        <v>2</v>
      </c>
      <c r="D789" s="228">
        <v>11</v>
      </c>
      <c r="E789" s="228">
        <v>2014</v>
      </c>
      <c r="F789" s="225">
        <v>1972.4</v>
      </c>
    </row>
    <row r="790" spans="2:6">
      <c r="B790" s="228">
        <v>19</v>
      </c>
      <c r="C790" s="228">
        <v>2</v>
      </c>
      <c r="D790" s="228">
        <v>11</v>
      </c>
      <c r="E790" s="228">
        <v>2014</v>
      </c>
      <c r="F790" s="225">
        <v>1969.7</v>
      </c>
    </row>
    <row r="791" spans="2:6">
      <c r="B791" s="228">
        <v>20</v>
      </c>
      <c r="C791" s="228">
        <v>2</v>
      </c>
      <c r="D791" s="228">
        <v>11</v>
      </c>
      <c r="E791" s="228">
        <v>2014</v>
      </c>
      <c r="F791" s="225">
        <v>1989.3</v>
      </c>
    </row>
    <row r="792" spans="2:6">
      <c r="B792" s="228">
        <v>21</v>
      </c>
      <c r="C792" s="228">
        <v>2</v>
      </c>
      <c r="D792" s="228">
        <v>11</v>
      </c>
      <c r="E792" s="228">
        <v>2014</v>
      </c>
      <c r="F792" s="225">
        <v>2127.1</v>
      </c>
    </row>
    <row r="793" spans="2:6">
      <c r="B793" s="228">
        <v>22</v>
      </c>
      <c r="C793" s="228">
        <v>2</v>
      </c>
      <c r="D793" s="228">
        <v>11</v>
      </c>
      <c r="E793" s="228">
        <v>2014</v>
      </c>
      <c r="F793" s="225">
        <v>2152.4</v>
      </c>
    </row>
    <row r="794" spans="2:6">
      <c r="B794" s="228">
        <v>23</v>
      </c>
      <c r="C794" s="228">
        <v>2</v>
      </c>
      <c r="D794" s="228">
        <v>11</v>
      </c>
      <c r="E794" s="228">
        <v>2014</v>
      </c>
      <c r="F794" s="225">
        <v>2145.8000000000002</v>
      </c>
    </row>
    <row r="795" spans="2:6">
      <c r="B795" s="228">
        <v>24</v>
      </c>
      <c r="C795" s="228">
        <v>2</v>
      </c>
      <c r="D795" s="228">
        <v>11</v>
      </c>
      <c r="E795" s="228">
        <v>2014</v>
      </c>
      <c r="F795" s="225">
        <v>2156.1999999999998</v>
      </c>
    </row>
    <row r="796" spans="2:6">
      <c r="B796" s="228">
        <v>1</v>
      </c>
      <c r="C796" s="228">
        <v>3</v>
      </c>
      <c r="D796" s="228">
        <v>11</v>
      </c>
      <c r="E796" s="228">
        <v>2014</v>
      </c>
      <c r="F796" s="225">
        <v>2125.8000000000002</v>
      </c>
    </row>
    <row r="797" spans="2:6">
      <c r="B797" s="228">
        <v>2</v>
      </c>
      <c r="C797" s="228">
        <v>3</v>
      </c>
      <c r="D797" s="228">
        <v>11</v>
      </c>
      <c r="E797" s="228">
        <v>2014</v>
      </c>
      <c r="F797" s="225">
        <v>2116.3000000000002</v>
      </c>
    </row>
    <row r="798" spans="2:6">
      <c r="B798" s="228">
        <v>3</v>
      </c>
      <c r="C798" s="228">
        <v>3</v>
      </c>
      <c r="D798" s="228">
        <v>11</v>
      </c>
      <c r="E798" s="228">
        <v>2014</v>
      </c>
      <c r="F798" s="225">
        <v>2104.8000000000002</v>
      </c>
    </row>
    <row r="799" spans="2:6">
      <c r="B799" s="228">
        <v>4</v>
      </c>
      <c r="C799" s="228">
        <v>3</v>
      </c>
      <c r="D799" s="228">
        <v>11</v>
      </c>
      <c r="E799" s="228">
        <v>2014</v>
      </c>
      <c r="F799" s="225">
        <v>2095.5</v>
      </c>
    </row>
    <row r="800" spans="2:6">
      <c r="B800" s="228">
        <v>5</v>
      </c>
      <c r="C800" s="228">
        <v>3</v>
      </c>
      <c r="D800" s="228">
        <v>11</v>
      </c>
      <c r="E800" s="228">
        <v>2014</v>
      </c>
      <c r="F800" s="225">
        <v>2102.9</v>
      </c>
    </row>
    <row r="801" spans="2:6">
      <c r="B801" s="228">
        <v>6</v>
      </c>
      <c r="C801" s="228">
        <v>3</v>
      </c>
      <c r="D801" s="228">
        <v>11</v>
      </c>
      <c r="E801" s="228">
        <v>2014</v>
      </c>
      <c r="F801" s="225">
        <v>2095</v>
      </c>
    </row>
    <row r="802" spans="2:6">
      <c r="B802" s="228">
        <v>7</v>
      </c>
      <c r="C802" s="228">
        <v>3</v>
      </c>
      <c r="D802" s="228">
        <v>11</v>
      </c>
      <c r="E802" s="228">
        <v>2014</v>
      </c>
      <c r="F802" s="225">
        <v>2119.1999999999998</v>
      </c>
    </row>
    <row r="803" spans="2:6">
      <c r="B803" s="228">
        <v>8</v>
      </c>
      <c r="C803" s="228">
        <v>3</v>
      </c>
      <c r="D803" s="228">
        <v>11</v>
      </c>
      <c r="E803" s="228">
        <v>2014</v>
      </c>
      <c r="F803" s="225">
        <v>2116.5</v>
      </c>
    </row>
    <row r="804" spans="2:6">
      <c r="B804" s="228">
        <v>9</v>
      </c>
      <c r="C804" s="228">
        <v>3</v>
      </c>
      <c r="D804" s="228">
        <v>11</v>
      </c>
      <c r="E804" s="228">
        <v>2014</v>
      </c>
      <c r="F804" s="225">
        <v>2075.4</v>
      </c>
    </row>
    <row r="805" spans="2:6">
      <c r="B805" s="228">
        <v>10</v>
      </c>
      <c r="C805" s="228">
        <v>3</v>
      </c>
      <c r="D805" s="228">
        <v>11</v>
      </c>
      <c r="E805" s="228">
        <v>2014</v>
      </c>
      <c r="F805" s="225">
        <v>2102.9</v>
      </c>
    </row>
    <row r="806" spans="2:6">
      <c r="B806" s="228">
        <v>11</v>
      </c>
      <c r="C806" s="228">
        <v>3</v>
      </c>
      <c r="D806" s="228">
        <v>11</v>
      </c>
      <c r="E806" s="228">
        <v>2014</v>
      </c>
      <c r="F806" s="225">
        <v>2067</v>
      </c>
    </row>
    <row r="807" spans="2:6">
      <c r="B807" s="228">
        <v>12</v>
      </c>
      <c r="C807" s="228">
        <v>3</v>
      </c>
      <c r="D807" s="228">
        <v>11</v>
      </c>
      <c r="E807" s="228">
        <v>2014</v>
      </c>
      <c r="F807" s="225">
        <v>2048.3000000000002</v>
      </c>
    </row>
    <row r="808" spans="2:6">
      <c r="B808" s="228">
        <v>13</v>
      </c>
      <c r="C808" s="228">
        <v>3</v>
      </c>
      <c r="D808" s="228">
        <v>11</v>
      </c>
      <c r="E808" s="228">
        <v>2014</v>
      </c>
      <c r="F808" s="225">
        <v>2038.8</v>
      </c>
    </row>
    <row r="809" spans="2:6">
      <c r="B809" s="228">
        <v>14</v>
      </c>
      <c r="C809" s="228">
        <v>3</v>
      </c>
      <c r="D809" s="228">
        <v>11</v>
      </c>
      <c r="E809" s="228">
        <v>2014</v>
      </c>
      <c r="F809" s="225">
        <v>2022.5</v>
      </c>
    </row>
    <row r="810" spans="2:6">
      <c r="B810" s="228">
        <v>15</v>
      </c>
      <c r="C810" s="228">
        <v>3</v>
      </c>
      <c r="D810" s="228">
        <v>11</v>
      </c>
      <c r="E810" s="228">
        <v>2014</v>
      </c>
      <c r="F810" s="225">
        <v>2031.1</v>
      </c>
    </row>
    <row r="811" spans="2:6">
      <c r="B811" s="228">
        <v>16</v>
      </c>
      <c r="C811" s="228">
        <v>3</v>
      </c>
      <c r="D811" s="228">
        <v>11</v>
      </c>
      <c r="E811" s="228">
        <v>2014</v>
      </c>
      <c r="F811" s="225">
        <v>2041.9</v>
      </c>
    </row>
    <row r="812" spans="2:6">
      <c r="B812" s="228">
        <v>17</v>
      </c>
      <c r="C812" s="228">
        <v>3</v>
      </c>
      <c r="D812" s="228">
        <v>11</v>
      </c>
      <c r="E812" s="228">
        <v>2014</v>
      </c>
      <c r="F812" s="225">
        <v>2060.4</v>
      </c>
    </row>
    <row r="813" spans="2:6">
      <c r="B813" s="228">
        <v>18</v>
      </c>
      <c r="C813" s="228">
        <v>3</v>
      </c>
      <c r="D813" s="228">
        <v>11</v>
      </c>
      <c r="E813" s="228">
        <v>2014</v>
      </c>
      <c r="F813" s="225">
        <v>2046.4</v>
      </c>
    </row>
    <row r="814" spans="2:6">
      <c r="B814" s="228">
        <v>19</v>
      </c>
      <c r="C814" s="228">
        <v>3</v>
      </c>
      <c r="D814" s="228">
        <v>11</v>
      </c>
      <c r="E814" s="228">
        <v>2014</v>
      </c>
      <c r="F814" s="225">
        <v>1996.6</v>
      </c>
    </row>
    <row r="815" spans="2:6">
      <c r="B815" s="228">
        <v>20</v>
      </c>
      <c r="C815" s="228">
        <v>3</v>
      </c>
      <c r="D815" s="228">
        <v>11</v>
      </c>
      <c r="E815" s="228">
        <v>2014</v>
      </c>
      <c r="F815" s="225">
        <v>1986.3</v>
      </c>
    </row>
    <row r="816" spans="2:6">
      <c r="B816" s="228">
        <v>21</v>
      </c>
      <c r="C816" s="228">
        <v>3</v>
      </c>
      <c r="D816" s="228">
        <v>11</v>
      </c>
      <c r="E816" s="228">
        <v>2014</v>
      </c>
      <c r="F816" s="225">
        <v>2040.3</v>
      </c>
    </row>
    <row r="817" spans="2:6">
      <c r="B817" s="228">
        <v>22</v>
      </c>
      <c r="C817" s="228">
        <v>3</v>
      </c>
      <c r="D817" s="228">
        <v>11</v>
      </c>
      <c r="E817" s="228">
        <v>2014</v>
      </c>
      <c r="F817" s="225">
        <v>2097.3000000000002</v>
      </c>
    </row>
    <row r="818" spans="2:6">
      <c r="B818" s="228">
        <v>23</v>
      </c>
      <c r="C818" s="228">
        <v>3</v>
      </c>
      <c r="D818" s="228">
        <v>11</v>
      </c>
      <c r="E818" s="228">
        <v>2014</v>
      </c>
      <c r="F818" s="225">
        <v>2128.9</v>
      </c>
    </row>
    <row r="819" spans="2:6">
      <c r="B819" s="228">
        <v>24</v>
      </c>
      <c r="C819" s="228">
        <v>3</v>
      </c>
      <c r="D819" s="228">
        <v>11</v>
      </c>
      <c r="E819" s="228">
        <v>2014</v>
      </c>
      <c r="F819" s="225">
        <v>2150.8000000000002</v>
      </c>
    </row>
    <row r="820" spans="2:6">
      <c r="B820" s="228">
        <v>1</v>
      </c>
      <c r="C820" s="228">
        <v>4</v>
      </c>
      <c r="D820" s="228">
        <v>11</v>
      </c>
      <c r="E820" s="228">
        <v>2014</v>
      </c>
      <c r="F820" s="225">
        <v>2114.5</v>
      </c>
    </row>
    <row r="821" spans="2:6">
      <c r="B821" s="228">
        <v>2</v>
      </c>
      <c r="C821" s="228">
        <v>4</v>
      </c>
      <c r="D821" s="228">
        <v>11</v>
      </c>
      <c r="E821" s="228">
        <v>2014</v>
      </c>
      <c r="F821" s="225">
        <v>2090.1999999999998</v>
      </c>
    </row>
    <row r="822" spans="2:6">
      <c r="B822" s="228">
        <v>3</v>
      </c>
      <c r="C822" s="228">
        <v>4</v>
      </c>
      <c r="D822" s="228">
        <v>11</v>
      </c>
      <c r="E822" s="228">
        <v>2014</v>
      </c>
      <c r="F822" s="225">
        <v>2075</v>
      </c>
    </row>
    <row r="823" spans="2:6">
      <c r="B823" s="228">
        <v>4</v>
      </c>
      <c r="C823" s="228">
        <v>4</v>
      </c>
      <c r="D823" s="228">
        <v>11</v>
      </c>
      <c r="E823" s="228">
        <v>2014</v>
      </c>
      <c r="F823" s="225">
        <v>2067.8000000000002</v>
      </c>
    </row>
    <row r="824" spans="2:6">
      <c r="B824" s="228">
        <v>5</v>
      </c>
      <c r="C824" s="228">
        <v>4</v>
      </c>
      <c r="D824" s="228">
        <v>11</v>
      </c>
      <c r="E824" s="228">
        <v>2014</v>
      </c>
      <c r="F824" s="225">
        <v>2060.6999999999998</v>
      </c>
    </row>
    <row r="825" spans="2:6">
      <c r="B825" s="228">
        <v>6</v>
      </c>
      <c r="C825" s="228">
        <v>4</v>
      </c>
      <c r="D825" s="228">
        <v>11</v>
      </c>
      <c r="E825" s="228">
        <v>2014</v>
      </c>
      <c r="F825" s="225">
        <v>2031.3</v>
      </c>
    </row>
    <row r="826" spans="2:6">
      <c r="B826" s="228">
        <v>7</v>
      </c>
      <c r="C826" s="228">
        <v>4</v>
      </c>
      <c r="D826" s="228">
        <v>11</v>
      </c>
      <c r="E826" s="228">
        <v>2014</v>
      </c>
      <c r="F826" s="225">
        <v>2036.9</v>
      </c>
    </row>
    <row r="827" spans="2:6">
      <c r="B827" s="228">
        <v>8</v>
      </c>
      <c r="C827" s="228">
        <v>4</v>
      </c>
      <c r="D827" s="228">
        <v>11</v>
      </c>
      <c r="E827" s="228">
        <v>2014</v>
      </c>
      <c r="F827" s="225">
        <v>2041</v>
      </c>
    </row>
    <row r="828" spans="2:6">
      <c r="B828" s="228">
        <v>9</v>
      </c>
      <c r="C828" s="228">
        <v>4</v>
      </c>
      <c r="D828" s="228">
        <v>11</v>
      </c>
      <c r="E828" s="228">
        <v>2014</v>
      </c>
      <c r="F828" s="225">
        <v>1968</v>
      </c>
    </row>
    <row r="829" spans="2:6">
      <c r="B829" s="228">
        <v>10</v>
      </c>
      <c r="C829" s="228">
        <v>4</v>
      </c>
      <c r="D829" s="228">
        <v>11</v>
      </c>
      <c r="E829" s="228">
        <v>2014</v>
      </c>
      <c r="F829" s="225">
        <v>1946.6</v>
      </c>
    </row>
    <row r="830" spans="2:6">
      <c r="B830" s="228">
        <v>11</v>
      </c>
      <c r="C830" s="228">
        <v>4</v>
      </c>
      <c r="D830" s="228">
        <v>11</v>
      </c>
      <c r="E830" s="228">
        <v>2014</v>
      </c>
      <c r="F830" s="225">
        <v>1901.4</v>
      </c>
    </row>
    <row r="831" spans="2:6">
      <c r="B831" s="228">
        <v>12</v>
      </c>
      <c r="C831" s="228">
        <v>4</v>
      </c>
      <c r="D831" s="228">
        <v>11</v>
      </c>
      <c r="E831" s="228">
        <v>2014</v>
      </c>
      <c r="F831" s="225">
        <v>1877.3</v>
      </c>
    </row>
    <row r="832" spans="2:6">
      <c r="B832" s="228">
        <v>13</v>
      </c>
      <c r="C832" s="228">
        <v>4</v>
      </c>
      <c r="D832" s="228">
        <v>11</v>
      </c>
      <c r="E832" s="228">
        <v>2014</v>
      </c>
      <c r="F832" s="225">
        <v>1851.4</v>
      </c>
    </row>
    <row r="833" spans="2:6">
      <c r="B833" s="228">
        <v>14</v>
      </c>
      <c r="C833" s="228">
        <v>4</v>
      </c>
      <c r="D833" s="228">
        <v>11</v>
      </c>
      <c r="E833" s="228">
        <v>2014</v>
      </c>
      <c r="F833" s="225">
        <v>1832.8</v>
      </c>
    </row>
    <row r="834" spans="2:6">
      <c r="B834" s="228">
        <v>15</v>
      </c>
      <c r="C834" s="228">
        <v>4</v>
      </c>
      <c r="D834" s="228">
        <v>11</v>
      </c>
      <c r="E834" s="228">
        <v>2014</v>
      </c>
      <c r="F834" s="225">
        <v>1834.9</v>
      </c>
    </row>
    <row r="835" spans="2:6">
      <c r="B835" s="228">
        <v>16</v>
      </c>
      <c r="C835" s="228">
        <v>4</v>
      </c>
      <c r="D835" s="228">
        <v>11</v>
      </c>
      <c r="E835" s="228">
        <v>2014</v>
      </c>
      <c r="F835" s="225">
        <v>1861.4</v>
      </c>
    </row>
    <row r="836" spans="2:6">
      <c r="B836" s="228">
        <v>17</v>
      </c>
      <c r="C836" s="228">
        <v>4</v>
      </c>
      <c r="D836" s="228">
        <v>11</v>
      </c>
      <c r="E836" s="228">
        <v>2014</v>
      </c>
      <c r="F836" s="225">
        <v>1917.2</v>
      </c>
    </row>
    <row r="837" spans="2:6">
      <c r="B837" s="228">
        <v>18</v>
      </c>
      <c r="C837" s="228">
        <v>4</v>
      </c>
      <c r="D837" s="228">
        <v>11</v>
      </c>
      <c r="E837" s="228">
        <v>2014</v>
      </c>
      <c r="F837" s="225">
        <v>1913.1</v>
      </c>
    </row>
    <row r="838" spans="2:6">
      <c r="B838" s="228">
        <v>19</v>
      </c>
      <c r="C838" s="228">
        <v>4</v>
      </c>
      <c r="D838" s="228">
        <v>11</v>
      </c>
      <c r="E838" s="228">
        <v>2014</v>
      </c>
      <c r="F838" s="225">
        <v>1945.2</v>
      </c>
    </row>
    <row r="839" spans="2:6">
      <c r="B839" s="228">
        <v>20</v>
      </c>
      <c r="C839" s="228">
        <v>4</v>
      </c>
      <c r="D839" s="228">
        <v>11</v>
      </c>
      <c r="E839" s="228">
        <v>2014</v>
      </c>
      <c r="F839" s="225">
        <v>1974.3</v>
      </c>
    </row>
    <row r="840" spans="2:6">
      <c r="B840" s="228">
        <v>21</v>
      </c>
      <c r="C840" s="228">
        <v>4</v>
      </c>
      <c r="D840" s="228">
        <v>11</v>
      </c>
      <c r="E840" s="228">
        <v>2014</v>
      </c>
      <c r="F840" s="225">
        <v>2039.7</v>
      </c>
    </row>
    <row r="841" spans="2:6">
      <c r="B841" s="228">
        <v>22</v>
      </c>
      <c r="C841" s="228">
        <v>4</v>
      </c>
      <c r="D841" s="228">
        <v>11</v>
      </c>
      <c r="E841" s="228">
        <v>2014</v>
      </c>
      <c r="F841" s="225">
        <v>2079.1</v>
      </c>
    </row>
    <row r="842" spans="2:6">
      <c r="B842" s="228">
        <v>23</v>
      </c>
      <c r="C842" s="228">
        <v>4</v>
      </c>
      <c r="D842" s="228">
        <v>11</v>
      </c>
      <c r="E842" s="228">
        <v>2014</v>
      </c>
      <c r="F842" s="225">
        <v>2057.5</v>
      </c>
    </row>
    <row r="843" spans="2:6">
      <c r="B843" s="228">
        <v>24</v>
      </c>
      <c r="C843" s="228">
        <v>4</v>
      </c>
      <c r="D843" s="228">
        <v>11</v>
      </c>
      <c r="E843" s="228">
        <v>2014</v>
      </c>
      <c r="F843" s="225">
        <v>2042.6</v>
      </c>
    </row>
    <row r="844" spans="2:6">
      <c r="B844" s="228">
        <v>1</v>
      </c>
      <c r="C844" s="228">
        <v>5</v>
      </c>
      <c r="D844" s="228">
        <v>11</v>
      </c>
      <c r="E844" s="228">
        <v>2014</v>
      </c>
      <c r="F844" s="225">
        <v>2019.9</v>
      </c>
    </row>
    <row r="845" spans="2:6">
      <c r="B845" s="228">
        <v>2</v>
      </c>
      <c r="C845" s="228">
        <v>5</v>
      </c>
      <c r="D845" s="228">
        <v>11</v>
      </c>
      <c r="E845" s="228">
        <v>2014</v>
      </c>
      <c r="F845" s="225">
        <v>2023.1</v>
      </c>
    </row>
    <row r="846" spans="2:6">
      <c r="B846" s="228">
        <v>3</v>
      </c>
      <c r="C846" s="228">
        <v>5</v>
      </c>
      <c r="D846" s="228">
        <v>11</v>
      </c>
      <c r="E846" s="228">
        <v>2014</v>
      </c>
      <c r="F846" s="225">
        <v>2040.8</v>
      </c>
    </row>
    <row r="847" spans="2:6">
      <c r="B847" s="228">
        <v>4</v>
      </c>
      <c r="C847" s="228">
        <v>5</v>
      </c>
      <c r="D847" s="228">
        <v>11</v>
      </c>
      <c r="E847" s="228">
        <v>2014</v>
      </c>
      <c r="F847" s="225">
        <v>2037.2</v>
      </c>
    </row>
    <row r="848" spans="2:6">
      <c r="B848" s="228">
        <v>5</v>
      </c>
      <c r="C848" s="228">
        <v>5</v>
      </c>
      <c r="D848" s="228">
        <v>11</v>
      </c>
      <c r="E848" s="228">
        <v>2014</v>
      </c>
      <c r="F848" s="225">
        <v>2059.1999999999998</v>
      </c>
    </row>
    <row r="849" spans="2:6">
      <c r="B849" s="228">
        <v>6</v>
      </c>
      <c r="C849" s="228">
        <v>5</v>
      </c>
      <c r="D849" s="228">
        <v>11</v>
      </c>
      <c r="E849" s="228">
        <v>2014</v>
      </c>
      <c r="F849" s="225">
        <v>2011.6</v>
      </c>
    </row>
    <row r="850" spans="2:6">
      <c r="B850" s="228">
        <v>7</v>
      </c>
      <c r="C850" s="228">
        <v>5</v>
      </c>
      <c r="D850" s="228">
        <v>11</v>
      </c>
      <c r="E850" s="228">
        <v>2014</v>
      </c>
      <c r="F850" s="225">
        <v>2020.3</v>
      </c>
    </row>
    <row r="851" spans="2:6">
      <c r="B851" s="228">
        <v>8</v>
      </c>
      <c r="C851" s="228">
        <v>5</v>
      </c>
      <c r="D851" s="228">
        <v>11</v>
      </c>
      <c r="E851" s="228">
        <v>2014</v>
      </c>
      <c r="F851" s="225">
        <v>2032.9</v>
      </c>
    </row>
    <row r="852" spans="2:6">
      <c r="B852" s="228">
        <v>9</v>
      </c>
      <c r="C852" s="228">
        <v>5</v>
      </c>
      <c r="D852" s="228">
        <v>11</v>
      </c>
      <c r="E852" s="228">
        <v>2014</v>
      </c>
      <c r="F852" s="225">
        <v>1999.2</v>
      </c>
    </row>
    <row r="853" spans="2:6">
      <c r="B853" s="228">
        <v>10</v>
      </c>
      <c r="C853" s="228">
        <v>5</v>
      </c>
      <c r="D853" s="228">
        <v>11</v>
      </c>
      <c r="E853" s="228">
        <v>2014</v>
      </c>
      <c r="F853" s="225">
        <v>2019</v>
      </c>
    </row>
    <row r="854" spans="2:6">
      <c r="B854" s="228">
        <v>11</v>
      </c>
      <c r="C854" s="228">
        <v>5</v>
      </c>
      <c r="D854" s="228">
        <v>11</v>
      </c>
      <c r="E854" s="228">
        <v>2014</v>
      </c>
      <c r="F854" s="225">
        <v>2017.1</v>
      </c>
    </row>
    <row r="855" spans="2:6">
      <c r="B855" s="228">
        <v>12</v>
      </c>
      <c r="C855" s="228">
        <v>5</v>
      </c>
      <c r="D855" s="228">
        <v>11</v>
      </c>
      <c r="E855" s="228">
        <v>2014</v>
      </c>
      <c r="F855" s="225">
        <v>1994.3</v>
      </c>
    </row>
    <row r="856" spans="2:6">
      <c r="B856" s="228">
        <v>13</v>
      </c>
      <c r="C856" s="228">
        <v>5</v>
      </c>
      <c r="D856" s="228">
        <v>11</v>
      </c>
      <c r="E856" s="228">
        <v>2014</v>
      </c>
      <c r="F856" s="225">
        <v>1984.2</v>
      </c>
    </row>
    <row r="857" spans="2:6">
      <c r="B857" s="228">
        <v>14</v>
      </c>
      <c r="C857" s="228">
        <v>5</v>
      </c>
      <c r="D857" s="228">
        <v>11</v>
      </c>
      <c r="E857" s="228">
        <v>2014</v>
      </c>
      <c r="F857" s="225">
        <v>2007.3</v>
      </c>
    </row>
    <row r="858" spans="2:6">
      <c r="B858" s="228">
        <v>15</v>
      </c>
      <c r="C858" s="228">
        <v>5</v>
      </c>
      <c r="D858" s="228">
        <v>11</v>
      </c>
      <c r="E858" s="228">
        <v>2014</v>
      </c>
      <c r="F858" s="225">
        <v>1964.1</v>
      </c>
    </row>
    <row r="859" spans="2:6">
      <c r="B859" s="228">
        <v>16</v>
      </c>
      <c r="C859" s="228">
        <v>5</v>
      </c>
      <c r="D859" s="228">
        <v>11</v>
      </c>
      <c r="E859" s="228">
        <v>2014</v>
      </c>
      <c r="F859" s="225">
        <v>1968.1</v>
      </c>
    </row>
    <row r="860" spans="2:6">
      <c r="B860" s="228">
        <v>17</v>
      </c>
      <c r="C860" s="228">
        <v>5</v>
      </c>
      <c r="D860" s="228">
        <v>11</v>
      </c>
      <c r="E860" s="228">
        <v>2014</v>
      </c>
      <c r="F860" s="225">
        <v>2011.2</v>
      </c>
    </row>
    <row r="861" spans="2:6">
      <c r="B861" s="228">
        <v>18</v>
      </c>
      <c r="C861" s="228">
        <v>5</v>
      </c>
      <c r="D861" s="228">
        <v>11</v>
      </c>
      <c r="E861" s="228">
        <v>2014</v>
      </c>
      <c r="F861" s="225">
        <v>2000.4</v>
      </c>
    </row>
    <row r="862" spans="2:6">
      <c r="B862" s="228">
        <v>19</v>
      </c>
      <c r="C862" s="228">
        <v>5</v>
      </c>
      <c r="D862" s="228">
        <v>11</v>
      </c>
      <c r="E862" s="228">
        <v>2014</v>
      </c>
      <c r="F862" s="225">
        <v>1992</v>
      </c>
    </row>
    <row r="863" spans="2:6">
      <c r="B863" s="228">
        <v>20</v>
      </c>
      <c r="C863" s="228">
        <v>5</v>
      </c>
      <c r="D863" s="228">
        <v>11</v>
      </c>
      <c r="E863" s="228">
        <v>2014</v>
      </c>
      <c r="F863" s="225">
        <v>1981.3</v>
      </c>
    </row>
    <row r="864" spans="2:6">
      <c r="B864" s="228">
        <v>21</v>
      </c>
      <c r="C864" s="228">
        <v>5</v>
      </c>
      <c r="D864" s="228">
        <v>11</v>
      </c>
      <c r="E864" s="228">
        <v>2014</v>
      </c>
      <c r="F864" s="225">
        <v>2012.2</v>
      </c>
    </row>
    <row r="865" spans="2:6">
      <c r="B865" s="228">
        <v>22</v>
      </c>
      <c r="C865" s="228">
        <v>5</v>
      </c>
      <c r="D865" s="228">
        <v>11</v>
      </c>
      <c r="E865" s="228">
        <v>2014</v>
      </c>
      <c r="F865" s="225">
        <v>2040</v>
      </c>
    </row>
    <row r="866" spans="2:6">
      <c r="B866" s="228">
        <v>23</v>
      </c>
      <c r="C866" s="228">
        <v>5</v>
      </c>
      <c r="D866" s="228">
        <v>11</v>
      </c>
      <c r="E866" s="228">
        <v>2014</v>
      </c>
      <c r="F866" s="225">
        <v>2064.9</v>
      </c>
    </row>
    <row r="867" spans="2:6">
      <c r="B867" s="228">
        <v>24</v>
      </c>
      <c r="C867" s="228">
        <v>5</v>
      </c>
      <c r="D867" s="228">
        <v>11</v>
      </c>
      <c r="E867" s="228">
        <v>2014</v>
      </c>
      <c r="F867" s="225">
        <v>2035.6</v>
      </c>
    </row>
    <row r="868" spans="2:6">
      <c r="B868" s="228">
        <v>1</v>
      </c>
      <c r="C868" s="228">
        <v>6</v>
      </c>
      <c r="D868" s="228">
        <v>11</v>
      </c>
      <c r="E868" s="228">
        <v>2014</v>
      </c>
      <c r="F868" s="225">
        <v>2065.8000000000002</v>
      </c>
    </row>
    <row r="869" spans="2:6">
      <c r="B869" s="228">
        <v>2</v>
      </c>
      <c r="C869" s="228">
        <v>6</v>
      </c>
      <c r="D869" s="228">
        <v>11</v>
      </c>
      <c r="E869" s="228">
        <v>2014</v>
      </c>
      <c r="F869" s="225">
        <v>2039.1</v>
      </c>
    </row>
    <row r="870" spans="2:6">
      <c r="B870" s="228">
        <v>3</v>
      </c>
      <c r="C870" s="228">
        <v>6</v>
      </c>
      <c r="D870" s="228">
        <v>11</v>
      </c>
      <c r="E870" s="228">
        <v>2014</v>
      </c>
      <c r="F870" s="225">
        <v>2012</v>
      </c>
    </row>
    <row r="871" spans="2:6">
      <c r="B871" s="228">
        <v>4</v>
      </c>
      <c r="C871" s="228">
        <v>6</v>
      </c>
      <c r="D871" s="228">
        <v>11</v>
      </c>
      <c r="E871" s="228">
        <v>2014</v>
      </c>
      <c r="F871" s="225">
        <v>2001.3</v>
      </c>
    </row>
    <row r="872" spans="2:6">
      <c r="B872" s="228">
        <v>5</v>
      </c>
      <c r="C872" s="228">
        <v>6</v>
      </c>
      <c r="D872" s="228">
        <v>11</v>
      </c>
      <c r="E872" s="228">
        <v>2014</v>
      </c>
      <c r="F872" s="225">
        <v>2013.7</v>
      </c>
    </row>
    <row r="873" spans="2:6">
      <c r="B873" s="228">
        <v>6</v>
      </c>
      <c r="C873" s="228">
        <v>6</v>
      </c>
      <c r="D873" s="228">
        <v>11</v>
      </c>
      <c r="E873" s="228">
        <v>2014</v>
      </c>
      <c r="F873" s="225">
        <v>1989.1</v>
      </c>
    </row>
    <row r="874" spans="2:6">
      <c r="B874" s="228">
        <v>7</v>
      </c>
      <c r="C874" s="228">
        <v>6</v>
      </c>
      <c r="D874" s="228">
        <v>11</v>
      </c>
      <c r="E874" s="228">
        <v>2014</v>
      </c>
      <c r="F874" s="225">
        <v>2008.2</v>
      </c>
    </row>
    <row r="875" spans="2:6">
      <c r="B875" s="228">
        <v>8</v>
      </c>
      <c r="C875" s="228">
        <v>6</v>
      </c>
      <c r="D875" s="228">
        <v>11</v>
      </c>
      <c r="E875" s="228">
        <v>2014</v>
      </c>
      <c r="F875" s="225">
        <v>2017.8</v>
      </c>
    </row>
    <row r="876" spans="2:6">
      <c r="B876" s="228">
        <v>9</v>
      </c>
      <c r="C876" s="228">
        <v>6</v>
      </c>
      <c r="D876" s="228">
        <v>11</v>
      </c>
      <c r="E876" s="228">
        <v>2014</v>
      </c>
      <c r="F876" s="225">
        <v>1976.1</v>
      </c>
    </row>
    <row r="877" spans="2:6">
      <c r="B877" s="228">
        <v>10</v>
      </c>
      <c r="C877" s="228">
        <v>6</v>
      </c>
      <c r="D877" s="228">
        <v>11</v>
      </c>
      <c r="E877" s="228">
        <v>2014</v>
      </c>
      <c r="F877" s="225">
        <v>2001.7</v>
      </c>
    </row>
    <row r="878" spans="2:6">
      <c r="B878" s="228">
        <v>11</v>
      </c>
      <c r="C878" s="228">
        <v>6</v>
      </c>
      <c r="D878" s="228">
        <v>11</v>
      </c>
      <c r="E878" s="228">
        <v>2014</v>
      </c>
      <c r="F878" s="225">
        <v>1983.8</v>
      </c>
    </row>
    <row r="879" spans="2:6">
      <c r="B879" s="228">
        <v>12</v>
      </c>
      <c r="C879" s="228">
        <v>6</v>
      </c>
      <c r="D879" s="228">
        <v>11</v>
      </c>
      <c r="E879" s="228">
        <v>2014</v>
      </c>
      <c r="F879" s="225">
        <v>1968.2</v>
      </c>
    </row>
    <row r="880" spans="2:6">
      <c r="B880" s="228">
        <v>13</v>
      </c>
      <c r="C880" s="228">
        <v>6</v>
      </c>
      <c r="D880" s="228">
        <v>11</v>
      </c>
      <c r="E880" s="228">
        <v>2014</v>
      </c>
      <c r="F880" s="225">
        <v>1986.9</v>
      </c>
    </row>
    <row r="881" spans="2:6">
      <c r="B881" s="228">
        <v>14</v>
      </c>
      <c r="C881" s="228">
        <v>6</v>
      </c>
      <c r="D881" s="228">
        <v>11</v>
      </c>
      <c r="E881" s="228">
        <v>2014</v>
      </c>
      <c r="F881" s="225">
        <v>1988.3</v>
      </c>
    </row>
    <row r="882" spans="2:6">
      <c r="B882" s="228">
        <v>15</v>
      </c>
      <c r="C882" s="228">
        <v>6</v>
      </c>
      <c r="D882" s="228">
        <v>11</v>
      </c>
      <c r="E882" s="228">
        <v>2014</v>
      </c>
      <c r="F882" s="225">
        <v>1967.4</v>
      </c>
    </row>
    <row r="883" spans="2:6">
      <c r="B883" s="228">
        <v>16</v>
      </c>
      <c r="C883" s="228">
        <v>6</v>
      </c>
      <c r="D883" s="228">
        <v>11</v>
      </c>
      <c r="E883" s="228">
        <v>2014</v>
      </c>
      <c r="F883" s="225">
        <v>1969.5</v>
      </c>
    </row>
    <row r="884" spans="2:6">
      <c r="B884" s="228">
        <v>17</v>
      </c>
      <c r="C884" s="228">
        <v>6</v>
      </c>
      <c r="D884" s="228">
        <v>11</v>
      </c>
      <c r="E884" s="228">
        <v>2014</v>
      </c>
      <c r="F884" s="225">
        <v>2018.6</v>
      </c>
    </row>
    <row r="885" spans="2:6">
      <c r="B885" s="228">
        <v>18</v>
      </c>
      <c r="C885" s="228">
        <v>6</v>
      </c>
      <c r="D885" s="228">
        <v>11</v>
      </c>
      <c r="E885" s="228">
        <v>2014</v>
      </c>
      <c r="F885" s="225">
        <v>2025.1</v>
      </c>
    </row>
    <row r="886" spans="2:6">
      <c r="B886" s="228">
        <v>19</v>
      </c>
      <c r="C886" s="228">
        <v>6</v>
      </c>
      <c r="D886" s="228">
        <v>11</v>
      </c>
      <c r="E886" s="228">
        <v>2014</v>
      </c>
      <c r="F886" s="225">
        <v>2029.6</v>
      </c>
    </row>
    <row r="887" spans="2:6">
      <c r="B887" s="228">
        <v>20</v>
      </c>
      <c r="C887" s="228">
        <v>6</v>
      </c>
      <c r="D887" s="228">
        <v>11</v>
      </c>
      <c r="E887" s="228">
        <v>2014</v>
      </c>
      <c r="F887" s="225">
        <v>2068.1999999999998</v>
      </c>
    </row>
    <row r="888" spans="2:6">
      <c r="B888" s="228">
        <v>21</v>
      </c>
      <c r="C888" s="228">
        <v>6</v>
      </c>
      <c r="D888" s="228">
        <v>11</v>
      </c>
      <c r="E888" s="228">
        <v>2014</v>
      </c>
      <c r="F888" s="225">
        <v>2131.4</v>
      </c>
    </row>
    <row r="889" spans="2:6">
      <c r="B889" s="228">
        <v>22</v>
      </c>
      <c r="C889" s="228">
        <v>6</v>
      </c>
      <c r="D889" s="228">
        <v>11</v>
      </c>
      <c r="E889" s="228">
        <v>2014</v>
      </c>
      <c r="F889" s="225">
        <v>2175.1999999999998</v>
      </c>
    </row>
    <row r="890" spans="2:6">
      <c r="B890" s="228">
        <v>23</v>
      </c>
      <c r="C890" s="228">
        <v>6</v>
      </c>
      <c r="D890" s="228">
        <v>11</v>
      </c>
      <c r="E890" s="228">
        <v>2014</v>
      </c>
      <c r="F890" s="225">
        <v>2149.5</v>
      </c>
    </row>
    <row r="891" spans="2:6">
      <c r="B891" s="228">
        <v>24</v>
      </c>
      <c r="C891" s="228">
        <v>6</v>
      </c>
      <c r="D891" s="228">
        <v>11</v>
      </c>
      <c r="E891" s="228">
        <v>2014</v>
      </c>
      <c r="F891" s="225">
        <v>2126.4</v>
      </c>
    </row>
    <row r="892" spans="2:6">
      <c r="B892" s="228">
        <v>1</v>
      </c>
      <c r="C892" s="228">
        <v>7</v>
      </c>
      <c r="D892" s="228">
        <v>11</v>
      </c>
      <c r="E892" s="228">
        <v>2014</v>
      </c>
      <c r="F892" s="225">
        <v>2127</v>
      </c>
    </row>
    <row r="893" spans="2:6">
      <c r="B893" s="228">
        <v>2</v>
      </c>
      <c r="C893" s="228">
        <v>7</v>
      </c>
      <c r="D893" s="228">
        <v>11</v>
      </c>
      <c r="E893" s="228">
        <v>2014</v>
      </c>
      <c r="F893" s="225">
        <v>2095.1</v>
      </c>
    </row>
    <row r="894" spans="2:6">
      <c r="B894" s="228">
        <v>3</v>
      </c>
      <c r="C894" s="228">
        <v>7</v>
      </c>
      <c r="D894" s="228">
        <v>11</v>
      </c>
      <c r="E894" s="228">
        <v>2014</v>
      </c>
      <c r="F894" s="225">
        <v>2094.4</v>
      </c>
    </row>
    <row r="895" spans="2:6">
      <c r="B895" s="228">
        <v>4</v>
      </c>
      <c r="C895" s="228">
        <v>7</v>
      </c>
      <c r="D895" s="228">
        <v>11</v>
      </c>
      <c r="E895" s="228">
        <v>2014</v>
      </c>
      <c r="F895" s="225">
        <v>2078.5</v>
      </c>
    </row>
    <row r="896" spans="2:6">
      <c r="B896" s="228">
        <v>5</v>
      </c>
      <c r="C896" s="228">
        <v>7</v>
      </c>
      <c r="D896" s="228">
        <v>11</v>
      </c>
      <c r="E896" s="228">
        <v>2014</v>
      </c>
      <c r="F896" s="225">
        <v>2054.1999999999998</v>
      </c>
    </row>
    <row r="897" spans="2:6">
      <c r="B897" s="228">
        <v>6</v>
      </c>
      <c r="C897" s="228">
        <v>7</v>
      </c>
      <c r="D897" s="228">
        <v>11</v>
      </c>
      <c r="E897" s="228">
        <v>2014</v>
      </c>
      <c r="F897" s="225">
        <v>2025</v>
      </c>
    </row>
    <row r="898" spans="2:6">
      <c r="B898" s="228">
        <v>7</v>
      </c>
      <c r="C898" s="228">
        <v>7</v>
      </c>
      <c r="D898" s="228">
        <v>11</v>
      </c>
      <c r="E898" s="228">
        <v>2014</v>
      </c>
      <c r="F898" s="225">
        <v>2074.1999999999998</v>
      </c>
    </row>
    <row r="899" spans="2:6">
      <c r="B899" s="228">
        <v>8</v>
      </c>
      <c r="C899" s="228">
        <v>7</v>
      </c>
      <c r="D899" s="228">
        <v>11</v>
      </c>
      <c r="E899" s="228">
        <v>2014</v>
      </c>
      <c r="F899" s="225">
        <v>2069.1999999999998</v>
      </c>
    </row>
    <row r="900" spans="2:6">
      <c r="B900" s="228">
        <v>9</v>
      </c>
      <c r="C900" s="228">
        <v>7</v>
      </c>
      <c r="D900" s="228">
        <v>11</v>
      </c>
      <c r="E900" s="228">
        <v>2014</v>
      </c>
      <c r="F900" s="225">
        <v>2075.1999999999998</v>
      </c>
    </row>
    <row r="901" spans="2:6">
      <c r="B901" s="228">
        <v>10</v>
      </c>
      <c r="C901" s="228">
        <v>7</v>
      </c>
      <c r="D901" s="228">
        <v>11</v>
      </c>
      <c r="E901" s="228">
        <v>2014</v>
      </c>
      <c r="F901" s="225">
        <v>2083.1999999999998</v>
      </c>
    </row>
    <row r="902" spans="2:6">
      <c r="B902" s="228">
        <v>11</v>
      </c>
      <c r="C902" s="228">
        <v>7</v>
      </c>
      <c r="D902" s="228">
        <v>11</v>
      </c>
      <c r="E902" s="228">
        <v>2014</v>
      </c>
      <c r="F902" s="225">
        <v>2078.9</v>
      </c>
    </row>
    <row r="903" spans="2:6">
      <c r="B903" s="228">
        <v>12</v>
      </c>
      <c r="C903" s="228">
        <v>7</v>
      </c>
      <c r="D903" s="228">
        <v>11</v>
      </c>
      <c r="E903" s="228">
        <v>2014</v>
      </c>
      <c r="F903" s="225">
        <v>2053.4</v>
      </c>
    </row>
    <row r="904" spans="2:6">
      <c r="B904" s="228">
        <v>13</v>
      </c>
      <c r="C904" s="228">
        <v>7</v>
      </c>
      <c r="D904" s="228">
        <v>11</v>
      </c>
      <c r="E904" s="228">
        <v>2014</v>
      </c>
      <c r="F904" s="225">
        <v>2039.1</v>
      </c>
    </row>
    <row r="905" spans="2:6">
      <c r="B905" s="228">
        <v>14</v>
      </c>
      <c r="C905" s="228">
        <v>7</v>
      </c>
      <c r="D905" s="228">
        <v>11</v>
      </c>
      <c r="E905" s="228">
        <v>2014</v>
      </c>
      <c r="F905" s="225">
        <v>2026.9</v>
      </c>
    </row>
    <row r="906" spans="2:6">
      <c r="B906" s="228">
        <v>15</v>
      </c>
      <c r="C906" s="228">
        <v>7</v>
      </c>
      <c r="D906" s="228">
        <v>11</v>
      </c>
      <c r="E906" s="228">
        <v>2014</v>
      </c>
      <c r="F906" s="225">
        <v>2059.4</v>
      </c>
    </row>
    <row r="907" spans="2:6">
      <c r="B907" s="228">
        <v>16</v>
      </c>
      <c r="C907" s="228">
        <v>7</v>
      </c>
      <c r="D907" s="228">
        <v>11</v>
      </c>
      <c r="E907" s="228">
        <v>2014</v>
      </c>
      <c r="F907" s="225">
        <v>2076.1999999999998</v>
      </c>
    </row>
    <row r="908" spans="2:6">
      <c r="B908" s="228">
        <v>17</v>
      </c>
      <c r="C908" s="228">
        <v>7</v>
      </c>
      <c r="D908" s="228">
        <v>11</v>
      </c>
      <c r="E908" s="228">
        <v>2014</v>
      </c>
      <c r="F908" s="225">
        <v>2100.3000000000002</v>
      </c>
    </row>
    <row r="909" spans="2:6">
      <c r="B909" s="228">
        <v>18</v>
      </c>
      <c r="C909" s="228">
        <v>7</v>
      </c>
      <c r="D909" s="228">
        <v>11</v>
      </c>
      <c r="E909" s="228">
        <v>2014</v>
      </c>
      <c r="F909" s="225">
        <v>2149.1</v>
      </c>
    </row>
    <row r="910" spans="2:6">
      <c r="B910" s="228">
        <v>19</v>
      </c>
      <c r="C910" s="228">
        <v>7</v>
      </c>
      <c r="D910" s="228">
        <v>11</v>
      </c>
      <c r="E910" s="228">
        <v>2014</v>
      </c>
      <c r="F910" s="225">
        <v>2116.9</v>
      </c>
    </row>
    <row r="911" spans="2:6">
      <c r="B911" s="228">
        <v>20</v>
      </c>
      <c r="C911" s="228">
        <v>7</v>
      </c>
      <c r="D911" s="228">
        <v>11</v>
      </c>
      <c r="E911" s="228">
        <v>2014</v>
      </c>
      <c r="F911" s="225">
        <v>2055.1999999999998</v>
      </c>
    </row>
    <row r="912" spans="2:6">
      <c r="B912" s="228">
        <v>21</v>
      </c>
      <c r="C912" s="228">
        <v>7</v>
      </c>
      <c r="D912" s="228">
        <v>11</v>
      </c>
      <c r="E912" s="228">
        <v>2014</v>
      </c>
      <c r="F912" s="225">
        <v>2096.6</v>
      </c>
    </row>
    <row r="913" spans="2:6">
      <c r="B913" s="228">
        <v>22</v>
      </c>
      <c r="C913" s="228">
        <v>7</v>
      </c>
      <c r="D913" s="228">
        <v>11</v>
      </c>
      <c r="E913" s="228">
        <v>2014</v>
      </c>
      <c r="F913" s="225">
        <v>2153.6999999999998</v>
      </c>
    </row>
    <row r="914" spans="2:6">
      <c r="B914" s="228">
        <v>23</v>
      </c>
      <c r="C914" s="228">
        <v>7</v>
      </c>
      <c r="D914" s="228">
        <v>11</v>
      </c>
      <c r="E914" s="228">
        <v>2014</v>
      </c>
      <c r="F914" s="225">
        <v>2183.8000000000002</v>
      </c>
    </row>
    <row r="915" spans="2:6">
      <c r="B915" s="228">
        <v>24</v>
      </c>
      <c r="C915" s="228">
        <v>7</v>
      </c>
      <c r="D915" s="228">
        <v>11</v>
      </c>
      <c r="E915" s="228">
        <v>2014</v>
      </c>
      <c r="F915" s="225">
        <v>2188.8000000000002</v>
      </c>
    </row>
    <row r="916" spans="2:6">
      <c r="B916" s="228">
        <v>1</v>
      </c>
      <c r="C916" s="228">
        <v>8</v>
      </c>
      <c r="D916" s="228">
        <v>11</v>
      </c>
      <c r="E916" s="228">
        <v>2014</v>
      </c>
      <c r="F916" s="225">
        <v>2165</v>
      </c>
    </row>
    <row r="917" spans="2:6">
      <c r="B917" s="228">
        <v>2</v>
      </c>
      <c r="C917" s="228">
        <v>8</v>
      </c>
      <c r="D917" s="228">
        <v>11</v>
      </c>
      <c r="E917" s="228">
        <v>2014</v>
      </c>
      <c r="F917" s="225">
        <v>2150.9</v>
      </c>
    </row>
    <row r="918" spans="2:6">
      <c r="B918" s="228">
        <v>3</v>
      </c>
      <c r="C918" s="228">
        <v>8</v>
      </c>
      <c r="D918" s="228">
        <v>11</v>
      </c>
      <c r="E918" s="228">
        <v>2014</v>
      </c>
      <c r="F918" s="225">
        <v>2148.6999999999998</v>
      </c>
    </row>
    <row r="919" spans="2:6">
      <c r="B919" s="228">
        <v>4</v>
      </c>
      <c r="C919" s="228">
        <v>8</v>
      </c>
      <c r="D919" s="228">
        <v>11</v>
      </c>
      <c r="E919" s="228">
        <v>2014</v>
      </c>
      <c r="F919" s="225">
        <v>2147.6999999999998</v>
      </c>
    </row>
    <row r="920" spans="2:6">
      <c r="B920" s="228">
        <v>5</v>
      </c>
      <c r="C920" s="228">
        <v>8</v>
      </c>
      <c r="D920" s="228">
        <v>11</v>
      </c>
      <c r="E920" s="228">
        <v>2014</v>
      </c>
      <c r="F920" s="225">
        <v>2165.4</v>
      </c>
    </row>
    <row r="921" spans="2:6">
      <c r="B921" s="228">
        <v>6</v>
      </c>
      <c r="C921" s="228">
        <v>8</v>
      </c>
      <c r="D921" s="228">
        <v>11</v>
      </c>
      <c r="E921" s="228">
        <v>2014</v>
      </c>
      <c r="F921" s="225">
        <v>2139.3000000000002</v>
      </c>
    </row>
    <row r="922" spans="2:6">
      <c r="B922" s="228">
        <v>7</v>
      </c>
      <c r="C922" s="228">
        <v>8</v>
      </c>
      <c r="D922" s="228">
        <v>11</v>
      </c>
      <c r="E922" s="228">
        <v>2014</v>
      </c>
      <c r="F922" s="225">
        <v>2135.4</v>
      </c>
    </row>
    <row r="923" spans="2:6">
      <c r="B923" s="228">
        <v>8</v>
      </c>
      <c r="C923" s="228">
        <v>8</v>
      </c>
      <c r="D923" s="228">
        <v>11</v>
      </c>
      <c r="E923" s="228">
        <v>2014</v>
      </c>
      <c r="F923" s="225">
        <v>2077.3000000000002</v>
      </c>
    </row>
    <row r="924" spans="2:6">
      <c r="B924" s="228">
        <v>9</v>
      </c>
      <c r="C924" s="228">
        <v>8</v>
      </c>
      <c r="D924" s="228">
        <v>11</v>
      </c>
      <c r="E924" s="228">
        <v>2014</v>
      </c>
      <c r="F924" s="225">
        <v>2032</v>
      </c>
    </row>
    <row r="925" spans="2:6">
      <c r="B925" s="228">
        <v>10</v>
      </c>
      <c r="C925" s="228">
        <v>8</v>
      </c>
      <c r="D925" s="228">
        <v>11</v>
      </c>
      <c r="E925" s="228">
        <v>2014</v>
      </c>
      <c r="F925" s="225">
        <v>2061.5</v>
      </c>
    </row>
    <row r="926" spans="2:6">
      <c r="B926" s="228">
        <v>11</v>
      </c>
      <c r="C926" s="228">
        <v>8</v>
      </c>
      <c r="D926" s="228">
        <v>11</v>
      </c>
      <c r="E926" s="228">
        <v>2014</v>
      </c>
      <c r="F926" s="225">
        <v>2059.5</v>
      </c>
    </row>
    <row r="927" spans="2:6">
      <c r="B927" s="228">
        <v>12</v>
      </c>
      <c r="C927" s="228">
        <v>8</v>
      </c>
      <c r="D927" s="228">
        <v>11</v>
      </c>
      <c r="E927" s="228">
        <v>2014</v>
      </c>
      <c r="F927" s="225">
        <v>2036.8</v>
      </c>
    </row>
    <row r="928" spans="2:6">
      <c r="B928" s="228">
        <v>13</v>
      </c>
      <c r="C928" s="228">
        <v>8</v>
      </c>
      <c r="D928" s="228">
        <v>11</v>
      </c>
      <c r="E928" s="228">
        <v>2014</v>
      </c>
      <c r="F928" s="225">
        <v>2033.1</v>
      </c>
    </row>
    <row r="929" spans="2:6">
      <c r="B929" s="228">
        <v>14</v>
      </c>
      <c r="C929" s="228">
        <v>8</v>
      </c>
      <c r="D929" s="228">
        <v>11</v>
      </c>
      <c r="E929" s="228">
        <v>2014</v>
      </c>
      <c r="F929" s="225">
        <v>1987.2</v>
      </c>
    </row>
    <row r="930" spans="2:6">
      <c r="B930" s="228">
        <v>15</v>
      </c>
      <c r="C930" s="228">
        <v>8</v>
      </c>
      <c r="D930" s="228">
        <v>11</v>
      </c>
      <c r="E930" s="228">
        <v>2014</v>
      </c>
      <c r="F930" s="225">
        <v>1969.6</v>
      </c>
    </row>
    <row r="931" spans="2:6">
      <c r="B931" s="228">
        <v>16</v>
      </c>
      <c r="C931" s="228">
        <v>8</v>
      </c>
      <c r="D931" s="228">
        <v>11</v>
      </c>
      <c r="E931" s="228">
        <v>2014</v>
      </c>
      <c r="F931" s="225">
        <v>1979.4</v>
      </c>
    </row>
    <row r="932" spans="2:6">
      <c r="B932" s="228">
        <v>17</v>
      </c>
      <c r="C932" s="228">
        <v>8</v>
      </c>
      <c r="D932" s="228">
        <v>11</v>
      </c>
      <c r="E932" s="228">
        <v>2014</v>
      </c>
      <c r="F932" s="225">
        <v>2041.6</v>
      </c>
    </row>
    <row r="933" spans="2:6">
      <c r="B933" s="228">
        <v>18</v>
      </c>
      <c r="C933" s="228">
        <v>8</v>
      </c>
      <c r="D933" s="228">
        <v>11</v>
      </c>
      <c r="E933" s="228">
        <v>2014</v>
      </c>
      <c r="F933" s="225">
        <v>2091.1</v>
      </c>
    </row>
    <row r="934" spans="2:6">
      <c r="B934" s="228">
        <v>19</v>
      </c>
      <c r="C934" s="228">
        <v>8</v>
      </c>
      <c r="D934" s="228">
        <v>11</v>
      </c>
      <c r="E934" s="228">
        <v>2014</v>
      </c>
      <c r="F934" s="225">
        <v>2101.9</v>
      </c>
    </row>
    <row r="935" spans="2:6">
      <c r="B935" s="228">
        <v>20</v>
      </c>
      <c r="C935" s="228">
        <v>8</v>
      </c>
      <c r="D935" s="228">
        <v>11</v>
      </c>
      <c r="E935" s="228">
        <v>2014</v>
      </c>
      <c r="F935" s="225">
        <v>2038.1</v>
      </c>
    </row>
    <row r="936" spans="2:6">
      <c r="B936" s="228">
        <v>21</v>
      </c>
      <c r="C936" s="228">
        <v>8</v>
      </c>
      <c r="D936" s="228">
        <v>11</v>
      </c>
      <c r="E936" s="228">
        <v>2014</v>
      </c>
      <c r="F936" s="225">
        <v>2075.5</v>
      </c>
    </row>
    <row r="937" spans="2:6">
      <c r="B937" s="228">
        <v>22</v>
      </c>
      <c r="C937" s="228">
        <v>8</v>
      </c>
      <c r="D937" s="228">
        <v>11</v>
      </c>
      <c r="E937" s="228">
        <v>2014</v>
      </c>
      <c r="F937" s="225">
        <v>2152.4</v>
      </c>
    </row>
    <row r="938" spans="2:6">
      <c r="B938" s="228">
        <v>23</v>
      </c>
      <c r="C938" s="228">
        <v>8</v>
      </c>
      <c r="D938" s="228">
        <v>11</v>
      </c>
      <c r="E938" s="228">
        <v>2014</v>
      </c>
      <c r="F938" s="225">
        <v>2133</v>
      </c>
    </row>
    <row r="939" spans="2:6">
      <c r="B939" s="228">
        <v>24</v>
      </c>
      <c r="C939" s="228">
        <v>8</v>
      </c>
      <c r="D939" s="228">
        <v>11</v>
      </c>
      <c r="E939" s="228">
        <v>2014</v>
      </c>
      <c r="F939" s="225">
        <v>2123.9</v>
      </c>
    </row>
    <row r="940" spans="2:6">
      <c r="B940" s="228">
        <v>1</v>
      </c>
      <c r="C940" s="228">
        <v>9</v>
      </c>
      <c r="D940" s="228">
        <v>11</v>
      </c>
      <c r="E940" s="228">
        <v>2014</v>
      </c>
      <c r="F940" s="225">
        <v>2108.1999999999998</v>
      </c>
    </row>
    <row r="941" spans="2:6">
      <c r="B941" s="228">
        <v>2</v>
      </c>
      <c r="C941" s="228">
        <v>9</v>
      </c>
      <c r="D941" s="228">
        <v>11</v>
      </c>
      <c r="E941" s="228">
        <v>2014</v>
      </c>
      <c r="F941" s="225">
        <v>2097.6</v>
      </c>
    </row>
    <row r="942" spans="2:6">
      <c r="B942" s="228">
        <v>3</v>
      </c>
      <c r="C942" s="228">
        <v>9</v>
      </c>
      <c r="D942" s="228">
        <v>11</v>
      </c>
      <c r="E942" s="228">
        <v>2014</v>
      </c>
      <c r="F942" s="225">
        <v>2082.1</v>
      </c>
    </row>
    <row r="943" spans="2:6">
      <c r="B943" s="228">
        <v>4</v>
      </c>
      <c r="C943" s="228">
        <v>9</v>
      </c>
      <c r="D943" s="228">
        <v>11</v>
      </c>
      <c r="E943" s="228">
        <v>2014</v>
      </c>
      <c r="F943" s="225">
        <v>2097.1999999999998</v>
      </c>
    </row>
    <row r="944" spans="2:6">
      <c r="B944" s="228">
        <v>5</v>
      </c>
      <c r="C944" s="228">
        <v>9</v>
      </c>
      <c r="D944" s="228">
        <v>11</v>
      </c>
      <c r="E944" s="228">
        <v>2014</v>
      </c>
      <c r="F944" s="225">
        <v>2094.6999999999998</v>
      </c>
    </row>
    <row r="945" spans="2:6">
      <c r="B945" s="228">
        <v>6</v>
      </c>
      <c r="C945" s="228">
        <v>9</v>
      </c>
      <c r="D945" s="228">
        <v>11</v>
      </c>
      <c r="E945" s="228">
        <v>2014</v>
      </c>
      <c r="F945" s="225">
        <v>2095.5</v>
      </c>
    </row>
    <row r="946" spans="2:6">
      <c r="B946" s="228">
        <v>7</v>
      </c>
      <c r="C946" s="228">
        <v>9</v>
      </c>
      <c r="D946" s="228">
        <v>11</v>
      </c>
      <c r="E946" s="228">
        <v>2014</v>
      </c>
      <c r="F946" s="225">
        <v>2109</v>
      </c>
    </row>
    <row r="947" spans="2:6">
      <c r="B947" s="228">
        <v>8</v>
      </c>
      <c r="C947" s="228">
        <v>9</v>
      </c>
      <c r="D947" s="228">
        <v>11</v>
      </c>
      <c r="E947" s="228">
        <v>2014</v>
      </c>
      <c r="F947" s="225">
        <v>2038</v>
      </c>
    </row>
    <row r="948" spans="2:6">
      <c r="B948" s="228">
        <v>9</v>
      </c>
      <c r="C948" s="228">
        <v>9</v>
      </c>
      <c r="D948" s="228">
        <v>11</v>
      </c>
      <c r="E948" s="228">
        <v>2014</v>
      </c>
      <c r="F948" s="225">
        <v>1985.3</v>
      </c>
    </row>
    <row r="949" spans="2:6">
      <c r="B949" s="228">
        <v>10</v>
      </c>
      <c r="C949" s="228">
        <v>9</v>
      </c>
      <c r="D949" s="228">
        <v>11</v>
      </c>
      <c r="E949" s="228">
        <v>2014</v>
      </c>
      <c r="F949" s="225">
        <v>1978.3</v>
      </c>
    </row>
    <row r="950" spans="2:6">
      <c r="B950" s="228">
        <v>11</v>
      </c>
      <c r="C950" s="228">
        <v>9</v>
      </c>
      <c r="D950" s="228">
        <v>11</v>
      </c>
      <c r="E950" s="228">
        <v>2014</v>
      </c>
      <c r="F950" s="225">
        <v>2016.5</v>
      </c>
    </row>
    <row r="951" spans="2:6">
      <c r="B951" s="228">
        <v>12</v>
      </c>
      <c r="C951" s="228">
        <v>9</v>
      </c>
      <c r="D951" s="228">
        <v>11</v>
      </c>
      <c r="E951" s="228">
        <v>2014</v>
      </c>
      <c r="F951" s="225">
        <v>2033.9</v>
      </c>
    </row>
    <row r="952" spans="2:6">
      <c r="B952" s="228">
        <v>13</v>
      </c>
      <c r="C952" s="228">
        <v>9</v>
      </c>
      <c r="D952" s="228">
        <v>11</v>
      </c>
      <c r="E952" s="228">
        <v>2014</v>
      </c>
      <c r="F952" s="225">
        <v>2014.2</v>
      </c>
    </row>
    <row r="953" spans="2:6">
      <c r="B953" s="228">
        <v>14</v>
      </c>
      <c r="C953" s="228">
        <v>9</v>
      </c>
      <c r="D953" s="228">
        <v>11</v>
      </c>
      <c r="E953" s="228">
        <v>2014</v>
      </c>
      <c r="F953" s="225">
        <v>2014</v>
      </c>
    </row>
    <row r="954" spans="2:6">
      <c r="B954" s="228">
        <v>15</v>
      </c>
      <c r="C954" s="228">
        <v>9</v>
      </c>
      <c r="D954" s="228">
        <v>11</v>
      </c>
      <c r="E954" s="228">
        <v>2014</v>
      </c>
      <c r="F954" s="225">
        <v>2021</v>
      </c>
    </row>
    <row r="955" spans="2:6">
      <c r="B955" s="228">
        <v>16</v>
      </c>
      <c r="C955" s="228">
        <v>9</v>
      </c>
      <c r="D955" s="228">
        <v>11</v>
      </c>
      <c r="E955" s="228">
        <v>2014</v>
      </c>
      <c r="F955" s="225">
        <v>2055.5</v>
      </c>
    </row>
    <row r="956" spans="2:6">
      <c r="B956" s="228">
        <v>17</v>
      </c>
      <c r="C956" s="228">
        <v>9</v>
      </c>
      <c r="D956" s="228">
        <v>11</v>
      </c>
      <c r="E956" s="228">
        <v>2014</v>
      </c>
      <c r="F956" s="225">
        <v>2077.3000000000002</v>
      </c>
    </row>
    <row r="957" spans="2:6">
      <c r="B957" s="228">
        <v>18</v>
      </c>
      <c r="C957" s="228">
        <v>9</v>
      </c>
      <c r="D957" s="228">
        <v>11</v>
      </c>
      <c r="E957" s="228">
        <v>2014</v>
      </c>
      <c r="F957" s="225">
        <v>2064.1</v>
      </c>
    </row>
    <row r="958" spans="2:6">
      <c r="B958" s="228">
        <v>19</v>
      </c>
      <c r="C958" s="228">
        <v>9</v>
      </c>
      <c r="D958" s="228">
        <v>11</v>
      </c>
      <c r="E958" s="228">
        <v>2014</v>
      </c>
      <c r="F958" s="225">
        <v>2070.9</v>
      </c>
    </row>
    <row r="959" spans="2:6">
      <c r="B959" s="228">
        <v>20</v>
      </c>
      <c r="C959" s="228">
        <v>9</v>
      </c>
      <c r="D959" s="228">
        <v>11</v>
      </c>
      <c r="E959" s="228">
        <v>2014</v>
      </c>
      <c r="F959" s="225">
        <v>2086.1</v>
      </c>
    </row>
    <row r="960" spans="2:6">
      <c r="B960" s="228">
        <v>21</v>
      </c>
      <c r="C960" s="228">
        <v>9</v>
      </c>
      <c r="D960" s="228">
        <v>11</v>
      </c>
      <c r="E960" s="228">
        <v>2014</v>
      </c>
      <c r="F960" s="225">
        <v>2146.4</v>
      </c>
    </row>
    <row r="961" spans="2:6">
      <c r="B961" s="228">
        <v>22</v>
      </c>
      <c r="C961" s="228">
        <v>9</v>
      </c>
      <c r="D961" s="228">
        <v>11</v>
      </c>
      <c r="E961" s="228">
        <v>2014</v>
      </c>
      <c r="F961" s="225">
        <v>2168</v>
      </c>
    </row>
    <row r="962" spans="2:6">
      <c r="B962" s="228">
        <v>23</v>
      </c>
      <c r="C962" s="228">
        <v>9</v>
      </c>
      <c r="D962" s="228">
        <v>11</v>
      </c>
      <c r="E962" s="228">
        <v>2014</v>
      </c>
      <c r="F962" s="225">
        <v>2170.5</v>
      </c>
    </row>
    <row r="963" spans="2:6">
      <c r="B963" s="228">
        <v>24</v>
      </c>
      <c r="C963" s="228">
        <v>9</v>
      </c>
      <c r="D963" s="228">
        <v>11</v>
      </c>
      <c r="E963" s="228">
        <v>2014</v>
      </c>
      <c r="F963" s="225">
        <v>2149</v>
      </c>
    </row>
    <row r="964" spans="2:6">
      <c r="B964" s="228">
        <v>1</v>
      </c>
      <c r="C964" s="228">
        <v>10</v>
      </c>
      <c r="D964" s="228">
        <v>11</v>
      </c>
      <c r="E964" s="228">
        <v>2014</v>
      </c>
      <c r="F964" s="225">
        <v>2135.3000000000002</v>
      </c>
    </row>
    <row r="965" spans="2:6">
      <c r="B965" s="228">
        <v>2</v>
      </c>
      <c r="C965" s="228">
        <v>10</v>
      </c>
      <c r="D965" s="228">
        <v>11</v>
      </c>
      <c r="E965" s="228">
        <v>2014</v>
      </c>
      <c r="F965" s="225">
        <v>2092.6999999999998</v>
      </c>
    </row>
    <row r="966" spans="2:6">
      <c r="B966" s="228">
        <v>3</v>
      </c>
      <c r="C966" s="228">
        <v>10</v>
      </c>
      <c r="D966" s="228">
        <v>11</v>
      </c>
      <c r="E966" s="228">
        <v>2014</v>
      </c>
      <c r="F966" s="225">
        <v>2076.8000000000002</v>
      </c>
    </row>
    <row r="967" spans="2:6">
      <c r="B967" s="228">
        <v>4</v>
      </c>
      <c r="C967" s="228">
        <v>10</v>
      </c>
      <c r="D967" s="228">
        <v>11</v>
      </c>
      <c r="E967" s="228">
        <v>2014</v>
      </c>
      <c r="F967" s="225">
        <v>2086.6999999999998</v>
      </c>
    </row>
    <row r="968" spans="2:6">
      <c r="B968" s="228">
        <v>5</v>
      </c>
      <c r="C968" s="228">
        <v>10</v>
      </c>
      <c r="D968" s="228">
        <v>11</v>
      </c>
      <c r="E968" s="228">
        <v>2014</v>
      </c>
      <c r="F968" s="225">
        <v>2085.1999999999998</v>
      </c>
    </row>
    <row r="969" spans="2:6">
      <c r="B969" s="228">
        <v>6</v>
      </c>
      <c r="C969" s="228">
        <v>10</v>
      </c>
      <c r="D969" s="228">
        <v>11</v>
      </c>
      <c r="E969" s="228">
        <v>2014</v>
      </c>
      <c r="F969" s="225">
        <v>2049.1</v>
      </c>
    </row>
    <row r="970" spans="2:6">
      <c r="B970" s="228">
        <v>7</v>
      </c>
      <c r="C970" s="228">
        <v>10</v>
      </c>
      <c r="D970" s="228">
        <v>11</v>
      </c>
      <c r="E970" s="228">
        <v>2014</v>
      </c>
      <c r="F970" s="225">
        <v>2016.7</v>
      </c>
    </row>
    <row r="971" spans="2:6">
      <c r="B971" s="228">
        <v>8</v>
      </c>
      <c r="C971" s="228">
        <v>10</v>
      </c>
      <c r="D971" s="228">
        <v>11</v>
      </c>
      <c r="E971" s="228">
        <v>2014</v>
      </c>
      <c r="F971" s="225">
        <v>1999.2</v>
      </c>
    </row>
    <row r="972" spans="2:6">
      <c r="B972" s="228">
        <v>9</v>
      </c>
      <c r="C972" s="228">
        <v>10</v>
      </c>
      <c r="D972" s="228">
        <v>11</v>
      </c>
      <c r="E972" s="228">
        <v>2014</v>
      </c>
      <c r="F972" s="225">
        <v>1943.9</v>
      </c>
    </row>
    <row r="973" spans="2:6">
      <c r="B973" s="228">
        <v>10</v>
      </c>
      <c r="C973" s="228">
        <v>10</v>
      </c>
      <c r="D973" s="228">
        <v>11</v>
      </c>
      <c r="E973" s="228">
        <v>2014</v>
      </c>
      <c r="F973" s="225">
        <v>1967.4</v>
      </c>
    </row>
    <row r="974" spans="2:6">
      <c r="B974" s="228">
        <v>11</v>
      </c>
      <c r="C974" s="228">
        <v>10</v>
      </c>
      <c r="D974" s="228">
        <v>11</v>
      </c>
      <c r="E974" s="228">
        <v>2014</v>
      </c>
      <c r="F974" s="225">
        <v>1962.3</v>
      </c>
    </row>
    <row r="975" spans="2:6">
      <c r="B975" s="228">
        <v>12</v>
      </c>
      <c r="C975" s="228">
        <v>10</v>
      </c>
      <c r="D975" s="228">
        <v>11</v>
      </c>
      <c r="E975" s="228">
        <v>2014</v>
      </c>
      <c r="F975" s="225">
        <v>1938.9</v>
      </c>
    </row>
    <row r="976" spans="2:6">
      <c r="B976" s="228">
        <v>13</v>
      </c>
      <c r="C976" s="228">
        <v>10</v>
      </c>
      <c r="D976" s="228">
        <v>11</v>
      </c>
      <c r="E976" s="228">
        <v>2014</v>
      </c>
      <c r="F976" s="225">
        <v>1934.2</v>
      </c>
    </row>
    <row r="977" spans="2:6">
      <c r="B977" s="228">
        <v>14</v>
      </c>
      <c r="C977" s="228">
        <v>10</v>
      </c>
      <c r="D977" s="228">
        <v>11</v>
      </c>
      <c r="E977" s="228">
        <v>2014</v>
      </c>
      <c r="F977" s="225">
        <v>1936.1</v>
      </c>
    </row>
    <row r="978" spans="2:6">
      <c r="B978" s="228">
        <v>15</v>
      </c>
      <c r="C978" s="228">
        <v>10</v>
      </c>
      <c r="D978" s="228">
        <v>11</v>
      </c>
      <c r="E978" s="228">
        <v>2014</v>
      </c>
      <c r="F978" s="225">
        <v>1940</v>
      </c>
    </row>
    <row r="979" spans="2:6">
      <c r="B979" s="228">
        <v>16</v>
      </c>
      <c r="C979" s="228">
        <v>10</v>
      </c>
      <c r="D979" s="228">
        <v>11</v>
      </c>
      <c r="E979" s="228">
        <v>2014</v>
      </c>
      <c r="F979" s="225">
        <v>1939.3</v>
      </c>
    </row>
    <row r="980" spans="2:6">
      <c r="B980" s="228">
        <v>17</v>
      </c>
      <c r="C980" s="228">
        <v>10</v>
      </c>
      <c r="D980" s="228">
        <v>11</v>
      </c>
      <c r="E980" s="228">
        <v>2014</v>
      </c>
      <c r="F980" s="225">
        <v>1946.2</v>
      </c>
    </row>
    <row r="981" spans="2:6">
      <c r="B981" s="228">
        <v>18</v>
      </c>
      <c r="C981" s="228">
        <v>10</v>
      </c>
      <c r="D981" s="228">
        <v>11</v>
      </c>
      <c r="E981" s="228">
        <v>2014</v>
      </c>
      <c r="F981" s="225">
        <v>1961.7</v>
      </c>
    </row>
    <row r="982" spans="2:6">
      <c r="B982" s="228">
        <v>19</v>
      </c>
      <c r="C982" s="228">
        <v>10</v>
      </c>
      <c r="D982" s="228">
        <v>11</v>
      </c>
      <c r="E982" s="228">
        <v>2014</v>
      </c>
      <c r="F982" s="225">
        <v>1974.8</v>
      </c>
    </row>
    <row r="983" spans="2:6">
      <c r="B983" s="228">
        <v>20</v>
      </c>
      <c r="C983" s="228">
        <v>10</v>
      </c>
      <c r="D983" s="228">
        <v>11</v>
      </c>
      <c r="E983" s="228">
        <v>2014</v>
      </c>
      <c r="F983" s="225">
        <v>1991.8</v>
      </c>
    </row>
    <row r="984" spans="2:6">
      <c r="B984" s="228">
        <v>21</v>
      </c>
      <c r="C984" s="228">
        <v>10</v>
      </c>
      <c r="D984" s="228">
        <v>11</v>
      </c>
      <c r="E984" s="228">
        <v>2014</v>
      </c>
      <c r="F984" s="225">
        <v>2035.9</v>
      </c>
    </row>
    <row r="985" spans="2:6">
      <c r="B985" s="228">
        <v>22</v>
      </c>
      <c r="C985" s="228">
        <v>10</v>
      </c>
      <c r="D985" s="228">
        <v>11</v>
      </c>
      <c r="E985" s="228">
        <v>2014</v>
      </c>
      <c r="F985" s="225">
        <v>2093.6999999999998</v>
      </c>
    </row>
    <row r="986" spans="2:6">
      <c r="B986" s="228">
        <v>23</v>
      </c>
      <c r="C986" s="228">
        <v>10</v>
      </c>
      <c r="D986" s="228">
        <v>11</v>
      </c>
      <c r="E986" s="228">
        <v>2014</v>
      </c>
      <c r="F986" s="225">
        <v>2101.5</v>
      </c>
    </row>
    <row r="987" spans="2:6">
      <c r="B987" s="228">
        <v>24</v>
      </c>
      <c r="C987" s="228">
        <v>10</v>
      </c>
      <c r="D987" s="228">
        <v>11</v>
      </c>
      <c r="E987" s="228">
        <v>2014</v>
      </c>
      <c r="F987" s="225">
        <v>2073.6999999999998</v>
      </c>
    </row>
    <row r="988" spans="2:6">
      <c r="B988" s="228">
        <v>1</v>
      </c>
      <c r="C988" s="228">
        <v>11</v>
      </c>
      <c r="D988" s="228">
        <v>11</v>
      </c>
      <c r="E988" s="228">
        <v>2014</v>
      </c>
      <c r="F988" s="225">
        <v>2016.4</v>
      </c>
    </row>
    <row r="989" spans="2:6">
      <c r="B989" s="228">
        <v>2</v>
      </c>
      <c r="C989" s="228">
        <v>11</v>
      </c>
      <c r="D989" s="228">
        <v>11</v>
      </c>
      <c r="E989" s="228">
        <v>2014</v>
      </c>
      <c r="F989" s="225">
        <v>1970.1</v>
      </c>
    </row>
    <row r="990" spans="2:6">
      <c r="B990" s="228">
        <v>3</v>
      </c>
      <c r="C990" s="228">
        <v>11</v>
      </c>
      <c r="D990" s="228">
        <v>11</v>
      </c>
      <c r="E990" s="228">
        <v>2014</v>
      </c>
      <c r="F990" s="225">
        <v>1951.9</v>
      </c>
    </row>
    <row r="991" spans="2:6">
      <c r="B991" s="228">
        <v>4</v>
      </c>
      <c r="C991" s="228">
        <v>11</v>
      </c>
      <c r="D991" s="228">
        <v>11</v>
      </c>
      <c r="E991" s="228">
        <v>2014</v>
      </c>
      <c r="F991" s="225">
        <v>1964.6</v>
      </c>
    </row>
    <row r="992" spans="2:6">
      <c r="B992" s="228">
        <v>5</v>
      </c>
      <c r="C992" s="228">
        <v>11</v>
      </c>
      <c r="D992" s="228">
        <v>11</v>
      </c>
      <c r="E992" s="228">
        <v>2014</v>
      </c>
      <c r="F992" s="225">
        <v>1975.8</v>
      </c>
    </row>
    <row r="993" spans="2:6">
      <c r="B993" s="228">
        <v>6</v>
      </c>
      <c r="C993" s="228">
        <v>11</v>
      </c>
      <c r="D993" s="228">
        <v>11</v>
      </c>
      <c r="E993" s="228">
        <v>2014</v>
      </c>
      <c r="F993" s="225">
        <v>1978.4</v>
      </c>
    </row>
    <row r="994" spans="2:6">
      <c r="B994" s="228">
        <v>7</v>
      </c>
      <c r="C994" s="228">
        <v>11</v>
      </c>
      <c r="D994" s="228">
        <v>11</v>
      </c>
      <c r="E994" s="228">
        <v>2014</v>
      </c>
      <c r="F994" s="225">
        <v>1982.9</v>
      </c>
    </row>
    <row r="995" spans="2:6">
      <c r="B995" s="228">
        <v>8</v>
      </c>
      <c r="C995" s="228">
        <v>11</v>
      </c>
      <c r="D995" s="228">
        <v>11</v>
      </c>
      <c r="E995" s="228">
        <v>2014</v>
      </c>
      <c r="F995" s="225">
        <v>1946.2</v>
      </c>
    </row>
    <row r="996" spans="2:6">
      <c r="B996" s="228">
        <v>9</v>
      </c>
      <c r="C996" s="228">
        <v>11</v>
      </c>
      <c r="D996" s="228">
        <v>11</v>
      </c>
      <c r="E996" s="228">
        <v>2014</v>
      </c>
      <c r="F996" s="225">
        <v>1912.7</v>
      </c>
    </row>
    <row r="997" spans="2:6">
      <c r="B997" s="228">
        <v>10</v>
      </c>
      <c r="C997" s="228">
        <v>11</v>
      </c>
      <c r="D997" s="228">
        <v>11</v>
      </c>
      <c r="E997" s="228">
        <v>2014</v>
      </c>
      <c r="F997" s="225">
        <v>1918.8</v>
      </c>
    </row>
    <row r="998" spans="2:6">
      <c r="B998" s="228">
        <v>11</v>
      </c>
      <c r="C998" s="228">
        <v>11</v>
      </c>
      <c r="D998" s="228">
        <v>11</v>
      </c>
      <c r="E998" s="228">
        <v>2014</v>
      </c>
      <c r="F998" s="225">
        <v>1915.3</v>
      </c>
    </row>
    <row r="999" spans="2:6">
      <c r="B999" s="228">
        <v>12</v>
      </c>
      <c r="C999" s="228">
        <v>11</v>
      </c>
      <c r="D999" s="228">
        <v>11</v>
      </c>
      <c r="E999" s="228">
        <v>2014</v>
      </c>
      <c r="F999" s="225">
        <v>1907.1</v>
      </c>
    </row>
    <row r="1000" spans="2:6">
      <c r="B1000" s="228">
        <v>13</v>
      </c>
      <c r="C1000" s="228">
        <v>11</v>
      </c>
      <c r="D1000" s="228">
        <v>11</v>
      </c>
      <c r="E1000" s="228">
        <v>2014</v>
      </c>
      <c r="F1000" s="225">
        <v>1904.5</v>
      </c>
    </row>
    <row r="1001" spans="2:6">
      <c r="B1001" s="228">
        <v>14</v>
      </c>
      <c r="C1001" s="228">
        <v>11</v>
      </c>
      <c r="D1001" s="228">
        <v>11</v>
      </c>
      <c r="E1001" s="228">
        <v>2014</v>
      </c>
      <c r="F1001" s="225">
        <v>1891.9</v>
      </c>
    </row>
    <row r="1002" spans="2:6">
      <c r="B1002" s="228">
        <v>15</v>
      </c>
      <c r="C1002" s="228">
        <v>11</v>
      </c>
      <c r="D1002" s="228">
        <v>11</v>
      </c>
      <c r="E1002" s="228">
        <v>2014</v>
      </c>
      <c r="F1002" s="225">
        <v>1894.9</v>
      </c>
    </row>
    <row r="1003" spans="2:6">
      <c r="B1003" s="228">
        <v>16</v>
      </c>
      <c r="C1003" s="228">
        <v>11</v>
      </c>
      <c r="D1003" s="228">
        <v>11</v>
      </c>
      <c r="E1003" s="228">
        <v>2014</v>
      </c>
      <c r="F1003" s="225">
        <v>1889.9</v>
      </c>
    </row>
    <row r="1004" spans="2:6">
      <c r="B1004" s="228">
        <v>17</v>
      </c>
      <c r="C1004" s="228">
        <v>11</v>
      </c>
      <c r="D1004" s="228">
        <v>11</v>
      </c>
      <c r="E1004" s="228">
        <v>2014</v>
      </c>
      <c r="F1004" s="225">
        <v>1906.8</v>
      </c>
    </row>
    <row r="1005" spans="2:6">
      <c r="B1005" s="228">
        <v>18</v>
      </c>
      <c r="C1005" s="228">
        <v>11</v>
      </c>
      <c r="D1005" s="228">
        <v>11</v>
      </c>
      <c r="E1005" s="228">
        <v>2014</v>
      </c>
      <c r="F1005" s="225">
        <v>1938.4</v>
      </c>
    </row>
    <row r="1006" spans="2:6">
      <c r="B1006" s="228">
        <v>19</v>
      </c>
      <c r="C1006" s="228">
        <v>11</v>
      </c>
      <c r="D1006" s="228">
        <v>11</v>
      </c>
      <c r="E1006" s="228">
        <v>2014</v>
      </c>
      <c r="F1006" s="225">
        <v>1946.2</v>
      </c>
    </row>
    <row r="1007" spans="2:6">
      <c r="B1007" s="228">
        <v>20</v>
      </c>
      <c r="C1007" s="228">
        <v>11</v>
      </c>
      <c r="D1007" s="228">
        <v>11</v>
      </c>
      <c r="E1007" s="228">
        <v>2014</v>
      </c>
      <c r="F1007" s="225">
        <v>1936.2</v>
      </c>
    </row>
    <row r="1008" spans="2:6">
      <c r="B1008" s="228">
        <v>21</v>
      </c>
      <c r="C1008" s="228">
        <v>11</v>
      </c>
      <c r="D1008" s="228">
        <v>11</v>
      </c>
      <c r="E1008" s="228">
        <v>2014</v>
      </c>
      <c r="F1008" s="225">
        <v>2006</v>
      </c>
    </row>
    <row r="1009" spans="2:6">
      <c r="B1009" s="228">
        <v>22</v>
      </c>
      <c r="C1009" s="228">
        <v>11</v>
      </c>
      <c r="D1009" s="228">
        <v>11</v>
      </c>
      <c r="E1009" s="228">
        <v>2014</v>
      </c>
      <c r="F1009" s="225">
        <v>2074.6999999999998</v>
      </c>
    </row>
    <row r="1010" spans="2:6">
      <c r="B1010" s="228">
        <v>23</v>
      </c>
      <c r="C1010" s="228">
        <v>11</v>
      </c>
      <c r="D1010" s="228">
        <v>11</v>
      </c>
      <c r="E1010" s="228">
        <v>2014</v>
      </c>
      <c r="F1010" s="225">
        <v>2072.1999999999998</v>
      </c>
    </row>
    <row r="1011" spans="2:6">
      <c r="B1011" s="228">
        <v>24</v>
      </c>
      <c r="C1011" s="228">
        <v>11</v>
      </c>
      <c r="D1011" s="228">
        <v>11</v>
      </c>
      <c r="E1011" s="228">
        <v>2014</v>
      </c>
      <c r="F1011" s="225">
        <v>2071.5</v>
      </c>
    </row>
    <row r="1012" spans="2:6">
      <c r="B1012" s="228">
        <v>1</v>
      </c>
      <c r="C1012" s="228">
        <v>12</v>
      </c>
      <c r="D1012" s="228">
        <v>11</v>
      </c>
      <c r="E1012" s="228">
        <v>2014</v>
      </c>
      <c r="F1012" s="225">
        <v>2047.4</v>
      </c>
    </row>
    <row r="1013" spans="2:6">
      <c r="B1013" s="228">
        <v>2</v>
      </c>
      <c r="C1013" s="228">
        <v>12</v>
      </c>
      <c r="D1013" s="228">
        <v>11</v>
      </c>
      <c r="E1013" s="228">
        <v>2014</v>
      </c>
      <c r="F1013" s="225">
        <v>2010.9</v>
      </c>
    </row>
    <row r="1014" spans="2:6">
      <c r="B1014" s="228">
        <v>3</v>
      </c>
      <c r="C1014" s="228">
        <v>12</v>
      </c>
      <c r="D1014" s="228">
        <v>11</v>
      </c>
      <c r="E1014" s="228">
        <v>2014</v>
      </c>
      <c r="F1014" s="225">
        <v>1982.4</v>
      </c>
    </row>
    <row r="1015" spans="2:6">
      <c r="B1015" s="228">
        <v>4</v>
      </c>
      <c r="C1015" s="228">
        <v>12</v>
      </c>
      <c r="D1015" s="228">
        <v>11</v>
      </c>
      <c r="E1015" s="228">
        <v>2014</v>
      </c>
      <c r="F1015" s="225">
        <v>1981.6</v>
      </c>
    </row>
    <row r="1016" spans="2:6">
      <c r="B1016" s="228">
        <v>5</v>
      </c>
      <c r="C1016" s="228">
        <v>12</v>
      </c>
      <c r="D1016" s="228">
        <v>11</v>
      </c>
      <c r="E1016" s="228">
        <v>2014</v>
      </c>
      <c r="F1016" s="225">
        <v>1976.6</v>
      </c>
    </row>
    <row r="1017" spans="2:6">
      <c r="B1017" s="228">
        <v>6</v>
      </c>
      <c r="C1017" s="228">
        <v>12</v>
      </c>
      <c r="D1017" s="228">
        <v>11</v>
      </c>
      <c r="E1017" s="228">
        <v>2014</v>
      </c>
      <c r="F1017" s="225">
        <v>1970.8</v>
      </c>
    </row>
    <row r="1018" spans="2:6">
      <c r="B1018" s="228">
        <v>7</v>
      </c>
      <c r="C1018" s="228">
        <v>12</v>
      </c>
      <c r="D1018" s="228">
        <v>11</v>
      </c>
      <c r="E1018" s="228">
        <v>2014</v>
      </c>
      <c r="F1018" s="225">
        <v>2003.7</v>
      </c>
    </row>
    <row r="1019" spans="2:6">
      <c r="B1019" s="228">
        <v>8</v>
      </c>
      <c r="C1019" s="228">
        <v>12</v>
      </c>
      <c r="D1019" s="228">
        <v>11</v>
      </c>
      <c r="E1019" s="228">
        <v>2014</v>
      </c>
      <c r="F1019" s="225">
        <v>1970.8</v>
      </c>
    </row>
    <row r="1020" spans="2:6">
      <c r="B1020" s="228">
        <v>9</v>
      </c>
      <c r="C1020" s="228">
        <v>12</v>
      </c>
      <c r="D1020" s="228">
        <v>11</v>
      </c>
      <c r="E1020" s="228">
        <v>2014</v>
      </c>
      <c r="F1020" s="225">
        <v>1962.6</v>
      </c>
    </row>
    <row r="1021" spans="2:6">
      <c r="B1021" s="228">
        <v>10</v>
      </c>
      <c r="C1021" s="228">
        <v>12</v>
      </c>
      <c r="D1021" s="228">
        <v>11</v>
      </c>
      <c r="E1021" s="228">
        <v>2014</v>
      </c>
      <c r="F1021" s="225">
        <v>2020.4</v>
      </c>
    </row>
    <row r="1022" spans="2:6">
      <c r="B1022" s="228">
        <v>11</v>
      </c>
      <c r="C1022" s="228">
        <v>12</v>
      </c>
      <c r="D1022" s="228">
        <v>11</v>
      </c>
      <c r="E1022" s="228">
        <v>2014</v>
      </c>
      <c r="F1022" s="225">
        <v>2024.6</v>
      </c>
    </row>
    <row r="1023" spans="2:6">
      <c r="B1023" s="228">
        <v>12</v>
      </c>
      <c r="C1023" s="228">
        <v>12</v>
      </c>
      <c r="D1023" s="228">
        <v>11</v>
      </c>
      <c r="E1023" s="228">
        <v>2014</v>
      </c>
      <c r="F1023" s="225">
        <v>2016.5</v>
      </c>
    </row>
    <row r="1024" spans="2:6">
      <c r="B1024" s="228">
        <v>13</v>
      </c>
      <c r="C1024" s="228">
        <v>12</v>
      </c>
      <c r="D1024" s="228">
        <v>11</v>
      </c>
      <c r="E1024" s="228">
        <v>2014</v>
      </c>
      <c r="F1024" s="225">
        <v>2023.5</v>
      </c>
    </row>
    <row r="1025" spans="2:6">
      <c r="B1025" s="228">
        <v>14</v>
      </c>
      <c r="C1025" s="228">
        <v>12</v>
      </c>
      <c r="D1025" s="228">
        <v>11</v>
      </c>
      <c r="E1025" s="228">
        <v>2014</v>
      </c>
      <c r="F1025" s="225">
        <v>2028.1</v>
      </c>
    </row>
    <row r="1026" spans="2:6">
      <c r="B1026" s="228">
        <v>15</v>
      </c>
      <c r="C1026" s="228">
        <v>12</v>
      </c>
      <c r="D1026" s="228">
        <v>11</v>
      </c>
      <c r="E1026" s="228">
        <v>2014</v>
      </c>
      <c r="F1026" s="225">
        <v>2007.5</v>
      </c>
    </row>
    <row r="1027" spans="2:6">
      <c r="B1027" s="228">
        <v>16</v>
      </c>
      <c r="C1027" s="228">
        <v>12</v>
      </c>
      <c r="D1027" s="228">
        <v>11</v>
      </c>
      <c r="E1027" s="228">
        <v>2014</v>
      </c>
      <c r="F1027" s="225">
        <v>2029.8</v>
      </c>
    </row>
    <row r="1028" spans="2:6">
      <c r="B1028" s="228">
        <v>17</v>
      </c>
      <c r="C1028" s="228">
        <v>12</v>
      </c>
      <c r="D1028" s="228">
        <v>11</v>
      </c>
      <c r="E1028" s="228">
        <v>2014</v>
      </c>
      <c r="F1028" s="225">
        <v>2060.6</v>
      </c>
    </row>
    <row r="1029" spans="2:6">
      <c r="B1029" s="228">
        <v>18</v>
      </c>
      <c r="C1029" s="228">
        <v>12</v>
      </c>
      <c r="D1029" s="228">
        <v>11</v>
      </c>
      <c r="E1029" s="228">
        <v>2014</v>
      </c>
      <c r="F1029" s="225">
        <v>2072</v>
      </c>
    </row>
    <row r="1030" spans="2:6">
      <c r="B1030" s="228">
        <v>19</v>
      </c>
      <c r="C1030" s="228">
        <v>12</v>
      </c>
      <c r="D1030" s="228">
        <v>11</v>
      </c>
      <c r="E1030" s="228">
        <v>2014</v>
      </c>
      <c r="F1030" s="225">
        <v>2061.1999999999998</v>
      </c>
    </row>
    <row r="1031" spans="2:6">
      <c r="B1031" s="228">
        <v>20</v>
      </c>
      <c r="C1031" s="228">
        <v>12</v>
      </c>
      <c r="D1031" s="228">
        <v>11</v>
      </c>
      <c r="E1031" s="228">
        <v>2014</v>
      </c>
      <c r="F1031" s="225">
        <v>2062.1999999999998</v>
      </c>
    </row>
    <row r="1032" spans="2:6">
      <c r="B1032" s="228">
        <v>21</v>
      </c>
      <c r="C1032" s="228">
        <v>12</v>
      </c>
      <c r="D1032" s="228">
        <v>11</v>
      </c>
      <c r="E1032" s="228">
        <v>2014</v>
      </c>
      <c r="F1032" s="225">
        <v>2133.1999999999998</v>
      </c>
    </row>
    <row r="1033" spans="2:6">
      <c r="B1033" s="228">
        <v>22</v>
      </c>
      <c r="C1033" s="228">
        <v>12</v>
      </c>
      <c r="D1033" s="228">
        <v>11</v>
      </c>
      <c r="E1033" s="228">
        <v>2014</v>
      </c>
      <c r="F1033" s="225">
        <v>2165.6</v>
      </c>
    </row>
    <row r="1034" spans="2:6">
      <c r="B1034" s="228">
        <v>23</v>
      </c>
      <c r="C1034" s="228">
        <v>12</v>
      </c>
      <c r="D1034" s="228">
        <v>11</v>
      </c>
      <c r="E1034" s="228">
        <v>2014</v>
      </c>
      <c r="F1034" s="225">
        <v>2151.8000000000002</v>
      </c>
    </row>
    <row r="1035" spans="2:6">
      <c r="B1035" s="228">
        <v>24</v>
      </c>
      <c r="C1035" s="228">
        <v>12</v>
      </c>
      <c r="D1035" s="228">
        <v>11</v>
      </c>
      <c r="E1035" s="228">
        <v>2014</v>
      </c>
      <c r="F1035" s="225">
        <v>2122.9</v>
      </c>
    </row>
    <row r="1036" spans="2:6">
      <c r="B1036" s="228">
        <v>1</v>
      </c>
      <c r="C1036" s="228">
        <v>13</v>
      </c>
      <c r="D1036" s="228">
        <v>11</v>
      </c>
      <c r="E1036" s="228">
        <v>2014</v>
      </c>
      <c r="F1036" s="225">
        <v>2111.9</v>
      </c>
    </row>
    <row r="1037" spans="2:6">
      <c r="B1037" s="228">
        <v>2</v>
      </c>
      <c r="C1037" s="228">
        <v>13</v>
      </c>
      <c r="D1037" s="228">
        <v>11</v>
      </c>
      <c r="E1037" s="228">
        <v>2014</v>
      </c>
      <c r="F1037" s="225">
        <v>2085.4</v>
      </c>
    </row>
    <row r="1038" spans="2:6">
      <c r="B1038" s="228">
        <v>3</v>
      </c>
      <c r="C1038" s="228">
        <v>13</v>
      </c>
      <c r="D1038" s="228">
        <v>11</v>
      </c>
      <c r="E1038" s="228">
        <v>2014</v>
      </c>
      <c r="F1038" s="225">
        <v>2080.6999999999998</v>
      </c>
    </row>
    <row r="1039" spans="2:6">
      <c r="B1039" s="228">
        <v>4</v>
      </c>
      <c r="C1039" s="228">
        <v>13</v>
      </c>
      <c r="D1039" s="228">
        <v>11</v>
      </c>
      <c r="E1039" s="228">
        <v>2014</v>
      </c>
      <c r="F1039" s="225">
        <v>2085</v>
      </c>
    </row>
    <row r="1040" spans="2:6">
      <c r="B1040" s="228">
        <v>5</v>
      </c>
      <c r="C1040" s="228">
        <v>13</v>
      </c>
      <c r="D1040" s="228">
        <v>11</v>
      </c>
      <c r="E1040" s="228">
        <v>2014</v>
      </c>
      <c r="F1040" s="225">
        <v>2102.6</v>
      </c>
    </row>
    <row r="1041" spans="2:6">
      <c r="B1041" s="228">
        <v>6</v>
      </c>
      <c r="C1041" s="228">
        <v>13</v>
      </c>
      <c r="D1041" s="228">
        <v>11</v>
      </c>
      <c r="E1041" s="228">
        <v>2014</v>
      </c>
      <c r="F1041" s="225">
        <v>2088.5</v>
      </c>
    </row>
    <row r="1042" spans="2:6">
      <c r="B1042" s="228">
        <v>7</v>
      </c>
      <c r="C1042" s="228">
        <v>13</v>
      </c>
      <c r="D1042" s="228">
        <v>11</v>
      </c>
      <c r="E1042" s="228">
        <v>2014</v>
      </c>
      <c r="F1042" s="225">
        <v>2120.6</v>
      </c>
    </row>
    <row r="1043" spans="2:6">
      <c r="B1043" s="228">
        <v>8</v>
      </c>
      <c r="C1043" s="228">
        <v>13</v>
      </c>
      <c r="D1043" s="228">
        <v>11</v>
      </c>
      <c r="E1043" s="228">
        <v>2014</v>
      </c>
      <c r="F1043" s="225">
        <v>2065.9</v>
      </c>
    </row>
    <row r="1044" spans="2:6">
      <c r="B1044" s="228">
        <v>9</v>
      </c>
      <c r="C1044" s="228">
        <v>13</v>
      </c>
      <c r="D1044" s="228">
        <v>11</v>
      </c>
      <c r="E1044" s="228">
        <v>2014</v>
      </c>
      <c r="F1044" s="225">
        <v>2053.6999999999998</v>
      </c>
    </row>
    <row r="1045" spans="2:6">
      <c r="B1045" s="228">
        <v>10</v>
      </c>
      <c r="C1045" s="228">
        <v>13</v>
      </c>
      <c r="D1045" s="228">
        <v>11</v>
      </c>
      <c r="E1045" s="228">
        <v>2014</v>
      </c>
      <c r="F1045" s="225">
        <v>2067.1</v>
      </c>
    </row>
    <row r="1046" spans="2:6">
      <c r="B1046" s="228">
        <v>11</v>
      </c>
      <c r="C1046" s="228">
        <v>13</v>
      </c>
      <c r="D1046" s="228">
        <v>11</v>
      </c>
      <c r="E1046" s="228">
        <v>2014</v>
      </c>
      <c r="F1046" s="225">
        <v>2064.4</v>
      </c>
    </row>
    <row r="1047" spans="2:6">
      <c r="B1047" s="228">
        <v>12</v>
      </c>
      <c r="C1047" s="228">
        <v>13</v>
      </c>
      <c r="D1047" s="228">
        <v>11</v>
      </c>
      <c r="E1047" s="228">
        <v>2014</v>
      </c>
      <c r="F1047" s="225">
        <v>2046.9</v>
      </c>
    </row>
    <row r="1048" spans="2:6">
      <c r="B1048" s="228">
        <v>13</v>
      </c>
      <c r="C1048" s="228">
        <v>13</v>
      </c>
      <c r="D1048" s="228">
        <v>11</v>
      </c>
      <c r="E1048" s="228">
        <v>2014</v>
      </c>
      <c r="F1048" s="225">
        <v>2075.4</v>
      </c>
    </row>
    <row r="1049" spans="2:6">
      <c r="B1049" s="228">
        <v>14</v>
      </c>
      <c r="C1049" s="228">
        <v>13</v>
      </c>
      <c r="D1049" s="228">
        <v>11</v>
      </c>
      <c r="E1049" s="228">
        <v>2014</v>
      </c>
      <c r="F1049" s="225">
        <v>2085.5</v>
      </c>
    </row>
    <row r="1050" spans="2:6">
      <c r="B1050" s="228">
        <v>15</v>
      </c>
      <c r="C1050" s="228">
        <v>13</v>
      </c>
      <c r="D1050" s="228">
        <v>11</v>
      </c>
      <c r="E1050" s="228">
        <v>2014</v>
      </c>
      <c r="F1050" s="225">
        <v>2067</v>
      </c>
    </row>
    <row r="1051" spans="2:6">
      <c r="B1051" s="228">
        <v>16</v>
      </c>
      <c r="C1051" s="228">
        <v>13</v>
      </c>
      <c r="D1051" s="228">
        <v>11</v>
      </c>
      <c r="E1051" s="228">
        <v>2014</v>
      </c>
      <c r="F1051" s="225">
        <v>2063.6999999999998</v>
      </c>
    </row>
    <row r="1052" spans="2:6">
      <c r="B1052" s="228">
        <v>17</v>
      </c>
      <c r="C1052" s="228">
        <v>13</v>
      </c>
      <c r="D1052" s="228">
        <v>11</v>
      </c>
      <c r="E1052" s="228">
        <v>2014</v>
      </c>
      <c r="F1052" s="225">
        <v>2088</v>
      </c>
    </row>
    <row r="1053" spans="2:6">
      <c r="B1053" s="228">
        <v>18</v>
      </c>
      <c r="C1053" s="228">
        <v>13</v>
      </c>
      <c r="D1053" s="228">
        <v>11</v>
      </c>
      <c r="E1053" s="228">
        <v>2014</v>
      </c>
      <c r="F1053" s="225">
        <v>2079.8000000000002</v>
      </c>
    </row>
    <row r="1054" spans="2:6">
      <c r="B1054" s="228">
        <v>19</v>
      </c>
      <c r="C1054" s="228">
        <v>13</v>
      </c>
      <c r="D1054" s="228">
        <v>11</v>
      </c>
      <c r="E1054" s="228">
        <v>2014</v>
      </c>
      <c r="F1054" s="225">
        <v>2066.9</v>
      </c>
    </row>
    <row r="1055" spans="2:6">
      <c r="B1055" s="228">
        <v>20</v>
      </c>
      <c r="C1055" s="228">
        <v>13</v>
      </c>
      <c r="D1055" s="228">
        <v>11</v>
      </c>
      <c r="E1055" s="228">
        <v>2014</v>
      </c>
      <c r="F1055" s="225">
        <v>2054.6</v>
      </c>
    </row>
    <row r="1056" spans="2:6">
      <c r="B1056" s="228">
        <v>21</v>
      </c>
      <c r="C1056" s="228">
        <v>13</v>
      </c>
      <c r="D1056" s="228">
        <v>11</v>
      </c>
      <c r="E1056" s="228">
        <v>2014</v>
      </c>
      <c r="F1056" s="225">
        <v>2072.1999999999998</v>
      </c>
    </row>
    <row r="1057" spans="2:6">
      <c r="B1057" s="228">
        <v>22</v>
      </c>
      <c r="C1057" s="228">
        <v>13</v>
      </c>
      <c r="D1057" s="228">
        <v>11</v>
      </c>
      <c r="E1057" s="228">
        <v>2014</v>
      </c>
      <c r="F1057" s="225">
        <v>2097.8000000000002</v>
      </c>
    </row>
    <row r="1058" spans="2:6">
      <c r="B1058" s="228">
        <v>23</v>
      </c>
      <c r="C1058" s="228">
        <v>13</v>
      </c>
      <c r="D1058" s="228">
        <v>11</v>
      </c>
      <c r="E1058" s="228">
        <v>2014</v>
      </c>
      <c r="F1058" s="225">
        <v>2086.6999999999998</v>
      </c>
    </row>
    <row r="1059" spans="2:6">
      <c r="B1059" s="228">
        <v>24</v>
      </c>
      <c r="C1059" s="228">
        <v>13</v>
      </c>
      <c r="D1059" s="228">
        <v>11</v>
      </c>
      <c r="E1059" s="228">
        <v>2014</v>
      </c>
      <c r="F1059" s="225">
        <v>2055.6999999999998</v>
      </c>
    </row>
    <row r="1060" spans="2:6">
      <c r="B1060" s="228">
        <v>1</v>
      </c>
      <c r="C1060" s="228">
        <v>14</v>
      </c>
      <c r="D1060" s="228">
        <v>11</v>
      </c>
      <c r="E1060" s="228">
        <v>2014</v>
      </c>
      <c r="F1060" s="225">
        <v>2042</v>
      </c>
    </row>
    <row r="1061" spans="2:6">
      <c r="B1061" s="228">
        <v>2</v>
      </c>
      <c r="C1061" s="228">
        <v>14</v>
      </c>
      <c r="D1061" s="228">
        <v>11</v>
      </c>
      <c r="E1061" s="228">
        <v>2014</v>
      </c>
      <c r="F1061" s="225">
        <v>2004.8</v>
      </c>
    </row>
    <row r="1062" spans="2:6">
      <c r="B1062" s="228">
        <v>3</v>
      </c>
      <c r="C1062" s="228">
        <v>14</v>
      </c>
      <c r="D1062" s="228">
        <v>11</v>
      </c>
      <c r="E1062" s="228">
        <v>2014</v>
      </c>
      <c r="F1062" s="225">
        <v>2019.1</v>
      </c>
    </row>
    <row r="1063" spans="2:6">
      <c r="B1063" s="228">
        <v>4</v>
      </c>
      <c r="C1063" s="228">
        <v>14</v>
      </c>
      <c r="D1063" s="228">
        <v>11</v>
      </c>
      <c r="E1063" s="228">
        <v>2014</v>
      </c>
      <c r="F1063" s="225">
        <v>2047.5</v>
      </c>
    </row>
    <row r="1064" spans="2:6">
      <c r="B1064" s="228">
        <v>5</v>
      </c>
      <c r="C1064" s="228">
        <v>14</v>
      </c>
      <c r="D1064" s="228">
        <v>11</v>
      </c>
      <c r="E1064" s="228">
        <v>2014</v>
      </c>
      <c r="F1064" s="225">
        <v>2048.6</v>
      </c>
    </row>
    <row r="1065" spans="2:6">
      <c r="B1065" s="228">
        <v>6</v>
      </c>
      <c r="C1065" s="228">
        <v>14</v>
      </c>
      <c r="D1065" s="228">
        <v>11</v>
      </c>
      <c r="E1065" s="228">
        <v>2014</v>
      </c>
      <c r="F1065" s="225">
        <v>2039.2</v>
      </c>
    </row>
    <row r="1066" spans="2:6">
      <c r="B1066" s="228">
        <v>7</v>
      </c>
      <c r="C1066" s="228">
        <v>14</v>
      </c>
      <c r="D1066" s="228">
        <v>11</v>
      </c>
      <c r="E1066" s="228">
        <v>2014</v>
      </c>
      <c r="F1066" s="225">
        <v>2084.6999999999998</v>
      </c>
    </row>
    <row r="1067" spans="2:6">
      <c r="B1067" s="228">
        <v>8</v>
      </c>
      <c r="C1067" s="228">
        <v>14</v>
      </c>
      <c r="D1067" s="228">
        <v>11</v>
      </c>
      <c r="E1067" s="228">
        <v>2014</v>
      </c>
      <c r="F1067" s="225">
        <v>2054.8000000000002</v>
      </c>
    </row>
    <row r="1068" spans="2:6">
      <c r="B1068" s="228">
        <v>9</v>
      </c>
      <c r="C1068" s="228">
        <v>14</v>
      </c>
      <c r="D1068" s="228">
        <v>11</v>
      </c>
      <c r="E1068" s="228">
        <v>2014</v>
      </c>
      <c r="F1068" s="225">
        <v>2032.1</v>
      </c>
    </row>
    <row r="1069" spans="2:6">
      <c r="B1069" s="228">
        <v>10</v>
      </c>
      <c r="C1069" s="228">
        <v>14</v>
      </c>
      <c r="D1069" s="228">
        <v>11</v>
      </c>
      <c r="E1069" s="228">
        <v>2014</v>
      </c>
      <c r="F1069" s="225">
        <v>2071.5</v>
      </c>
    </row>
    <row r="1070" spans="2:6">
      <c r="B1070" s="228">
        <v>11</v>
      </c>
      <c r="C1070" s="228">
        <v>14</v>
      </c>
      <c r="D1070" s="228">
        <v>11</v>
      </c>
      <c r="E1070" s="228">
        <v>2014</v>
      </c>
      <c r="F1070" s="225">
        <v>2107.5</v>
      </c>
    </row>
    <row r="1071" spans="2:6">
      <c r="B1071" s="228">
        <v>12</v>
      </c>
      <c r="C1071" s="228">
        <v>14</v>
      </c>
      <c r="D1071" s="228">
        <v>11</v>
      </c>
      <c r="E1071" s="228">
        <v>2014</v>
      </c>
      <c r="F1071" s="225">
        <v>2034.7</v>
      </c>
    </row>
    <row r="1072" spans="2:6">
      <c r="B1072" s="228">
        <v>13</v>
      </c>
      <c r="C1072" s="228">
        <v>14</v>
      </c>
      <c r="D1072" s="228">
        <v>11</v>
      </c>
      <c r="E1072" s="228">
        <v>2014</v>
      </c>
      <c r="F1072" s="225">
        <v>2030.9</v>
      </c>
    </row>
    <row r="1073" spans="2:6">
      <c r="B1073" s="228">
        <v>14</v>
      </c>
      <c r="C1073" s="228">
        <v>14</v>
      </c>
      <c r="D1073" s="228">
        <v>11</v>
      </c>
      <c r="E1073" s="228">
        <v>2014</v>
      </c>
      <c r="F1073" s="225">
        <v>2016.8</v>
      </c>
    </row>
    <row r="1074" spans="2:6">
      <c r="B1074" s="228">
        <v>15</v>
      </c>
      <c r="C1074" s="228">
        <v>14</v>
      </c>
      <c r="D1074" s="228">
        <v>11</v>
      </c>
      <c r="E1074" s="228">
        <v>2014</v>
      </c>
      <c r="F1074" s="225">
        <v>2032.3</v>
      </c>
    </row>
    <row r="1075" spans="2:6">
      <c r="B1075" s="228">
        <v>16</v>
      </c>
      <c r="C1075" s="228">
        <v>14</v>
      </c>
      <c r="D1075" s="228">
        <v>11</v>
      </c>
      <c r="E1075" s="228">
        <v>2014</v>
      </c>
      <c r="F1075" s="225">
        <v>2080.4</v>
      </c>
    </row>
    <row r="1076" spans="2:6">
      <c r="B1076" s="228">
        <v>17</v>
      </c>
      <c r="C1076" s="228">
        <v>14</v>
      </c>
      <c r="D1076" s="228">
        <v>11</v>
      </c>
      <c r="E1076" s="228">
        <v>2014</v>
      </c>
      <c r="F1076" s="225">
        <v>2092.1</v>
      </c>
    </row>
    <row r="1077" spans="2:6">
      <c r="B1077" s="228">
        <v>18</v>
      </c>
      <c r="C1077" s="228">
        <v>14</v>
      </c>
      <c r="D1077" s="228">
        <v>11</v>
      </c>
      <c r="E1077" s="228">
        <v>2014</v>
      </c>
      <c r="F1077" s="225">
        <v>2088.3000000000002</v>
      </c>
    </row>
    <row r="1078" spans="2:6">
      <c r="B1078" s="228">
        <v>19</v>
      </c>
      <c r="C1078" s="228">
        <v>14</v>
      </c>
      <c r="D1078" s="228">
        <v>11</v>
      </c>
      <c r="E1078" s="228">
        <v>2014</v>
      </c>
      <c r="F1078" s="225">
        <v>2072.5</v>
      </c>
    </row>
    <row r="1079" spans="2:6">
      <c r="B1079" s="228">
        <v>20</v>
      </c>
      <c r="C1079" s="228">
        <v>14</v>
      </c>
      <c r="D1079" s="228">
        <v>11</v>
      </c>
      <c r="E1079" s="228">
        <v>2014</v>
      </c>
      <c r="F1079" s="225">
        <v>2048.5</v>
      </c>
    </row>
    <row r="1080" spans="2:6">
      <c r="B1080" s="228">
        <v>21</v>
      </c>
      <c r="C1080" s="228">
        <v>14</v>
      </c>
      <c r="D1080" s="228">
        <v>11</v>
      </c>
      <c r="E1080" s="228">
        <v>2014</v>
      </c>
      <c r="F1080" s="225">
        <v>2142.5</v>
      </c>
    </row>
    <row r="1081" spans="2:6">
      <c r="B1081" s="228">
        <v>22</v>
      </c>
      <c r="C1081" s="228">
        <v>14</v>
      </c>
      <c r="D1081" s="228">
        <v>11</v>
      </c>
      <c r="E1081" s="228">
        <v>2014</v>
      </c>
      <c r="F1081" s="225">
        <v>2237.9</v>
      </c>
    </row>
    <row r="1082" spans="2:6">
      <c r="B1082" s="228">
        <v>23</v>
      </c>
      <c r="C1082" s="228">
        <v>14</v>
      </c>
      <c r="D1082" s="228">
        <v>11</v>
      </c>
      <c r="E1082" s="228">
        <v>2014</v>
      </c>
      <c r="F1082" s="225">
        <v>2248.4</v>
      </c>
    </row>
    <row r="1083" spans="2:6">
      <c r="B1083" s="228">
        <v>24</v>
      </c>
      <c r="C1083" s="228">
        <v>14</v>
      </c>
      <c r="D1083" s="228">
        <v>11</v>
      </c>
      <c r="E1083" s="228">
        <v>2014</v>
      </c>
      <c r="F1083" s="225">
        <v>2220.3000000000002</v>
      </c>
    </row>
    <row r="1084" spans="2:6">
      <c r="B1084" s="228">
        <v>1</v>
      </c>
      <c r="C1084" s="228">
        <v>15</v>
      </c>
      <c r="D1084" s="228">
        <v>11</v>
      </c>
      <c r="E1084" s="228">
        <v>2014</v>
      </c>
      <c r="F1084" s="225">
        <v>2217.9</v>
      </c>
    </row>
    <row r="1085" spans="2:6">
      <c r="B1085" s="228">
        <v>2</v>
      </c>
      <c r="C1085" s="228">
        <v>15</v>
      </c>
      <c r="D1085" s="228">
        <v>11</v>
      </c>
      <c r="E1085" s="228">
        <v>2014</v>
      </c>
      <c r="F1085" s="225">
        <v>2183.6</v>
      </c>
    </row>
    <row r="1086" spans="2:6">
      <c r="B1086" s="228">
        <v>3</v>
      </c>
      <c r="C1086" s="228">
        <v>15</v>
      </c>
      <c r="D1086" s="228">
        <v>11</v>
      </c>
      <c r="E1086" s="228">
        <v>2014</v>
      </c>
      <c r="F1086" s="225">
        <v>2178.1</v>
      </c>
    </row>
    <row r="1087" spans="2:6">
      <c r="B1087" s="228">
        <v>4</v>
      </c>
      <c r="C1087" s="228">
        <v>15</v>
      </c>
      <c r="D1087" s="228">
        <v>11</v>
      </c>
      <c r="E1087" s="228">
        <v>2014</v>
      </c>
      <c r="F1087" s="225">
        <v>2175</v>
      </c>
    </row>
    <row r="1088" spans="2:6">
      <c r="B1088" s="228">
        <v>5</v>
      </c>
      <c r="C1088" s="228">
        <v>15</v>
      </c>
      <c r="D1088" s="228">
        <v>11</v>
      </c>
      <c r="E1088" s="228">
        <v>2014</v>
      </c>
      <c r="F1088" s="225">
        <v>2172.4</v>
      </c>
    </row>
    <row r="1089" spans="2:7">
      <c r="B1089" s="228">
        <v>6</v>
      </c>
      <c r="C1089" s="228">
        <v>15</v>
      </c>
      <c r="D1089" s="228">
        <v>11</v>
      </c>
      <c r="E1089" s="228">
        <v>2014</v>
      </c>
      <c r="F1089" s="225">
        <v>2129.6999999999998</v>
      </c>
    </row>
    <row r="1090" spans="2:7">
      <c r="B1090" s="228">
        <v>7</v>
      </c>
      <c r="C1090" s="228">
        <v>15</v>
      </c>
      <c r="D1090" s="228">
        <v>11</v>
      </c>
      <c r="E1090" s="228">
        <v>2014</v>
      </c>
      <c r="F1090" s="225">
        <v>2141.9</v>
      </c>
    </row>
    <row r="1091" spans="2:7">
      <c r="B1091" s="228">
        <v>8</v>
      </c>
      <c r="C1091" s="228">
        <v>15</v>
      </c>
      <c r="D1091" s="228">
        <v>11</v>
      </c>
      <c r="E1091" s="228">
        <v>2014</v>
      </c>
      <c r="F1091" s="225">
        <v>2101</v>
      </c>
    </row>
    <row r="1092" spans="2:7">
      <c r="B1092" s="228">
        <v>9</v>
      </c>
      <c r="C1092" s="228">
        <v>15</v>
      </c>
      <c r="D1092" s="228">
        <v>11</v>
      </c>
      <c r="E1092" s="228">
        <v>2014</v>
      </c>
      <c r="F1092" s="225">
        <v>2101.5</v>
      </c>
    </row>
    <row r="1093" spans="2:7">
      <c r="B1093" s="228">
        <v>10</v>
      </c>
      <c r="C1093" s="228">
        <v>15</v>
      </c>
      <c r="D1093" s="228">
        <v>11</v>
      </c>
      <c r="E1093" s="228">
        <v>2014</v>
      </c>
      <c r="F1093" s="225">
        <v>2144.9</v>
      </c>
    </row>
    <row r="1094" spans="2:7">
      <c r="B1094" s="228">
        <v>11</v>
      </c>
      <c r="C1094" s="228">
        <v>15</v>
      </c>
      <c r="D1094" s="228">
        <v>11</v>
      </c>
      <c r="E1094" s="228">
        <v>2014</v>
      </c>
      <c r="F1094" s="225">
        <v>2152.8000000000002</v>
      </c>
    </row>
    <row r="1095" spans="2:7">
      <c r="B1095" s="228">
        <v>12</v>
      </c>
      <c r="C1095" s="228">
        <v>15</v>
      </c>
      <c r="D1095" s="228">
        <v>11</v>
      </c>
      <c r="E1095" s="228">
        <v>2014</v>
      </c>
      <c r="F1095" s="225">
        <v>2128.1</v>
      </c>
      <c r="G1095" s="159" t="s">
        <v>182</v>
      </c>
    </row>
    <row r="1096" spans="2:7">
      <c r="B1096" s="228">
        <v>13</v>
      </c>
      <c r="C1096" s="228">
        <v>15</v>
      </c>
      <c r="D1096" s="228">
        <v>11</v>
      </c>
      <c r="E1096" s="228">
        <v>2014</v>
      </c>
      <c r="F1096" s="225">
        <v>2113.5</v>
      </c>
    </row>
    <row r="1097" spans="2:7">
      <c r="B1097" s="228">
        <v>14</v>
      </c>
      <c r="C1097" s="228">
        <v>15</v>
      </c>
      <c r="D1097" s="228">
        <v>11</v>
      </c>
      <c r="E1097" s="228">
        <v>2014</v>
      </c>
      <c r="F1097" s="225">
        <v>2121.3000000000002</v>
      </c>
    </row>
    <row r="1098" spans="2:7">
      <c r="B1098" s="228">
        <v>15</v>
      </c>
      <c r="C1098" s="228">
        <v>15</v>
      </c>
      <c r="D1098" s="228">
        <v>11</v>
      </c>
      <c r="E1098" s="228">
        <v>2014</v>
      </c>
      <c r="F1098" s="225">
        <v>2126</v>
      </c>
    </row>
    <row r="1099" spans="2:7">
      <c r="B1099" s="228">
        <v>16</v>
      </c>
      <c r="C1099" s="228">
        <v>15</v>
      </c>
      <c r="D1099" s="228">
        <v>11</v>
      </c>
      <c r="E1099" s="228">
        <v>2014</v>
      </c>
      <c r="F1099" s="225">
        <v>2121</v>
      </c>
    </row>
    <row r="1100" spans="2:7">
      <c r="B1100" s="228">
        <v>17</v>
      </c>
      <c r="C1100" s="228">
        <v>15</v>
      </c>
      <c r="D1100" s="228">
        <v>11</v>
      </c>
      <c r="E1100" s="228">
        <v>2014</v>
      </c>
      <c r="F1100" s="225">
        <v>2131.3000000000002</v>
      </c>
    </row>
    <row r="1101" spans="2:7">
      <c r="B1101" s="228">
        <v>18</v>
      </c>
      <c r="C1101" s="228">
        <v>15</v>
      </c>
      <c r="D1101" s="228">
        <v>11</v>
      </c>
      <c r="E1101" s="228">
        <v>2014</v>
      </c>
      <c r="F1101" s="225">
        <v>2106.1</v>
      </c>
    </row>
    <row r="1102" spans="2:7">
      <c r="B1102" s="228">
        <v>19</v>
      </c>
      <c r="C1102" s="228">
        <v>15</v>
      </c>
      <c r="D1102" s="228">
        <v>11</v>
      </c>
      <c r="E1102" s="228">
        <v>2014</v>
      </c>
      <c r="F1102" s="225">
        <v>2104.1</v>
      </c>
    </row>
    <row r="1103" spans="2:7">
      <c r="B1103" s="228">
        <v>20</v>
      </c>
      <c r="C1103" s="228">
        <v>15</v>
      </c>
      <c r="D1103" s="228">
        <v>11</v>
      </c>
      <c r="E1103" s="228">
        <v>2014</v>
      </c>
      <c r="F1103" s="225">
        <v>2068.4</v>
      </c>
    </row>
    <row r="1104" spans="2:7">
      <c r="B1104" s="228">
        <v>21</v>
      </c>
      <c r="C1104" s="228">
        <v>15</v>
      </c>
      <c r="D1104" s="228">
        <v>11</v>
      </c>
      <c r="E1104" s="228">
        <v>2014</v>
      </c>
      <c r="F1104" s="225">
        <v>2156.6999999999998</v>
      </c>
    </row>
    <row r="1105" spans="2:6">
      <c r="B1105" s="228">
        <v>22</v>
      </c>
      <c r="C1105" s="228">
        <v>15</v>
      </c>
      <c r="D1105" s="228">
        <v>11</v>
      </c>
      <c r="E1105" s="228">
        <v>2014</v>
      </c>
      <c r="F1105" s="225">
        <v>2233.5</v>
      </c>
    </row>
    <row r="1106" spans="2:6">
      <c r="B1106" s="228">
        <v>23</v>
      </c>
      <c r="C1106" s="228">
        <v>15</v>
      </c>
      <c r="D1106" s="228">
        <v>11</v>
      </c>
      <c r="E1106" s="228">
        <v>2014</v>
      </c>
      <c r="F1106" s="225">
        <v>2201</v>
      </c>
    </row>
    <row r="1107" spans="2:6">
      <c r="B1107" s="228">
        <v>24</v>
      </c>
      <c r="C1107" s="228">
        <v>15</v>
      </c>
      <c r="D1107" s="228">
        <v>11</v>
      </c>
      <c r="E1107" s="228">
        <v>2014</v>
      </c>
      <c r="F1107" s="225">
        <v>2179.5</v>
      </c>
    </row>
    <row r="1108" spans="2:6">
      <c r="B1108" s="228">
        <v>1</v>
      </c>
      <c r="C1108" s="228">
        <v>16</v>
      </c>
      <c r="D1108" s="228">
        <v>11</v>
      </c>
      <c r="E1108" s="228">
        <v>2014</v>
      </c>
      <c r="F1108" s="225">
        <v>2160.6</v>
      </c>
    </row>
    <row r="1109" spans="2:6">
      <c r="B1109" s="228">
        <v>2</v>
      </c>
      <c r="C1109" s="228">
        <v>16</v>
      </c>
      <c r="D1109" s="228">
        <v>11</v>
      </c>
      <c r="E1109" s="228">
        <v>2014</v>
      </c>
      <c r="F1109" s="225">
        <v>2146.5</v>
      </c>
    </row>
    <row r="1110" spans="2:6">
      <c r="B1110" s="228">
        <v>3</v>
      </c>
      <c r="C1110" s="228">
        <v>16</v>
      </c>
      <c r="D1110" s="228">
        <v>11</v>
      </c>
      <c r="E1110" s="228">
        <v>2014</v>
      </c>
      <c r="F1110" s="225">
        <v>2141.8000000000002</v>
      </c>
    </row>
    <row r="1111" spans="2:6">
      <c r="B1111" s="228">
        <v>4</v>
      </c>
      <c r="C1111" s="228">
        <v>16</v>
      </c>
      <c r="D1111" s="228">
        <v>11</v>
      </c>
      <c r="E1111" s="228">
        <v>2014</v>
      </c>
      <c r="F1111" s="225">
        <v>2130.8000000000002</v>
      </c>
    </row>
    <row r="1112" spans="2:6">
      <c r="B1112" s="228">
        <v>5</v>
      </c>
      <c r="C1112" s="228">
        <v>16</v>
      </c>
      <c r="D1112" s="228">
        <v>11</v>
      </c>
      <c r="E1112" s="228">
        <v>2014</v>
      </c>
      <c r="F1112" s="225">
        <v>2122.4</v>
      </c>
    </row>
    <row r="1113" spans="2:6">
      <c r="B1113" s="228">
        <v>6</v>
      </c>
      <c r="C1113" s="228">
        <v>16</v>
      </c>
      <c r="D1113" s="228">
        <v>11</v>
      </c>
      <c r="E1113" s="228">
        <v>2014</v>
      </c>
      <c r="F1113" s="225">
        <v>2069.4</v>
      </c>
    </row>
    <row r="1114" spans="2:6">
      <c r="B1114" s="228">
        <v>7</v>
      </c>
      <c r="C1114" s="228">
        <v>16</v>
      </c>
      <c r="D1114" s="228">
        <v>11</v>
      </c>
      <c r="E1114" s="228">
        <v>2014</v>
      </c>
      <c r="F1114" s="225">
        <v>2071.5</v>
      </c>
    </row>
    <row r="1115" spans="2:6">
      <c r="B1115" s="228">
        <v>8</v>
      </c>
      <c r="C1115" s="228">
        <v>16</v>
      </c>
      <c r="D1115" s="228">
        <v>11</v>
      </c>
      <c r="E1115" s="228">
        <v>2014</v>
      </c>
      <c r="F1115" s="225">
        <v>2010.3</v>
      </c>
    </row>
    <row r="1116" spans="2:6">
      <c r="B1116" s="228">
        <v>9</v>
      </c>
      <c r="C1116" s="228">
        <v>16</v>
      </c>
      <c r="D1116" s="228">
        <v>11</v>
      </c>
      <c r="E1116" s="228">
        <v>2014</v>
      </c>
      <c r="F1116" s="225">
        <v>1989.1</v>
      </c>
    </row>
    <row r="1117" spans="2:6">
      <c r="B1117" s="228">
        <v>10</v>
      </c>
      <c r="C1117" s="228">
        <v>16</v>
      </c>
      <c r="D1117" s="228">
        <v>11</v>
      </c>
      <c r="E1117" s="228">
        <v>2014</v>
      </c>
      <c r="F1117" s="225">
        <v>2046.4</v>
      </c>
    </row>
    <row r="1118" spans="2:6">
      <c r="B1118" s="228">
        <v>11</v>
      </c>
      <c r="C1118" s="228">
        <v>16</v>
      </c>
      <c r="D1118" s="228">
        <v>11</v>
      </c>
      <c r="E1118" s="228">
        <v>2014</v>
      </c>
      <c r="F1118" s="225">
        <v>2055.9</v>
      </c>
    </row>
    <row r="1119" spans="2:6">
      <c r="B1119" s="228">
        <v>12</v>
      </c>
      <c r="C1119" s="228">
        <v>16</v>
      </c>
      <c r="D1119" s="228">
        <v>11</v>
      </c>
      <c r="E1119" s="228">
        <v>2014</v>
      </c>
      <c r="F1119" s="225">
        <v>2042.1</v>
      </c>
    </row>
    <row r="1120" spans="2:6">
      <c r="B1120" s="228">
        <v>13</v>
      </c>
      <c r="C1120" s="228">
        <v>16</v>
      </c>
      <c r="D1120" s="228">
        <v>11</v>
      </c>
      <c r="E1120" s="228">
        <v>2014</v>
      </c>
      <c r="F1120" s="225">
        <v>2050.6999999999998</v>
      </c>
    </row>
    <row r="1121" spans="2:6">
      <c r="B1121" s="228">
        <v>14</v>
      </c>
      <c r="C1121" s="228">
        <v>16</v>
      </c>
      <c r="D1121" s="228">
        <v>11</v>
      </c>
      <c r="E1121" s="228">
        <v>2014</v>
      </c>
      <c r="F1121" s="225">
        <v>2059.6</v>
      </c>
    </row>
    <row r="1122" spans="2:6">
      <c r="B1122" s="228">
        <v>15</v>
      </c>
      <c r="C1122" s="228">
        <v>16</v>
      </c>
      <c r="D1122" s="228">
        <v>11</v>
      </c>
      <c r="E1122" s="228">
        <v>2014</v>
      </c>
      <c r="F1122" s="225">
        <v>2075.4</v>
      </c>
    </row>
    <row r="1123" spans="2:6">
      <c r="B1123" s="228">
        <v>16</v>
      </c>
      <c r="C1123" s="228">
        <v>16</v>
      </c>
      <c r="D1123" s="228">
        <v>11</v>
      </c>
      <c r="E1123" s="228">
        <v>2014</v>
      </c>
      <c r="F1123" s="225">
        <v>2096.6999999999998</v>
      </c>
    </row>
    <row r="1124" spans="2:6">
      <c r="B1124" s="228">
        <v>17</v>
      </c>
      <c r="C1124" s="228">
        <v>16</v>
      </c>
      <c r="D1124" s="228">
        <v>11</v>
      </c>
      <c r="E1124" s="228">
        <v>2014</v>
      </c>
      <c r="F1124" s="225">
        <v>2132.6999999999998</v>
      </c>
    </row>
    <row r="1125" spans="2:6">
      <c r="B1125" s="228">
        <v>18</v>
      </c>
      <c r="C1125" s="228">
        <v>16</v>
      </c>
      <c r="D1125" s="228">
        <v>11</v>
      </c>
      <c r="E1125" s="228">
        <v>2014</v>
      </c>
      <c r="F1125" s="225">
        <v>2117.4</v>
      </c>
    </row>
    <row r="1126" spans="2:6">
      <c r="B1126" s="228">
        <v>19</v>
      </c>
      <c r="C1126" s="228">
        <v>16</v>
      </c>
      <c r="D1126" s="228">
        <v>11</v>
      </c>
      <c r="E1126" s="228">
        <v>2014</v>
      </c>
      <c r="F1126" s="225">
        <v>2137.6999999999998</v>
      </c>
    </row>
    <row r="1127" spans="2:6">
      <c r="B1127" s="228">
        <v>20</v>
      </c>
      <c r="C1127" s="228">
        <v>16</v>
      </c>
      <c r="D1127" s="228">
        <v>11</v>
      </c>
      <c r="E1127" s="228">
        <v>2014</v>
      </c>
      <c r="F1127" s="225">
        <v>2159</v>
      </c>
    </row>
    <row r="1128" spans="2:6">
      <c r="B1128" s="228">
        <v>21</v>
      </c>
      <c r="C1128" s="228">
        <v>16</v>
      </c>
      <c r="D1128" s="228">
        <v>11</v>
      </c>
      <c r="E1128" s="228">
        <v>2014</v>
      </c>
      <c r="F1128" s="225">
        <v>2186.3000000000002</v>
      </c>
    </row>
    <row r="1129" spans="2:6">
      <c r="B1129" s="228">
        <v>22</v>
      </c>
      <c r="C1129" s="228">
        <v>16</v>
      </c>
      <c r="D1129" s="228">
        <v>11</v>
      </c>
      <c r="E1129" s="228">
        <v>2014</v>
      </c>
      <c r="F1129" s="225">
        <v>2227.5</v>
      </c>
    </row>
    <row r="1130" spans="2:6">
      <c r="B1130" s="228">
        <v>23</v>
      </c>
      <c r="C1130" s="228">
        <v>16</v>
      </c>
      <c r="D1130" s="228">
        <v>11</v>
      </c>
      <c r="E1130" s="228">
        <v>2014</v>
      </c>
      <c r="F1130" s="225">
        <v>2242.1999999999998</v>
      </c>
    </row>
    <row r="1131" spans="2:6">
      <c r="B1131" s="228">
        <v>24</v>
      </c>
      <c r="C1131" s="228">
        <v>16</v>
      </c>
      <c r="D1131" s="228">
        <v>11</v>
      </c>
      <c r="E1131" s="228">
        <v>2014</v>
      </c>
      <c r="F1131" s="225">
        <v>2240.1</v>
      </c>
    </row>
    <row r="1132" spans="2:6">
      <c r="B1132" s="228">
        <v>1</v>
      </c>
      <c r="C1132" s="228">
        <v>17</v>
      </c>
      <c r="D1132" s="228">
        <v>11</v>
      </c>
      <c r="E1132" s="228">
        <v>2014</v>
      </c>
      <c r="F1132" s="225">
        <v>2212</v>
      </c>
    </row>
    <row r="1133" spans="2:6">
      <c r="B1133" s="228">
        <v>2</v>
      </c>
      <c r="C1133" s="228">
        <v>17</v>
      </c>
      <c r="D1133" s="228">
        <v>11</v>
      </c>
      <c r="E1133" s="228">
        <v>2014</v>
      </c>
      <c r="F1133" s="225">
        <v>2147.6</v>
      </c>
    </row>
    <row r="1134" spans="2:6">
      <c r="B1134" s="228">
        <v>3</v>
      </c>
      <c r="C1134" s="228">
        <v>17</v>
      </c>
      <c r="D1134" s="228">
        <v>11</v>
      </c>
      <c r="E1134" s="228">
        <v>2014</v>
      </c>
      <c r="F1134" s="225">
        <v>2153.1</v>
      </c>
    </row>
    <row r="1135" spans="2:6">
      <c r="B1135" s="228">
        <v>4</v>
      </c>
      <c r="C1135" s="228">
        <v>17</v>
      </c>
      <c r="D1135" s="228">
        <v>11</v>
      </c>
      <c r="E1135" s="228">
        <v>2014</v>
      </c>
      <c r="F1135" s="225">
        <v>2142.6</v>
      </c>
    </row>
    <row r="1136" spans="2:6">
      <c r="B1136" s="228">
        <v>5</v>
      </c>
      <c r="C1136" s="228">
        <v>17</v>
      </c>
      <c r="D1136" s="228">
        <v>11</v>
      </c>
      <c r="E1136" s="228">
        <v>2014</v>
      </c>
      <c r="F1136" s="225">
        <v>2135.6999999999998</v>
      </c>
    </row>
    <row r="1137" spans="2:6">
      <c r="B1137" s="228">
        <v>6</v>
      </c>
      <c r="C1137" s="228">
        <v>17</v>
      </c>
      <c r="D1137" s="228">
        <v>11</v>
      </c>
      <c r="E1137" s="228">
        <v>2014</v>
      </c>
      <c r="F1137" s="225">
        <v>2148.3000000000002</v>
      </c>
    </row>
    <row r="1138" spans="2:6">
      <c r="B1138" s="228">
        <v>7</v>
      </c>
      <c r="C1138" s="228">
        <v>17</v>
      </c>
      <c r="D1138" s="228">
        <v>11</v>
      </c>
      <c r="E1138" s="228">
        <v>2014</v>
      </c>
      <c r="F1138" s="225">
        <v>2162.3000000000002</v>
      </c>
    </row>
    <row r="1139" spans="2:6">
      <c r="B1139" s="228">
        <v>8</v>
      </c>
      <c r="C1139" s="228">
        <v>17</v>
      </c>
      <c r="D1139" s="228">
        <v>11</v>
      </c>
      <c r="E1139" s="228">
        <v>2014</v>
      </c>
      <c r="F1139" s="225">
        <v>2152.6999999999998</v>
      </c>
    </row>
    <row r="1140" spans="2:6">
      <c r="B1140" s="228">
        <v>9</v>
      </c>
      <c r="C1140" s="228">
        <v>17</v>
      </c>
      <c r="D1140" s="228">
        <v>11</v>
      </c>
      <c r="E1140" s="228">
        <v>2014</v>
      </c>
      <c r="F1140" s="225">
        <v>2057.3000000000002</v>
      </c>
    </row>
    <row r="1141" spans="2:6">
      <c r="B1141" s="228">
        <v>10</v>
      </c>
      <c r="C1141" s="228">
        <v>17</v>
      </c>
      <c r="D1141" s="228">
        <v>11</v>
      </c>
      <c r="E1141" s="228">
        <v>2014</v>
      </c>
      <c r="F1141" s="225">
        <v>2074.4</v>
      </c>
    </row>
    <row r="1142" spans="2:6">
      <c r="B1142" s="228">
        <v>11</v>
      </c>
      <c r="C1142" s="228">
        <v>17</v>
      </c>
      <c r="D1142" s="228">
        <v>11</v>
      </c>
      <c r="E1142" s="228">
        <v>2014</v>
      </c>
      <c r="F1142" s="225">
        <v>2125</v>
      </c>
    </row>
    <row r="1143" spans="2:6">
      <c r="B1143" s="228">
        <v>12</v>
      </c>
      <c r="C1143" s="228">
        <v>17</v>
      </c>
      <c r="D1143" s="228">
        <v>11</v>
      </c>
      <c r="E1143" s="228">
        <v>2014</v>
      </c>
      <c r="F1143" s="225">
        <v>2138.4</v>
      </c>
    </row>
    <row r="1144" spans="2:6">
      <c r="B1144" s="228">
        <v>13</v>
      </c>
      <c r="C1144" s="228">
        <v>17</v>
      </c>
      <c r="D1144" s="228">
        <v>11</v>
      </c>
      <c r="E1144" s="228">
        <v>2014</v>
      </c>
      <c r="F1144" s="225">
        <v>2121.4</v>
      </c>
    </row>
    <row r="1145" spans="2:6">
      <c r="B1145" s="228">
        <v>14</v>
      </c>
      <c r="C1145" s="228">
        <v>17</v>
      </c>
      <c r="D1145" s="228">
        <v>11</v>
      </c>
      <c r="E1145" s="228">
        <v>2014</v>
      </c>
      <c r="F1145" s="225">
        <v>2111.1</v>
      </c>
    </row>
    <row r="1146" spans="2:6">
      <c r="B1146" s="228">
        <v>15</v>
      </c>
      <c r="C1146" s="228">
        <v>17</v>
      </c>
      <c r="D1146" s="228">
        <v>11</v>
      </c>
      <c r="E1146" s="228">
        <v>2014</v>
      </c>
      <c r="F1146" s="225">
        <v>2084.8000000000002</v>
      </c>
    </row>
    <row r="1147" spans="2:6">
      <c r="B1147" s="228">
        <v>16</v>
      </c>
      <c r="C1147" s="228">
        <v>17</v>
      </c>
      <c r="D1147" s="228">
        <v>11</v>
      </c>
      <c r="E1147" s="228">
        <v>2014</v>
      </c>
      <c r="F1147" s="225">
        <v>2045.7</v>
      </c>
    </row>
    <row r="1148" spans="2:6">
      <c r="B1148" s="228">
        <v>17</v>
      </c>
      <c r="C1148" s="228">
        <v>17</v>
      </c>
      <c r="D1148" s="228">
        <v>11</v>
      </c>
      <c r="E1148" s="228">
        <v>2014</v>
      </c>
      <c r="F1148" s="225">
        <v>2081.9</v>
      </c>
    </row>
    <row r="1149" spans="2:6">
      <c r="B1149" s="228">
        <v>18</v>
      </c>
      <c r="C1149" s="228">
        <v>17</v>
      </c>
      <c r="D1149" s="228">
        <v>11</v>
      </c>
      <c r="E1149" s="228">
        <v>2014</v>
      </c>
      <c r="F1149" s="225">
        <v>2087.4</v>
      </c>
    </row>
    <row r="1150" spans="2:6">
      <c r="B1150" s="228">
        <v>19</v>
      </c>
      <c r="C1150" s="228">
        <v>17</v>
      </c>
      <c r="D1150" s="228">
        <v>11</v>
      </c>
      <c r="E1150" s="228">
        <v>2014</v>
      </c>
      <c r="F1150" s="225">
        <v>2076.3000000000002</v>
      </c>
    </row>
    <row r="1151" spans="2:6">
      <c r="B1151" s="228">
        <v>20</v>
      </c>
      <c r="C1151" s="228">
        <v>17</v>
      </c>
      <c r="D1151" s="228">
        <v>11</v>
      </c>
      <c r="E1151" s="228">
        <v>2014</v>
      </c>
      <c r="F1151" s="225">
        <v>2070</v>
      </c>
    </row>
    <row r="1152" spans="2:6">
      <c r="B1152" s="228">
        <v>21</v>
      </c>
      <c r="C1152" s="228">
        <v>17</v>
      </c>
      <c r="D1152" s="228">
        <v>11</v>
      </c>
      <c r="E1152" s="228">
        <v>2014</v>
      </c>
      <c r="F1152" s="225">
        <v>2121.3000000000002</v>
      </c>
    </row>
    <row r="1153" spans="2:6">
      <c r="B1153" s="228">
        <v>22</v>
      </c>
      <c r="C1153" s="228">
        <v>17</v>
      </c>
      <c r="D1153" s="228">
        <v>11</v>
      </c>
      <c r="E1153" s="228">
        <v>2014</v>
      </c>
      <c r="F1153" s="225">
        <v>2181.4</v>
      </c>
    </row>
    <row r="1154" spans="2:6">
      <c r="B1154" s="228">
        <v>23</v>
      </c>
      <c r="C1154" s="228">
        <v>17</v>
      </c>
      <c r="D1154" s="228">
        <v>11</v>
      </c>
      <c r="E1154" s="228">
        <v>2014</v>
      </c>
      <c r="F1154" s="225">
        <v>2147.1999999999998</v>
      </c>
    </row>
    <row r="1155" spans="2:6">
      <c r="B1155" s="228">
        <v>24</v>
      </c>
      <c r="C1155" s="228">
        <v>17</v>
      </c>
      <c r="D1155" s="228">
        <v>11</v>
      </c>
      <c r="E1155" s="228">
        <v>2014</v>
      </c>
      <c r="F1155" s="225">
        <v>2127.4</v>
      </c>
    </row>
    <row r="1156" spans="2:6">
      <c r="B1156" s="228">
        <v>1</v>
      </c>
      <c r="C1156" s="228">
        <v>18</v>
      </c>
      <c r="D1156" s="228">
        <v>11</v>
      </c>
      <c r="E1156" s="228">
        <v>2014</v>
      </c>
      <c r="F1156" s="225">
        <v>2096.3000000000002</v>
      </c>
    </row>
    <row r="1157" spans="2:6">
      <c r="B1157" s="228">
        <v>2</v>
      </c>
      <c r="C1157" s="228">
        <v>18</v>
      </c>
      <c r="D1157" s="228">
        <v>11</v>
      </c>
      <c r="E1157" s="228">
        <v>2014</v>
      </c>
      <c r="F1157" s="225">
        <v>2039.4</v>
      </c>
    </row>
    <row r="1158" spans="2:6">
      <c r="B1158" s="228">
        <v>3</v>
      </c>
      <c r="C1158" s="228">
        <v>18</v>
      </c>
      <c r="D1158" s="228">
        <v>11</v>
      </c>
      <c r="E1158" s="228">
        <v>2014</v>
      </c>
      <c r="F1158" s="225">
        <v>2043</v>
      </c>
    </row>
    <row r="1159" spans="2:6">
      <c r="B1159" s="228">
        <v>4</v>
      </c>
      <c r="C1159" s="228">
        <v>18</v>
      </c>
      <c r="D1159" s="228">
        <v>11</v>
      </c>
      <c r="E1159" s="228">
        <v>2014</v>
      </c>
      <c r="F1159" s="225">
        <v>2065.6999999999998</v>
      </c>
    </row>
    <row r="1160" spans="2:6">
      <c r="B1160" s="228">
        <v>5</v>
      </c>
      <c r="C1160" s="228">
        <v>18</v>
      </c>
      <c r="D1160" s="228">
        <v>11</v>
      </c>
      <c r="E1160" s="228">
        <v>2014</v>
      </c>
      <c r="F1160" s="225">
        <v>2068.3000000000002</v>
      </c>
    </row>
    <row r="1161" spans="2:6">
      <c r="B1161" s="228">
        <v>6</v>
      </c>
      <c r="C1161" s="228">
        <v>18</v>
      </c>
      <c r="D1161" s="228">
        <v>11</v>
      </c>
      <c r="E1161" s="228">
        <v>2014</v>
      </c>
      <c r="F1161" s="225">
        <v>2065.8000000000002</v>
      </c>
    </row>
    <row r="1162" spans="2:6">
      <c r="B1162" s="228">
        <v>7</v>
      </c>
      <c r="C1162" s="228">
        <v>18</v>
      </c>
      <c r="D1162" s="228">
        <v>11</v>
      </c>
      <c r="E1162" s="228">
        <v>2014</v>
      </c>
      <c r="F1162" s="225">
        <v>2077.8000000000002</v>
      </c>
    </row>
    <row r="1163" spans="2:6">
      <c r="B1163" s="228">
        <v>8</v>
      </c>
      <c r="C1163" s="228">
        <v>18</v>
      </c>
      <c r="D1163" s="228">
        <v>11</v>
      </c>
      <c r="E1163" s="228">
        <v>2014</v>
      </c>
      <c r="F1163" s="225">
        <v>2051.1</v>
      </c>
    </row>
    <row r="1164" spans="2:6">
      <c r="B1164" s="228">
        <v>9</v>
      </c>
      <c r="C1164" s="228">
        <v>18</v>
      </c>
      <c r="D1164" s="228">
        <v>11</v>
      </c>
      <c r="E1164" s="228">
        <v>2014</v>
      </c>
      <c r="F1164" s="225">
        <v>2019.8</v>
      </c>
    </row>
    <row r="1165" spans="2:6">
      <c r="B1165" s="228">
        <v>10</v>
      </c>
      <c r="C1165" s="228">
        <v>18</v>
      </c>
      <c r="D1165" s="228">
        <v>11</v>
      </c>
      <c r="E1165" s="228">
        <v>2014</v>
      </c>
      <c r="F1165" s="225">
        <v>2057.6</v>
      </c>
    </row>
    <row r="1166" spans="2:6">
      <c r="B1166" s="228">
        <v>11</v>
      </c>
      <c r="C1166" s="228">
        <v>18</v>
      </c>
      <c r="D1166" s="228">
        <v>11</v>
      </c>
      <c r="E1166" s="228">
        <v>2014</v>
      </c>
      <c r="F1166" s="225">
        <v>2047.4</v>
      </c>
    </row>
    <row r="1167" spans="2:6">
      <c r="B1167" s="228">
        <v>12</v>
      </c>
      <c r="C1167" s="228">
        <v>18</v>
      </c>
      <c r="D1167" s="228">
        <v>11</v>
      </c>
      <c r="E1167" s="228">
        <v>2014</v>
      </c>
      <c r="F1167" s="225">
        <v>2042.7</v>
      </c>
    </row>
    <row r="1168" spans="2:6">
      <c r="B1168" s="228">
        <v>13</v>
      </c>
      <c r="C1168" s="228">
        <v>18</v>
      </c>
      <c r="D1168" s="228">
        <v>11</v>
      </c>
      <c r="E1168" s="228">
        <v>2014</v>
      </c>
      <c r="F1168" s="225">
        <v>2067.8000000000002</v>
      </c>
    </row>
    <row r="1169" spans="2:6">
      <c r="B1169" s="228">
        <v>14</v>
      </c>
      <c r="C1169" s="228">
        <v>18</v>
      </c>
      <c r="D1169" s="228">
        <v>11</v>
      </c>
      <c r="E1169" s="228">
        <v>2014</v>
      </c>
      <c r="F1169" s="225">
        <v>2025.7</v>
      </c>
    </row>
    <row r="1170" spans="2:6">
      <c r="B1170" s="228">
        <v>15</v>
      </c>
      <c r="C1170" s="228">
        <v>18</v>
      </c>
      <c r="D1170" s="228">
        <v>11</v>
      </c>
      <c r="E1170" s="228">
        <v>2014</v>
      </c>
      <c r="F1170" s="225">
        <v>2043.1</v>
      </c>
    </row>
    <row r="1171" spans="2:6">
      <c r="B1171" s="228">
        <v>16</v>
      </c>
      <c r="C1171" s="228">
        <v>18</v>
      </c>
      <c r="D1171" s="228">
        <v>11</v>
      </c>
      <c r="E1171" s="228">
        <v>2014</v>
      </c>
      <c r="F1171" s="225">
        <v>2045.3</v>
      </c>
    </row>
    <row r="1172" spans="2:6">
      <c r="B1172" s="228">
        <v>17</v>
      </c>
      <c r="C1172" s="228">
        <v>18</v>
      </c>
      <c r="D1172" s="228">
        <v>11</v>
      </c>
      <c r="E1172" s="228">
        <v>2014</v>
      </c>
      <c r="F1172" s="225">
        <v>2049.6999999999998</v>
      </c>
    </row>
    <row r="1173" spans="2:6">
      <c r="B1173" s="228">
        <v>18</v>
      </c>
      <c r="C1173" s="228">
        <v>18</v>
      </c>
      <c r="D1173" s="228">
        <v>11</v>
      </c>
      <c r="E1173" s="228">
        <v>2014</v>
      </c>
      <c r="F1173" s="225">
        <v>2021.7</v>
      </c>
    </row>
    <row r="1174" spans="2:6">
      <c r="B1174" s="228">
        <v>19</v>
      </c>
      <c r="C1174" s="228">
        <v>18</v>
      </c>
      <c r="D1174" s="228">
        <v>11</v>
      </c>
      <c r="E1174" s="228">
        <v>2014</v>
      </c>
      <c r="F1174" s="225">
        <v>2046.1</v>
      </c>
    </row>
    <row r="1175" spans="2:6">
      <c r="B1175" s="228">
        <v>20</v>
      </c>
      <c r="C1175" s="228">
        <v>18</v>
      </c>
      <c r="D1175" s="228">
        <v>11</v>
      </c>
      <c r="E1175" s="228">
        <v>2014</v>
      </c>
      <c r="F1175" s="225">
        <v>2058.8000000000002</v>
      </c>
    </row>
    <row r="1176" spans="2:6">
      <c r="B1176" s="228">
        <v>21</v>
      </c>
      <c r="C1176" s="228">
        <v>18</v>
      </c>
      <c r="D1176" s="228">
        <v>11</v>
      </c>
      <c r="E1176" s="228">
        <v>2014</v>
      </c>
      <c r="F1176" s="225">
        <v>2102.4</v>
      </c>
    </row>
    <row r="1177" spans="2:6" s="50" customFormat="1">
      <c r="B1177" s="228">
        <v>22</v>
      </c>
      <c r="C1177" s="228">
        <v>18</v>
      </c>
      <c r="D1177" s="228">
        <v>11</v>
      </c>
      <c r="E1177" s="228">
        <v>2014</v>
      </c>
      <c r="F1177" s="225">
        <v>2134.9</v>
      </c>
    </row>
    <row r="1178" spans="2:6">
      <c r="B1178" s="228">
        <v>23</v>
      </c>
      <c r="C1178" s="228">
        <v>18</v>
      </c>
      <c r="D1178" s="228">
        <v>11</v>
      </c>
      <c r="E1178" s="228">
        <v>2014</v>
      </c>
      <c r="F1178" s="225">
        <v>2136.8000000000002</v>
      </c>
    </row>
    <row r="1179" spans="2:6">
      <c r="B1179" s="228">
        <v>24</v>
      </c>
      <c r="C1179" s="228">
        <v>18</v>
      </c>
      <c r="D1179" s="228">
        <v>11</v>
      </c>
      <c r="E1179" s="228">
        <v>2014</v>
      </c>
      <c r="F1179" s="225">
        <v>2103.8000000000002</v>
      </c>
    </row>
    <row r="1180" spans="2:6">
      <c r="B1180" s="228">
        <v>1</v>
      </c>
      <c r="C1180" s="228">
        <v>19</v>
      </c>
      <c r="D1180" s="228">
        <v>11</v>
      </c>
      <c r="E1180" s="228">
        <v>2014</v>
      </c>
      <c r="F1180" s="225">
        <v>2049.6</v>
      </c>
    </row>
    <row r="1181" spans="2:6">
      <c r="B1181" s="228">
        <v>2</v>
      </c>
      <c r="C1181" s="228">
        <v>19</v>
      </c>
      <c r="D1181" s="228">
        <v>11</v>
      </c>
      <c r="E1181" s="228">
        <v>2014</v>
      </c>
      <c r="F1181" s="225">
        <v>2056.9</v>
      </c>
    </row>
    <row r="1182" spans="2:6">
      <c r="B1182" s="228">
        <v>3</v>
      </c>
      <c r="C1182" s="228">
        <v>19</v>
      </c>
      <c r="D1182" s="228">
        <v>11</v>
      </c>
      <c r="E1182" s="228">
        <v>2014</v>
      </c>
      <c r="F1182" s="225">
        <v>2044.7</v>
      </c>
    </row>
    <row r="1183" spans="2:6">
      <c r="B1183" s="228">
        <v>4</v>
      </c>
      <c r="C1183" s="228">
        <v>19</v>
      </c>
      <c r="D1183" s="228">
        <v>11</v>
      </c>
      <c r="E1183" s="228">
        <v>2014</v>
      </c>
      <c r="F1183" s="225">
        <v>2063.6</v>
      </c>
    </row>
    <row r="1184" spans="2:6">
      <c r="B1184" s="228">
        <v>5</v>
      </c>
      <c r="C1184" s="228">
        <v>19</v>
      </c>
      <c r="D1184" s="228">
        <v>11</v>
      </c>
      <c r="E1184" s="228">
        <v>2014</v>
      </c>
      <c r="F1184" s="225">
        <v>2092.1</v>
      </c>
    </row>
    <row r="1185" spans="2:6">
      <c r="B1185" s="228">
        <v>6</v>
      </c>
      <c r="C1185" s="228">
        <v>19</v>
      </c>
      <c r="D1185" s="228">
        <v>11</v>
      </c>
      <c r="E1185" s="228">
        <v>2014</v>
      </c>
      <c r="F1185" s="225">
        <v>2088.6999999999998</v>
      </c>
    </row>
    <row r="1186" spans="2:6">
      <c r="B1186" s="228">
        <v>7</v>
      </c>
      <c r="C1186" s="228">
        <v>19</v>
      </c>
      <c r="D1186" s="228">
        <v>11</v>
      </c>
      <c r="E1186" s="228">
        <v>2014</v>
      </c>
      <c r="F1186" s="225">
        <v>2111</v>
      </c>
    </row>
    <row r="1187" spans="2:6">
      <c r="B1187" s="228">
        <v>8</v>
      </c>
      <c r="C1187" s="228">
        <v>19</v>
      </c>
      <c r="D1187" s="228">
        <v>11</v>
      </c>
      <c r="E1187" s="228">
        <v>2014</v>
      </c>
      <c r="F1187" s="225">
        <v>2104.6999999999998</v>
      </c>
    </row>
    <row r="1188" spans="2:6">
      <c r="B1188" s="228">
        <v>9</v>
      </c>
      <c r="C1188" s="228">
        <v>19</v>
      </c>
      <c r="D1188" s="228">
        <v>11</v>
      </c>
      <c r="E1188" s="228">
        <v>2014</v>
      </c>
      <c r="F1188" s="225">
        <v>2089.1999999999998</v>
      </c>
    </row>
    <row r="1189" spans="2:6">
      <c r="B1189" s="228">
        <v>10</v>
      </c>
      <c r="C1189" s="228">
        <v>19</v>
      </c>
      <c r="D1189" s="228">
        <v>11</v>
      </c>
      <c r="E1189" s="228">
        <v>2014</v>
      </c>
      <c r="F1189" s="225">
        <v>2104.5</v>
      </c>
    </row>
    <row r="1190" spans="2:6">
      <c r="B1190" s="228">
        <v>11</v>
      </c>
      <c r="C1190" s="228">
        <v>19</v>
      </c>
      <c r="D1190" s="228">
        <v>11</v>
      </c>
      <c r="E1190" s="228">
        <v>2014</v>
      </c>
      <c r="F1190" s="225">
        <v>2098.5</v>
      </c>
    </row>
    <row r="1191" spans="2:6">
      <c r="B1191" s="228">
        <v>12</v>
      </c>
      <c r="C1191" s="228">
        <v>19</v>
      </c>
      <c r="D1191" s="228">
        <v>11</v>
      </c>
      <c r="E1191" s="228">
        <v>2014</v>
      </c>
      <c r="F1191" s="225">
        <v>2117.8000000000002</v>
      </c>
    </row>
    <row r="1192" spans="2:6">
      <c r="B1192" s="228">
        <v>13</v>
      </c>
      <c r="C1192" s="228">
        <v>19</v>
      </c>
      <c r="D1192" s="228">
        <v>11</v>
      </c>
      <c r="E1192" s="228">
        <v>2014</v>
      </c>
      <c r="F1192" s="225">
        <v>2120</v>
      </c>
    </row>
    <row r="1193" spans="2:6">
      <c r="B1193" s="228">
        <v>14</v>
      </c>
      <c r="C1193" s="228">
        <v>19</v>
      </c>
      <c r="D1193" s="228">
        <v>11</v>
      </c>
      <c r="E1193" s="228">
        <v>2014</v>
      </c>
      <c r="F1193" s="225">
        <v>2087.6</v>
      </c>
    </row>
    <row r="1194" spans="2:6">
      <c r="B1194" s="228">
        <v>15</v>
      </c>
      <c r="C1194" s="228">
        <v>19</v>
      </c>
      <c r="D1194" s="228">
        <v>11</v>
      </c>
      <c r="E1194" s="228">
        <v>2014</v>
      </c>
      <c r="F1194" s="225">
        <v>2043.5</v>
      </c>
    </row>
    <row r="1195" spans="2:6">
      <c r="B1195" s="228">
        <v>16</v>
      </c>
      <c r="C1195" s="228">
        <v>19</v>
      </c>
      <c r="D1195" s="228">
        <v>11</v>
      </c>
      <c r="E1195" s="228">
        <v>2014</v>
      </c>
      <c r="F1195" s="225">
        <v>2100.6</v>
      </c>
    </row>
    <row r="1196" spans="2:6">
      <c r="B1196" s="228">
        <v>17</v>
      </c>
      <c r="C1196" s="228">
        <v>19</v>
      </c>
      <c r="D1196" s="228">
        <v>11</v>
      </c>
      <c r="E1196" s="228">
        <v>2014</v>
      </c>
      <c r="F1196" s="225">
        <v>2139.1</v>
      </c>
    </row>
    <row r="1197" spans="2:6">
      <c r="B1197" s="228">
        <v>18</v>
      </c>
      <c r="C1197" s="228">
        <v>19</v>
      </c>
      <c r="D1197" s="228">
        <v>11</v>
      </c>
      <c r="E1197" s="228">
        <v>2014</v>
      </c>
      <c r="F1197" s="225">
        <v>2134.6</v>
      </c>
    </row>
    <row r="1198" spans="2:6">
      <c r="B1198" s="228">
        <v>19</v>
      </c>
      <c r="C1198" s="228">
        <v>19</v>
      </c>
      <c r="D1198" s="228">
        <v>11</v>
      </c>
      <c r="E1198" s="228">
        <v>2014</v>
      </c>
      <c r="F1198" s="225">
        <v>2120</v>
      </c>
    </row>
    <row r="1199" spans="2:6">
      <c r="B1199" s="228">
        <v>20</v>
      </c>
      <c r="C1199" s="228">
        <v>19</v>
      </c>
      <c r="D1199" s="228">
        <v>11</v>
      </c>
      <c r="E1199" s="228">
        <v>2014</v>
      </c>
      <c r="F1199" s="225">
        <v>2104.6999999999998</v>
      </c>
    </row>
    <row r="1200" spans="2:6">
      <c r="B1200" s="228">
        <v>21</v>
      </c>
      <c r="C1200" s="228">
        <v>19</v>
      </c>
      <c r="D1200" s="228">
        <v>11</v>
      </c>
      <c r="E1200" s="228">
        <v>2014</v>
      </c>
      <c r="F1200" s="225">
        <v>2135.6</v>
      </c>
    </row>
    <row r="1201" spans="2:6">
      <c r="B1201" s="228">
        <v>22</v>
      </c>
      <c r="C1201" s="228">
        <v>19</v>
      </c>
      <c r="D1201" s="228">
        <v>11</v>
      </c>
      <c r="E1201" s="228">
        <v>2014</v>
      </c>
      <c r="F1201" s="225">
        <v>2179.3000000000002</v>
      </c>
    </row>
    <row r="1202" spans="2:6">
      <c r="B1202" s="228">
        <v>23</v>
      </c>
      <c r="C1202" s="228">
        <v>19</v>
      </c>
      <c r="D1202" s="228">
        <v>11</v>
      </c>
      <c r="E1202" s="228">
        <v>2014</v>
      </c>
      <c r="F1202" s="225">
        <v>2221</v>
      </c>
    </row>
    <row r="1203" spans="2:6">
      <c r="B1203" s="228">
        <v>24</v>
      </c>
      <c r="C1203" s="228">
        <v>19</v>
      </c>
      <c r="D1203" s="228">
        <v>11</v>
      </c>
      <c r="E1203" s="228">
        <v>2014</v>
      </c>
      <c r="F1203" s="225">
        <v>2195.1999999999998</v>
      </c>
    </row>
    <row r="1204" spans="2:6">
      <c r="B1204" s="228">
        <v>1</v>
      </c>
      <c r="C1204" s="228">
        <v>20</v>
      </c>
      <c r="D1204" s="228">
        <v>11</v>
      </c>
      <c r="E1204" s="228">
        <v>2014</v>
      </c>
      <c r="F1204" s="225">
        <v>2169.9</v>
      </c>
    </row>
    <row r="1205" spans="2:6">
      <c r="B1205" s="228">
        <v>2</v>
      </c>
      <c r="C1205" s="228">
        <v>20</v>
      </c>
      <c r="D1205" s="228">
        <v>11</v>
      </c>
      <c r="E1205" s="228">
        <v>2014</v>
      </c>
      <c r="F1205" s="225">
        <v>2148.4</v>
      </c>
    </row>
    <row r="1206" spans="2:6">
      <c r="B1206" s="228">
        <v>3</v>
      </c>
      <c r="C1206" s="228">
        <v>20</v>
      </c>
      <c r="D1206" s="228">
        <v>11</v>
      </c>
      <c r="E1206" s="228">
        <v>2014</v>
      </c>
      <c r="F1206" s="225">
        <v>2125.4</v>
      </c>
    </row>
    <row r="1207" spans="2:6">
      <c r="B1207" s="228">
        <v>4</v>
      </c>
      <c r="C1207" s="228">
        <v>20</v>
      </c>
      <c r="D1207" s="228">
        <v>11</v>
      </c>
      <c r="E1207" s="228">
        <v>2014</v>
      </c>
      <c r="F1207" s="225">
        <v>2117.6</v>
      </c>
    </row>
    <row r="1208" spans="2:6">
      <c r="B1208" s="228">
        <v>5</v>
      </c>
      <c r="C1208" s="228">
        <v>20</v>
      </c>
      <c r="D1208" s="228">
        <v>11</v>
      </c>
      <c r="E1208" s="228">
        <v>2014</v>
      </c>
      <c r="F1208" s="225">
        <v>2112.9</v>
      </c>
    </row>
    <row r="1209" spans="2:6">
      <c r="B1209" s="228">
        <v>6</v>
      </c>
      <c r="C1209" s="228">
        <v>20</v>
      </c>
      <c r="D1209" s="228">
        <v>11</v>
      </c>
      <c r="E1209" s="228">
        <v>2014</v>
      </c>
      <c r="F1209" s="225">
        <v>2078.8000000000002</v>
      </c>
    </row>
    <row r="1210" spans="2:6">
      <c r="B1210" s="228">
        <v>7</v>
      </c>
      <c r="C1210" s="228">
        <v>20</v>
      </c>
      <c r="D1210" s="228">
        <v>11</v>
      </c>
      <c r="E1210" s="228">
        <v>2014</v>
      </c>
      <c r="F1210" s="225">
        <v>2125.5</v>
      </c>
    </row>
    <row r="1211" spans="2:6">
      <c r="B1211" s="228">
        <v>8</v>
      </c>
      <c r="C1211" s="228">
        <v>20</v>
      </c>
      <c r="D1211" s="228">
        <v>11</v>
      </c>
      <c r="E1211" s="228">
        <v>2014</v>
      </c>
      <c r="F1211" s="225">
        <v>2080.1</v>
      </c>
    </row>
    <row r="1212" spans="2:6">
      <c r="B1212" s="228">
        <v>9</v>
      </c>
      <c r="C1212" s="228">
        <v>20</v>
      </c>
      <c r="D1212" s="228">
        <v>11</v>
      </c>
      <c r="E1212" s="228">
        <v>2014</v>
      </c>
      <c r="F1212" s="225">
        <v>2044.4</v>
      </c>
    </row>
    <row r="1213" spans="2:6">
      <c r="B1213" s="228">
        <v>10</v>
      </c>
      <c r="C1213" s="228">
        <v>20</v>
      </c>
      <c r="D1213" s="228">
        <v>11</v>
      </c>
      <c r="E1213" s="228">
        <v>2014</v>
      </c>
      <c r="F1213" s="225">
        <v>2080.4</v>
      </c>
    </row>
    <row r="1214" spans="2:6">
      <c r="B1214" s="228">
        <v>11</v>
      </c>
      <c r="C1214" s="228">
        <v>20</v>
      </c>
      <c r="D1214" s="228">
        <v>11</v>
      </c>
      <c r="E1214" s="228">
        <v>2014</v>
      </c>
      <c r="F1214" s="225">
        <v>2073.6999999999998</v>
      </c>
    </row>
    <row r="1215" spans="2:6">
      <c r="B1215" s="228">
        <v>12</v>
      </c>
      <c r="C1215" s="228">
        <v>20</v>
      </c>
      <c r="D1215" s="228">
        <v>11</v>
      </c>
      <c r="E1215" s="228">
        <v>2014</v>
      </c>
      <c r="F1215" s="225">
        <v>2059.9</v>
      </c>
    </row>
    <row r="1216" spans="2:6">
      <c r="B1216" s="228">
        <v>13</v>
      </c>
      <c r="C1216" s="228">
        <v>20</v>
      </c>
      <c r="D1216" s="228">
        <v>11</v>
      </c>
      <c r="E1216" s="228">
        <v>2014</v>
      </c>
      <c r="F1216" s="225">
        <v>2025.1</v>
      </c>
    </row>
    <row r="1217" spans="2:6">
      <c r="B1217" s="228">
        <v>14</v>
      </c>
      <c r="C1217" s="228">
        <v>20</v>
      </c>
      <c r="D1217" s="228">
        <v>11</v>
      </c>
      <c r="E1217" s="228">
        <v>2014</v>
      </c>
      <c r="F1217" s="225">
        <v>2037.1</v>
      </c>
    </row>
    <row r="1218" spans="2:6">
      <c r="B1218" s="228">
        <v>15</v>
      </c>
      <c r="C1218" s="228">
        <v>20</v>
      </c>
      <c r="D1218" s="228">
        <v>11</v>
      </c>
      <c r="E1218" s="228">
        <v>2014</v>
      </c>
      <c r="F1218" s="225">
        <v>2061.5</v>
      </c>
    </row>
    <row r="1219" spans="2:6">
      <c r="B1219" s="228">
        <v>16</v>
      </c>
      <c r="C1219" s="228">
        <v>20</v>
      </c>
      <c r="D1219" s="228">
        <v>11</v>
      </c>
      <c r="E1219" s="228">
        <v>2014</v>
      </c>
      <c r="F1219" s="225">
        <v>2073</v>
      </c>
    </row>
    <row r="1220" spans="2:6">
      <c r="B1220" s="228">
        <v>17</v>
      </c>
      <c r="C1220" s="228">
        <v>20</v>
      </c>
      <c r="D1220" s="228">
        <v>11</v>
      </c>
      <c r="E1220" s="228">
        <v>2014</v>
      </c>
      <c r="F1220" s="225">
        <v>2087.5</v>
      </c>
    </row>
    <row r="1221" spans="2:6">
      <c r="B1221" s="228">
        <v>18</v>
      </c>
      <c r="C1221" s="228">
        <v>20</v>
      </c>
      <c r="D1221" s="228">
        <v>11</v>
      </c>
      <c r="E1221" s="228">
        <v>2014</v>
      </c>
      <c r="F1221" s="225">
        <v>2108.6999999999998</v>
      </c>
    </row>
    <row r="1222" spans="2:6">
      <c r="B1222" s="228">
        <v>19</v>
      </c>
      <c r="C1222" s="228">
        <v>20</v>
      </c>
      <c r="D1222" s="228">
        <v>11</v>
      </c>
      <c r="E1222" s="228">
        <v>2014</v>
      </c>
      <c r="F1222" s="225">
        <v>2082.6999999999998</v>
      </c>
    </row>
    <row r="1223" spans="2:6">
      <c r="B1223" s="228">
        <v>20</v>
      </c>
      <c r="C1223" s="228">
        <v>20</v>
      </c>
      <c r="D1223" s="228">
        <v>11</v>
      </c>
      <c r="E1223" s="228">
        <v>2014</v>
      </c>
      <c r="F1223" s="225">
        <v>2076</v>
      </c>
    </row>
    <row r="1224" spans="2:6">
      <c r="B1224" s="228">
        <v>21</v>
      </c>
      <c r="C1224" s="228">
        <v>20</v>
      </c>
      <c r="D1224" s="228">
        <v>11</v>
      </c>
      <c r="E1224" s="228">
        <v>2014</v>
      </c>
      <c r="F1224" s="225">
        <v>2098.9</v>
      </c>
    </row>
    <row r="1225" spans="2:6">
      <c r="B1225" s="228">
        <v>22</v>
      </c>
      <c r="C1225" s="228">
        <v>20</v>
      </c>
      <c r="D1225" s="228">
        <v>11</v>
      </c>
      <c r="E1225" s="228">
        <v>2014</v>
      </c>
      <c r="F1225" s="225">
        <v>2159.8000000000002</v>
      </c>
    </row>
    <row r="1226" spans="2:6">
      <c r="B1226" s="228">
        <v>23</v>
      </c>
      <c r="C1226" s="228">
        <v>20</v>
      </c>
      <c r="D1226" s="228">
        <v>11</v>
      </c>
      <c r="E1226" s="228">
        <v>2014</v>
      </c>
      <c r="F1226" s="225">
        <v>2170.6999999999998</v>
      </c>
    </row>
    <row r="1227" spans="2:6">
      <c r="B1227" s="228">
        <v>24</v>
      </c>
      <c r="C1227" s="228">
        <v>20</v>
      </c>
      <c r="D1227" s="228">
        <v>11</v>
      </c>
      <c r="E1227" s="228">
        <v>2014</v>
      </c>
      <c r="F1227" s="225">
        <v>2147.3000000000002</v>
      </c>
    </row>
    <row r="1228" spans="2:6">
      <c r="B1228" s="228">
        <v>1</v>
      </c>
      <c r="C1228" s="228">
        <v>21</v>
      </c>
      <c r="D1228" s="228">
        <v>11</v>
      </c>
      <c r="E1228" s="228">
        <v>2014</v>
      </c>
      <c r="F1228" s="225">
        <v>2143.1</v>
      </c>
    </row>
    <row r="1229" spans="2:6">
      <c r="B1229" s="228">
        <v>2</v>
      </c>
      <c r="C1229" s="228">
        <v>21</v>
      </c>
      <c r="D1229" s="228">
        <v>11</v>
      </c>
      <c r="E1229" s="228">
        <v>2014</v>
      </c>
      <c r="F1229" s="225">
        <v>2137</v>
      </c>
    </row>
    <row r="1230" spans="2:6">
      <c r="B1230" s="228">
        <v>3</v>
      </c>
      <c r="C1230" s="228">
        <v>21</v>
      </c>
      <c r="D1230" s="228">
        <v>11</v>
      </c>
      <c r="E1230" s="228">
        <v>2014</v>
      </c>
      <c r="F1230" s="225">
        <v>2171.9</v>
      </c>
    </row>
    <row r="1231" spans="2:6">
      <c r="B1231" s="228">
        <v>4</v>
      </c>
      <c r="C1231" s="228">
        <v>21</v>
      </c>
      <c r="D1231" s="228">
        <v>11</v>
      </c>
      <c r="E1231" s="228">
        <v>2014</v>
      </c>
      <c r="F1231" s="225">
        <v>2181.8000000000002</v>
      </c>
    </row>
    <row r="1232" spans="2:6">
      <c r="B1232" s="228">
        <v>5</v>
      </c>
      <c r="C1232" s="228">
        <v>21</v>
      </c>
      <c r="D1232" s="228">
        <v>11</v>
      </c>
      <c r="E1232" s="228">
        <v>2014</v>
      </c>
      <c r="F1232" s="225">
        <v>2176</v>
      </c>
    </row>
    <row r="1233" spans="2:6">
      <c r="B1233" s="228">
        <v>6</v>
      </c>
      <c r="C1233" s="228">
        <v>21</v>
      </c>
      <c r="D1233" s="228">
        <v>11</v>
      </c>
      <c r="E1233" s="228">
        <v>2014</v>
      </c>
      <c r="F1233" s="225">
        <v>2164.3000000000002</v>
      </c>
    </row>
    <row r="1234" spans="2:6">
      <c r="B1234" s="228">
        <v>7</v>
      </c>
      <c r="C1234" s="228">
        <v>21</v>
      </c>
      <c r="D1234" s="228">
        <v>11</v>
      </c>
      <c r="E1234" s="228">
        <v>2014</v>
      </c>
      <c r="F1234" s="225">
        <v>2171.6999999999998</v>
      </c>
    </row>
    <row r="1235" spans="2:6">
      <c r="B1235" s="228">
        <v>8</v>
      </c>
      <c r="C1235" s="228">
        <v>21</v>
      </c>
      <c r="D1235" s="228">
        <v>11</v>
      </c>
      <c r="E1235" s="228">
        <v>2014</v>
      </c>
      <c r="F1235" s="225">
        <v>2142.5</v>
      </c>
    </row>
    <row r="1236" spans="2:6">
      <c r="B1236" s="228">
        <v>9</v>
      </c>
      <c r="C1236" s="228">
        <v>21</v>
      </c>
      <c r="D1236" s="228">
        <v>11</v>
      </c>
      <c r="E1236" s="228">
        <v>2014</v>
      </c>
      <c r="F1236" s="225">
        <v>2112.1</v>
      </c>
    </row>
    <row r="1237" spans="2:6">
      <c r="B1237" s="228">
        <v>10</v>
      </c>
      <c r="C1237" s="228">
        <v>21</v>
      </c>
      <c r="D1237" s="228">
        <v>11</v>
      </c>
      <c r="E1237" s="228">
        <v>2014</v>
      </c>
      <c r="F1237" s="225">
        <v>2148.6</v>
      </c>
    </row>
    <row r="1238" spans="2:6">
      <c r="B1238" s="228">
        <v>11</v>
      </c>
      <c r="C1238" s="228">
        <v>21</v>
      </c>
      <c r="D1238" s="228">
        <v>11</v>
      </c>
      <c r="E1238" s="228">
        <v>2014</v>
      </c>
      <c r="F1238" s="225">
        <v>2148.4</v>
      </c>
    </row>
    <row r="1239" spans="2:6">
      <c r="B1239" s="228">
        <v>12</v>
      </c>
      <c r="C1239" s="228">
        <v>21</v>
      </c>
      <c r="D1239" s="228">
        <v>11</v>
      </c>
      <c r="E1239" s="228">
        <v>2014</v>
      </c>
      <c r="F1239" s="225">
        <v>2127.6</v>
      </c>
    </row>
    <row r="1240" spans="2:6">
      <c r="B1240" s="228">
        <v>13</v>
      </c>
      <c r="C1240" s="228">
        <v>21</v>
      </c>
      <c r="D1240" s="228">
        <v>11</v>
      </c>
      <c r="E1240" s="228">
        <v>2014</v>
      </c>
      <c r="F1240" s="225">
        <v>2125.1999999999998</v>
      </c>
    </row>
    <row r="1241" spans="2:6">
      <c r="B1241" s="228">
        <v>14</v>
      </c>
      <c r="C1241" s="228">
        <v>21</v>
      </c>
      <c r="D1241" s="228">
        <v>11</v>
      </c>
      <c r="E1241" s="228">
        <v>2014</v>
      </c>
      <c r="F1241" s="225">
        <v>2138.4</v>
      </c>
    </row>
    <row r="1242" spans="2:6">
      <c r="B1242" s="228">
        <v>15</v>
      </c>
      <c r="C1242" s="228">
        <v>21</v>
      </c>
      <c r="D1242" s="228">
        <v>11</v>
      </c>
      <c r="E1242" s="228">
        <v>2014</v>
      </c>
      <c r="F1242" s="225">
        <v>2153</v>
      </c>
    </row>
    <row r="1243" spans="2:6">
      <c r="B1243" s="228">
        <v>16</v>
      </c>
      <c r="C1243" s="228">
        <v>21</v>
      </c>
      <c r="D1243" s="228">
        <v>11</v>
      </c>
      <c r="E1243" s="228">
        <v>2014</v>
      </c>
      <c r="F1243" s="225">
        <v>2194.1</v>
      </c>
    </row>
    <row r="1244" spans="2:6">
      <c r="B1244" s="228">
        <v>17</v>
      </c>
      <c r="C1244" s="228">
        <v>21</v>
      </c>
      <c r="D1244" s="228">
        <v>11</v>
      </c>
      <c r="E1244" s="228">
        <v>2014</v>
      </c>
      <c r="F1244" s="225">
        <v>2217</v>
      </c>
    </row>
    <row r="1245" spans="2:6">
      <c r="B1245" s="228">
        <v>18</v>
      </c>
      <c r="C1245" s="228">
        <v>21</v>
      </c>
      <c r="D1245" s="228">
        <v>11</v>
      </c>
      <c r="E1245" s="228">
        <v>2014</v>
      </c>
      <c r="F1245" s="225">
        <v>2213.4</v>
      </c>
    </row>
    <row r="1246" spans="2:6">
      <c r="B1246" s="228">
        <v>19</v>
      </c>
      <c r="C1246" s="228">
        <v>21</v>
      </c>
      <c r="D1246" s="228">
        <v>11</v>
      </c>
      <c r="E1246" s="228">
        <v>2014</v>
      </c>
      <c r="F1246" s="225">
        <v>2201.6</v>
      </c>
    </row>
    <row r="1247" spans="2:6">
      <c r="B1247" s="228">
        <v>20</v>
      </c>
      <c r="C1247" s="228">
        <v>21</v>
      </c>
      <c r="D1247" s="228">
        <v>11</v>
      </c>
      <c r="E1247" s="228">
        <v>2014</v>
      </c>
      <c r="F1247" s="225">
        <v>2196</v>
      </c>
    </row>
    <row r="1248" spans="2:6">
      <c r="B1248" s="228">
        <v>21</v>
      </c>
      <c r="C1248" s="228">
        <v>21</v>
      </c>
      <c r="D1248" s="228">
        <v>11</v>
      </c>
      <c r="E1248" s="228">
        <v>2014</v>
      </c>
      <c r="F1248" s="225">
        <v>2243.5</v>
      </c>
    </row>
    <row r="1249" spans="2:6">
      <c r="B1249" s="228">
        <v>22</v>
      </c>
      <c r="C1249" s="228">
        <v>21</v>
      </c>
      <c r="D1249" s="228">
        <v>11</v>
      </c>
      <c r="E1249" s="228">
        <v>2014</v>
      </c>
      <c r="F1249" s="225">
        <v>2284.6</v>
      </c>
    </row>
    <row r="1250" spans="2:6">
      <c r="B1250" s="228">
        <v>23</v>
      </c>
      <c r="C1250" s="228">
        <v>21</v>
      </c>
      <c r="D1250" s="228">
        <v>11</v>
      </c>
      <c r="E1250" s="228">
        <v>2014</v>
      </c>
      <c r="F1250" s="225">
        <v>2293.6</v>
      </c>
    </row>
    <row r="1251" spans="2:6">
      <c r="B1251" s="228">
        <v>24</v>
      </c>
      <c r="C1251" s="228">
        <v>21</v>
      </c>
      <c r="D1251" s="228">
        <v>11</v>
      </c>
      <c r="E1251" s="228">
        <v>2014</v>
      </c>
      <c r="F1251" s="225">
        <v>2272.1999999999998</v>
      </c>
    </row>
    <row r="1252" spans="2:6">
      <c r="B1252" s="228">
        <v>1</v>
      </c>
      <c r="C1252" s="228">
        <v>22</v>
      </c>
      <c r="D1252" s="228">
        <v>11</v>
      </c>
      <c r="E1252" s="228">
        <v>2014</v>
      </c>
      <c r="F1252" s="225">
        <v>2246.1999999999998</v>
      </c>
    </row>
    <row r="1253" spans="2:6">
      <c r="B1253" s="228">
        <v>2</v>
      </c>
      <c r="C1253" s="228">
        <v>22</v>
      </c>
      <c r="D1253" s="228">
        <v>11</v>
      </c>
      <c r="E1253" s="228">
        <v>2014</v>
      </c>
      <c r="F1253" s="225">
        <v>2218.1999999999998</v>
      </c>
    </row>
    <row r="1254" spans="2:6">
      <c r="B1254" s="228">
        <v>3</v>
      </c>
      <c r="C1254" s="228">
        <v>22</v>
      </c>
      <c r="D1254" s="228">
        <v>11</v>
      </c>
      <c r="E1254" s="228">
        <v>2014</v>
      </c>
      <c r="F1254" s="225">
        <v>2194</v>
      </c>
    </row>
    <row r="1255" spans="2:6">
      <c r="B1255" s="228">
        <v>4</v>
      </c>
      <c r="C1255" s="228">
        <v>22</v>
      </c>
      <c r="D1255" s="228">
        <v>11</v>
      </c>
      <c r="E1255" s="228">
        <v>2014</v>
      </c>
      <c r="F1255" s="225">
        <v>2190.5</v>
      </c>
    </row>
    <row r="1256" spans="2:6">
      <c r="B1256" s="228">
        <v>5</v>
      </c>
      <c r="C1256" s="228">
        <v>22</v>
      </c>
      <c r="D1256" s="228">
        <v>11</v>
      </c>
      <c r="E1256" s="228">
        <v>2014</v>
      </c>
      <c r="F1256" s="225">
        <v>2182.5</v>
      </c>
    </row>
    <row r="1257" spans="2:6">
      <c r="B1257" s="228">
        <v>6</v>
      </c>
      <c r="C1257" s="228">
        <v>22</v>
      </c>
      <c r="D1257" s="228">
        <v>11</v>
      </c>
      <c r="E1257" s="228">
        <v>2014</v>
      </c>
      <c r="F1257" s="225">
        <v>2171.4</v>
      </c>
    </row>
    <row r="1258" spans="2:6">
      <c r="B1258" s="228">
        <v>7</v>
      </c>
      <c r="C1258" s="228">
        <v>22</v>
      </c>
      <c r="D1258" s="228">
        <v>11</v>
      </c>
      <c r="E1258" s="228">
        <v>2014</v>
      </c>
      <c r="F1258" s="225">
        <v>2192.6999999999998</v>
      </c>
    </row>
    <row r="1259" spans="2:6">
      <c r="B1259" s="228">
        <v>8</v>
      </c>
      <c r="C1259" s="228">
        <v>22</v>
      </c>
      <c r="D1259" s="228">
        <v>11</v>
      </c>
      <c r="E1259" s="228">
        <v>2014</v>
      </c>
      <c r="F1259" s="225">
        <v>2102.6</v>
      </c>
    </row>
    <row r="1260" spans="2:6">
      <c r="B1260" s="228">
        <v>9</v>
      </c>
      <c r="C1260" s="228">
        <v>22</v>
      </c>
      <c r="D1260" s="228">
        <v>11</v>
      </c>
      <c r="E1260" s="228">
        <v>2014</v>
      </c>
      <c r="F1260" s="225">
        <v>2069.9</v>
      </c>
    </row>
    <row r="1261" spans="2:6">
      <c r="B1261" s="228">
        <v>10</v>
      </c>
      <c r="C1261" s="228">
        <v>22</v>
      </c>
      <c r="D1261" s="228">
        <v>11</v>
      </c>
      <c r="E1261" s="228">
        <v>2014</v>
      </c>
      <c r="F1261" s="225">
        <v>2136.5</v>
      </c>
    </row>
    <row r="1262" spans="2:6">
      <c r="B1262" s="228">
        <v>11</v>
      </c>
      <c r="C1262" s="228">
        <v>22</v>
      </c>
      <c r="D1262" s="228">
        <v>11</v>
      </c>
      <c r="E1262" s="228">
        <v>2014</v>
      </c>
      <c r="F1262" s="225">
        <v>2215.9</v>
      </c>
    </row>
    <row r="1263" spans="2:6">
      <c r="B1263" s="228">
        <v>12</v>
      </c>
      <c r="C1263" s="228">
        <v>22</v>
      </c>
      <c r="D1263" s="228">
        <v>11</v>
      </c>
      <c r="E1263" s="228">
        <v>2014</v>
      </c>
      <c r="F1263" s="225">
        <v>2256.6</v>
      </c>
    </row>
    <row r="1264" spans="2:6">
      <c r="B1264" s="228">
        <v>13</v>
      </c>
      <c r="C1264" s="228">
        <v>22</v>
      </c>
      <c r="D1264" s="228">
        <v>11</v>
      </c>
      <c r="E1264" s="228">
        <v>2014</v>
      </c>
      <c r="F1264" s="225">
        <v>2293</v>
      </c>
    </row>
    <row r="1265" spans="2:6">
      <c r="B1265" s="228">
        <v>14</v>
      </c>
      <c r="C1265" s="228">
        <v>22</v>
      </c>
      <c r="D1265" s="228">
        <v>11</v>
      </c>
      <c r="E1265" s="228">
        <v>2014</v>
      </c>
      <c r="F1265" s="225">
        <v>2310.3000000000002</v>
      </c>
    </row>
    <row r="1266" spans="2:6">
      <c r="B1266" s="228">
        <v>15</v>
      </c>
      <c r="C1266" s="228">
        <v>22</v>
      </c>
      <c r="D1266" s="228">
        <v>11</v>
      </c>
      <c r="E1266" s="228">
        <v>2014</v>
      </c>
      <c r="F1266" s="225">
        <v>2329.4</v>
      </c>
    </row>
    <row r="1267" spans="2:6">
      <c r="B1267" s="228">
        <v>16</v>
      </c>
      <c r="C1267" s="228">
        <v>22</v>
      </c>
      <c r="D1267" s="228">
        <v>11</v>
      </c>
      <c r="E1267" s="228">
        <v>2014</v>
      </c>
      <c r="F1267" s="225">
        <v>2221.8000000000002</v>
      </c>
    </row>
    <row r="1268" spans="2:6">
      <c r="B1268" s="228">
        <v>17</v>
      </c>
      <c r="C1268" s="228">
        <v>22</v>
      </c>
      <c r="D1268" s="228">
        <v>11</v>
      </c>
      <c r="E1268" s="228">
        <v>2014</v>
      </c>
      <c r="F1268" s="225">
        <v>2041.9</v>
      </c>
    </row>
    <row r="1269" spans="2:6">
      <c r="B1269" s="228">
        <v>18</v>
      </c>
      <c r="C1269" s="228">
        <v>22</v>
      </c>
      <c r="D1269" s="228">
        <v>11</v>
      </c>
      <c r="E1269" s="228">
        <v>2014</v>
      </c>
      <c r="F1269" s="225">
        <v>2021.4</v>
      </c>
    </row>
    <row r="1270" spans="2:6">
      <c r="B1270" s="228">
        <v>19</v>
      </c>
      <c r="C1270" s="228">
        <v>22</v>
      </c>
      <c r="D1270" s="228">
        <v>11</v>
      </c>
      <c r="E1270" s="228">
        <v>2014</v>
      </c>
      <c r="F1270" s="225">
        <v>2023.2</v>
      </c>
    </row>
    <row r="1271" spans="2:6">
      <c r="B1271" s="228">
        <v>20</v>
      </c>
      <c r="C1271" s="228">
        <v>22</v>
      </c>
      <c r="D1271" s="228">
        <v>11</v>
      </c>
      <c r="E1271" s="228">
        <v>2014</v>
      </c>
      <c r="F1271" s="225">
        <v>2132.3000000000002</v>
      </c>
    </row>
    <row r="1272" spans="2:6">
      <c r="B1272" s="228">
        <v>21</v>
      </c>
      <c r="C1272" s="228">
        <v>22</v>
      </c>
      <c r="D1272" s="228">
        <v>11</v>
      </c>
      <c r="E1272" s="228">
        <v>2014</v>
      </c>
      <c r="F1272" s="225">
        <v>2176.4</v>
      </c>
    </row>
    <row r="1273" spans="2:6">
      <c r="B1273" s="228">
        <v>22</v>
      </c>
      <c r="C1273" s="228">
        <v>22</v>
      </c>
      <c r="D1273" s="228">
        <v>11</v>
      </c>
      <c r="E1273" s="228">
        <v>2014</v>
      </c>
      <c r="F1273" s="225">
        <v>2250.1999999999998</v>
      </c>
    </row>
    <row r="1274" spans="2:6">
      <c r="B1274" s="228">
        <v>23</v>
      </c>
      <c r="C1274" s="228">
        <v>22</v>
      </c>
      <c r="D1274" s="228">
        <v>11</v>
      </c>
      <c r="E1274" s="228">
        <v>2014</v>
      </c>
      <c r="F1274" s="225">
        <v>2223</v>
      </c>
    </row>
    <row r="1275" spans="2:6">
      <c r="B1275" s="228">
        <v>24</v>
      </c>
      <c r="C1275" s="228">
        <v>22</v>
      </c>
      <c r="D1275" s="228">
        <v>11</v>
      </c>
      <c r="E1275" s="228">
        <v>2014</v>
      </c>
      <c r="F1275" s="225">
        <v>2195.8000000000002</v>
      </c>
    </row>
    <row r="1276" spans="2:6">
      <c r="B1276" s="228">
        <v>1</v>
      </c>
      <c r="C1276" s="228">
        <v>23</v>
      </c>
      <c r="D1276" s="228">
        <v>11</v>
      </c>
      <c r="E1276" s="228">
        <v>2014</v>
      </c>
      <c r="F1276" s="225">
        <v>2186.1999999999998</v>
      </c>
    </row>
    <row r="1277" spans="2:6">
      <c r="B1277" s="228">
        <v>2</v>
      </c>
      <c r="C1277" s="228">
        <v>23</v>
      </c>
      <c r="D1277" s="228">
        <v>11</v>
      </c>
      <c r="E1277" s="228">
        <v>2014</v>
      </c>
      <c r="F1277" s="225">
        <v>2142.3000000000002</v>
      </c>
    </row>
    <row r="1278" spans="2:6">
      <c r="B1278" s="228">
        <v>3</v>
      </c>
      <c r="C1278" s="228">
        <v>23</v>
      </c>
      <c r="D1278" s="228">
        <v>11</v>
      </c>
      <c r="E1278" s="228">
        <v>2014</v>
      </c>
      <c r="F1278" s="225">
        <v>2123.6</v>
      </c>
    </row>
    <row r="1279" spans="2:6">
      <c r="B1279" s="228">
        <v>4</v>
      </c>
      <c r="C1279" s="228">
        <v>23</v>
      </c>
      <c r="D1279" s="228">
        <v>11</v>
      </c>
      <c r="E1279" s="228">
        <v>2014</v>
      </c>
      <c r="F1279" s="225">
        <v>2112.4</v>
      </c>
    </row>
    <row r="1280" spans="2:6">
      <c r="B1280" s="228">
        <v>5</v>
      </c>
      <c r="C1280" s="228">
        <v>23</v>
      </c>
      <c r="D1280" s="228">
        <v>11</v>
      </c>
      <c r="E1280" s="228">
        <v>2014</v>
      </c>
      <c r="F1280" s="225">
        <v>2113.6</v>
      </c>
    </row>
    <row r="1281" spans="2:6">
      <c r="B1281" s="228">
        <v>6</v>
      </c>
      <c r="C1281" s="228">
        <v>23</v>
      </c>
      <c r="D1281" s="228">
        <v>11</v>
      </c>
      <c r="E1281" s="228">
        <v>2014</v>
      </c>
      <c r="F1281" s="225">
        <v>2093</v>
      </c>
    </row>
    <row r="1282" spans="2:6">
      <c r="B1282" s="228">
        <v>7</v>
      </c>
      <c r="C1282" s="228">
        <v>23</v>
      </c>
      <c r="D1282" s="228">
        <v>11</v>
      </c>
      <c r="E1282" s="228">
        <v>2014</v>
      </c>
      <c r="F1282" s="225">
        <v>2092.4</v>
      </c>
    </row>
    <row r="1283" spans="2:6">
      <c r="B1283" s="228">
        <v>8</v>
      </c>
      <c r="C1283" s="228">
        <v>23</v>
      </c>
      <c r="D1283" s="228">
        <v>11</v>
      </c>
      <c r="E1283" s="228">
        <v>2014</v>
      </c>
      <c r="F1283" s="225">
        <v>2043.1</v>
      </c>
    </row>
    <row r="1284" spans="2:6">
      <c r="B1284" s="228">
        <v>9</v>
      </c>
      <c r="C1284" s="228">
        <v>23</v>
      </c>
      <c r="D1284" s="228">
        <v>11</v>
      </c>
      <c r="E1284" s="228">
        <v>2014</v>
      </c>
      <c r="F1284" s="225">
        <v>2025.4</v>
      </c>
    </row>
    <row r="1285" spans="2:6">
      <c r="B1285" s="228">
        <v>10</v>
      </c>
      <c r="C1285" s="228">
        <v>23</v>
      </c>
      <c r="D1285" s="228">
        <v>11</v>
      </c>
      <c r="E1285" s="228">
        <v>2014</v>
      </c>
      <c r="F1285" s="225">
        <v>2067.4</v>
      </c>
    </row>
    <row r="1286" spans="2:6">
      <c r="B1286" s="228">
        <v>11</v>
      </c>
      <c r="C1286" s="228">
        <v>23</v>
      </c>
      <c r="D1286" s="228">
        <v>11</v>
      </c>
      <c r="E1286" s="228">
        <v>2014</v>
      </c>
      <c r="F1286" s="225">
        <v>2077.9</v>
      </c>
    </row>
    <row r="1287" spans="2:6">
      <c r="B1287" s="228">
        <v>12</v>
      </c>
      <c r="C1287" s="228">
        <v>23</v>
      </c>
      <c r="D1287" s="228">
        <v>11</v>
      </c>
      <c r="E1287" s="228">
        <v>2014</v>
      </c>
      <c r="F1287" s="225">
        <v>2071.1999999999998</v>
      </c>
    </row>
    <row r="1288" spans="2:6">
      <c r="B1288" s="228">
        <v>13</v>
      </c>
      <c r="C1288" s="228">
        <v>23</v>
      </c>
      <c r="D1288" s="228">
        <v>11</v>
      </c>
      <c r="E1288" s="228">
        <v>2014</v>
      </c>
      <c r="F1288" s="225">
        <v>2079.6</v>
      </c>
    </row>
    <row r="1289" spans="2:6">
      <c r="B1289" s="228">
        <v>14</v>
      </c>
      <c r="C1289" s="228">
        <v>23</v>
      </c>
      <c r="D1289" s="228">
        <v>11</v>
      </c>
      <c r="E1289" s="228">
        <v>2014</v>
      </c>
      <c r="F1289" s="225">
        <v>2074.1999999999998</v>
      </c>
    </row>
    <row r="1290" spans="2:6">
      <c r="B1290" s="228">
        <v>15</v>
      </c>
      <c r="C1290" s="228">
        <v>23</v>
      </c>
      <c r="D1290" s="228">
        <v>11</v>
      </c>
      <c r="E1290" s="228">
        <v>2014</v>
      </c>
      <c r="F1290" s="225">
        <v>2060.8000000000002</v>
      </c>
    </row>
    <row r="1291" spans="2:6">
      <c r="B1291" s="228">
        <v>16</v>
      </c>
      <c r="C1291" s="228">
        <v>23</v>
      </c>
      <c r="D1291" s="228">
        <v>11</v>
      </c>
      <c r="E1291" s="228">
        <v>2014</v>
      </c>
      <c r="F1291" s="225">
        <v>2076.1</v>
      </c>
    </row>
    <row r="1292" spans="2:6">
      <c r="B1292" s="228">
        <v>17</v>
      </c>
      <c r="C1292" s="228">
        <v>23</v>
      </c>
      <c r="D1292" s="228">
        <v>11</v>
      </c>
      <c r="E1292" s="228">
        <v>2014</v>
      </c>
      <c r="F1292" s="225">
        <v>2086.1999999999998</v>
      </c>
    </row>
    <row r="1293" spans="2:6">
      <c r="B1293" s="228">
        <v>18</v>
      </c>
      <c r="C1293" s="228">
        <v>23</v>
      </c>
      <c r="D1293" s="228">
        <v>11</v>
      </c>
      <c r="E1293" s="228">
        <v>2014</v>
      </c>
      <c r="F1293" s="225">
        <v>2125.3000000000002</v>
      </c>
    </row>
    <row r="1294" spans="2:6">
      <c r="B1294" s="228">
        <v>19</v>
      </c>
      <c r="C1294" s="228">
        <v>23</v>
      </c>
      <c r="D1294" s="228">
        <v>11</v>
      </c>
      <c r="E1294" s="228">
        <v>2014</v>
      </c>
      <c r="F1294" s="225">
        <v>2124.1</v>
      </c>
    </row>
    <row r="1295" spans="2:6">
      <c r="B1295" s="228">
        <v>20</v>
      </c>
      <c r="C1295" s="228">
        <v>23</v>
      </c>
      <c r="D1295" s="228">
        <v>11</v>
      </c>
      <c r="E1295" s="228">
        <v>2014</v>
      </c>
      <c r="F1295" s="225">
        <v>2111.5</v>
      </c>
    </row>
    <row r="1296" spans="2:6">
      <c r="B1296" s="228">
        <v>21</v>
      </c>
      <c r="C1296" s="228">
        <v>23</v>
      </c>
      <c r="D1296" s="228">
        <v>11</v>
      </c>
      <c r="E1296" s="228">
        <v>2014</v>
      </c>
      <c r="F1296" s="225">
        <v>2171.1</v>
      </c>
    </row>
    <row r="1297" spans="2:6">
      <c r="B1297" s="228">
        <v>22</v>
      </c>
      <c r="C1297" s="228">
        <v>23</v>
      </c>
      <c r="D1297" s="228">
        <v>11</v>
      </c>
      <c r="E1297" s="228">
        <v>2014</v>
      </c>
      <c r="F1297" s="225">
        <v>2211.1999999999998</v>
      </c>
    </row>
    <row r="1298" spans="2:6">
      <c r="B1298" s="228">
        <v>23</v>
      </c>
      <c r="C1298" s="228">
        <v>23</v>
      </c>
      <c r="D1298" s="228">
        <v>11</v>
      </c>
      <c r="E1298" s="228">
        <v>2014</v>
      </c>
      <c r="F1298" s="225">
        <v>2216.5</v>
      </c>
    </row>
    <row r="1299" spans="2:6">
      <c r="B1299" s="228">
        <v>24</v>
      </c>
      <c r="C1299" s="228">
        <v>23</v>
      </c>
      <c r="D1299" s="228">
        <v>11</v>
      </c>
      <c r="E1299" s="228">
        <v>2014</v>
      </c>
      <c r="F1299" s="225">
        <v>2191.8000000000002</v>
      </c>
    </row>
    <row r="1300" spans="2:6">
      <c r="B1300" s="228">
        <v>1</v>
      </c>
      <c r="C1300" s="228">
        <v>24</v>
      </c>
      <c r="D1300" s="228">
        <v>11</v>
      </c>
      <c r="E1300" s="228">
        <v>2014</v>
      </c>
      <c r="F1300" s="225">
        <v>2153.4</v>
      </c>
    </row>
    <row r="1301" spans="2:6">
      <c r="B1301" s="228">
        <v>2</v>
      </c>
      <c r="C1301" s="228">
        <v>24</v>
      </c>
      <c r="D1301" s="228">
        <v>11</v>
      </c>
      <c r="E1301" s="228">
        <v>2014</v>
      </c>
      <c r="F1301" s="225">
        <v>2126.6</v>
      </c>
    </row>
    <row r="1302" spans="2:6">
      <c r="B1302" s="228">
        <v>3</v>
      </c>
      <c r="C1302" s="228">
        <v>24</v>
      </c>
      <c r="D1302" s="228">
        <v>11</v>
      </c>
      <c r="E1302" s="228">
        <v>2014</v>
      </c>
      <c r="F1302" s="225">
        <v>2124.6</v>
      </c>
    </row>
    <row r="1303" spans="2:6">
      <c r="B1303" s="228">
        <v>4</v>
      </c>
      <c r="C1303" s="228">
        <v>24</v>
      </c>
      <c r="D1303" s="228">
        <v>11</v>
      </c>
      <c r="E1303" s="228">
        <v>2014</v>
      </c>
      <c r="F1303" s="225">
        <v>2130</v>
      </c>
    </row>
    <row r="1304" spans="2:6">
      <c r="B1304" s="228">
        <v>5</v>
      </c>
      <c r="C1304" s="228">
        <v>24</v>
      </c>
      <c r="D1304" s="228">
        <v>11</v>
      </c>
      <c r="E1304" s="228">
        <v>2014</v>
      </c>
      <c r="F1304" s="225">
        <v>2119.3000000000002</v>
      </c>
    </row>
    <row r="1305" spans="2:6">
      <c r="B1305" s="228">
        <v>6</v>
      </c>
      <c r="C1305" s="228">
        <v>24</v>
      </c>
      <c r="D1305" s="228">
        <v>11</v>
      </c>
      <c r="E1305" s="228">
        <v>2014</v>
      </c>
      <c r="F1305" s="225">
        <v>2111.6</v>
      </c>
    </row>
    <row r="1306" spans="2:6">
      <c r="B1306" s="228">
        <v>7</v>
      </c>
      <c r="C1306" s="228">
        <v>24</v>
      </c>
      <c r="D1306" s="228">
        <v>11</v>
      </c>
      <c r="E1306" s="228">
        <v>2014</v>
      </c>
      <c r="F1306" s="225">
        <v>2122</v>
      </c>
    </row>
    <row r="1307" spans="2:6">
      <c r="B1307" s="228">
        <v>8</v>
      </c>
      <c r="C1307" s="228">
        <v>24</v>
      </c>
      <c r="D1307" s="228">
        <v>11</v>
      </c>
      <c r="E1307" s="228">
        <v>2014</v>
      </c>
      <c r="F1307" s="225">
        <v>2086.5</v>
      </c>
    </row>
    <row r="1308" spans="2:6">
      <c r="B1308" s="228">
        <v>9</v>
      </c>
      <c r="C1308" s="228">
        <v>24</v>
      </c>
      <c r="D1308" s="228">
        <v>11</v>
      </c>
      <c r="E1308" s="228">
        <v>2014</v>
      </c>
      <c r="F1308" s="225">
        <v>2040.3</v>
      </c>
    </row>
    <row r="1309" spans="2:6">
      <c r="B1309" s="228">
        <v>10</v>
      </c>
      <c r="C1309" s="228">
        <v>24</v>
      </c>
      <c r="D1309" s="228">
        <v>11</v>
      </c>
      <c r="E1309" s="228">
        <v>2014</v>
      </c>
      <c r="F1309" s="225">
        <v>2051.6</v>
      </c>
    </row>
    <row r="1310" spans="2:6">
      <c r="B1310" s="228">
        <v>11</v>
      </c>
      <c r="C1310" s="228">
        <v>24</v>
      </c>
      <c r="D1310" s="228">
        <v>11</v>
      </c>
      <c r="E1310" s="228">
        <v>2014</v>
      </c>
      <c r="F1310" s="225">
        <v>2063.6</v>
      </c>
    </row>
    <row r="1311" spans="2:6">
      <c r="B1311" s="228">
        <v>12</v>
      </c>
      <c r="C1311" s="228">
        <v>24</v>
      </c>
      <c r="D1311" s="228">
        <v>11</v>
      </c>
      <c r="E1311" s="228">
        <v>2014</v>
      </c>
      <c r="F1311" s="225">
        <v>2073</v>
      </c>
    </row>
    <row r="1312" spans="2:6">
      <c r="B1312" s="228">
        <v>13</v>
      </c>
      <c r="C1312" s="228">
        <v>24</v>
      </c>
      <c r="D1312" s="228">
        <v>11</v>
      </c>
      <c r="E1312" s="228">
        <v>2014</v>
      </c>
      <c r="F1312" s="225">
        <v>2066.6</v>
      </c>
    </row>
    <row r="1313" spans="2:6">
      <c r="B1313" s="228">
        <v>14</v>
      </c>
      <c r="C1313" s="228">
        <v>24</v>
      </c>
      <c r="D1313" s="228">
        <v>11</v>
      </c>
      <c r="E1313" s="228">
        <v>2014</v>
      </c>
      <c r="F1313" s="225">
        <v>2064.1</v>
      </c>
    </row>
    <row r="1314" spans="2:6">
      <c r="B1314" s="228">
        <v>15</v>
      </c>
      <c r="C1314" s="228">
        <v>24</v>
      </c>
      <c r="D1314" s="228">
        <v>11</v>
      </c>
      <c r="E1314" s="228">
        <v>2014</v>
      </c>
      <c r="F1314" s="225">
        <v>2029.1</v>
      </c>
    </row>
    <row r="1315" spans="2:6">
      <c r="B1315" s="228">
        <v>16</v>
      </c>
      <c r="C1315" s="228">
        <v>24</v>
      </c>
      <c r="D1315" s="228">
        <v>11</v>
      </c>
      <c r="E1315" s="228">
        <v>2014</v>
      </c>
      <c r="F1315" s="225">
        <v>2039.1</v>
      </c>
    </row>
    <row r="1316" spans="2:6">
      <c r="B1316" s="228">
        <v>17</v>
      </c>
      <c r="C1316" s="228">
        <v>24</v>
      </c>
      <c r="D1316" s="228">
        <v>11</v>
      </c>
      <c r="E1316" s="228">
        <v>2014</v>
      </c>
      <c r="F1316" s="225">
        <v>2049.4</v>
      </c>
    </row>
    <row r="1317" spans="2:6">
      <c r="B1317" s="228">
        <v>18</v>
      </c>
      <c r="C1317" s="228">
        <v>24</v>
      </c>
      <c r="D1317" s="228">
        <v>11</v>
      </c>
      <c r="E1317" s="228">
        <v>2014</v>
      </c>
      <c r="F1317" s="225">
        <v>2047.5</v>
      </c>
    </row>
    <row r="1318" spans="2:6">
      <c r="B1318" s="228">
        <v>19</v>
      </c>
      <c r="C1318" s="228">
        <v>24</v>
      </c>
      <c r="D1318" s="228">
        <v>11</v>
      </c>
      <c r="E1318" s="228">
        <v>2014</v>
      </c>
      <c r="F1318" s="225">
        <v>2031.7</v>
      </c>
    </row>
    <row r="1319" spans="2:6">
      <c r="B1319" s="228">
        <v>20</v>
      </c>
      <c r="C1319" s="228">
        <v>24</v>
      </c>
      <c r="D1319" s="228">
        <v>11</v>
      </c>
      <c r="E1319" s="228">
        <v>2014</v>
      </c>
      <c r="F1319" s="225">
        <v>2036.4</v>
      </c>
    </row>
    <row r="1320" spans="2:6">
      <c r="B1320" s="228">
        <v>21</v>
      </c>
      <c r="C1320" s="228">
        <v>24</v>
      </c>
      <c r="D1320" s="228">
        <v>11</v>
      </c>
      <c r="E1320" s="228">
        <v>2014</v>
      </c>
      <c r="F1320" s="225">
        <v>2087.8000000000002</v>
      </c>
    </row>
    <row r="1321" spans="2:6">
      <c r="B1321" s="228">
        <v>22</v>
      </c>
      <c r="C1321" s="228">
        <v>24</v>
      </c>
      <c r="D1321" s="228">
        <v>11</v>
      </c>
      <c r="E1321" s="228">
        <v>2014</v>
      </c>
      <c r="F1321" s="225">
        <v>2153.3000000000002</v>
      </c>
    </row>
    <row r="1322" spans="2:6">
      <c r="B1322" s="228">
        <v>23</v>
      </c>
      <c r="C1322" s="228">
        <v>24</v>
      </c>
      <c r="D1322" s="228">
        <v>11</v>
      </c>
      <c r="E1322" s="228">
        <v>2014</v>
      </c>
      <c r="F1322" s="225">
        <v>2178.1</v>
      </c>
    </row>
    <row r="1323" spans="2:6">
      <c r="B1323" s="228">
        <v>24</v>
      </c>
      <c r="C1323" s="228">
        <v>24</v>
      </c>
      <c r="D1323" s="228">
        <v>11</v>
      </c>
      <c r="E1323" s="228">
        <v>2014</v>
      </c>
      <c r="F1323" s="225">
        <v>2154.4</v>
      </c>
    </row>
    <row r="1324" spans="2:6">
      <c r="B1324" s="228">
        <v>1</v>
      </c>
      <c r="C1324" s="228">
        <v>25</v>
      </c>
      <c r="D1324" s="228">
        <v>11</v>
      </c>
      <c r="E1324" s="228">
        <v>2014</v>
      </c>
      <c r="F1324" s="225">
        <v>2130.4</v>
      </c>
    </row>
    <row r="1325" spans="2:6">
      <c r="B1325" s="228">
        <v>2</v>
      </c>
      <c r="C1325" s="228">
        <v>25</v>
      </c>
      <c r="D1325" s="228">
        <v>11</v>
      </c>
      <c r="E1325" s="228">
        <v>2014</v>
      </c>
      <c r="F1325" s="225">
        <v>2124.6999999999998</v>
      </c>
    </row>
    <row r="1326" spans="2:6">
      <c r="B1326" s="228">
        <v>3</v>
      </c>
      <c r="C1326" s="228">
        <v>25</v>
      </c>
      <c r="D1326" s="228">
        <v>11</v>
      </c>
      <c r="E1326" s="228">
        <v>2014</v>
      </c>
      <c r="F1326" s="225">
        <v>2103.5</v>
      </c>
    </row>
    <row r="1327" spans="2:6">
      <c r="B1327" s="228">
        <v>4</v>
      </c>
      <c r="C1327" s="228">
        <v>25</v>
      </c>
      <c r="D1327" s="228">
        <v>11</v>
      </c>
      <c r="E1327" s="228">
        <v>2014</v>
      </c>
      <c r="F1327" s="225">
        <v>2120.3000000000002</v>
      </c>
    </row>
    <row r="1328" spans="2:6">
      <c r="B1328" s="228">
        <v>5</v>
      </c>
      <c r="C1328" s="228">
        <v>25</v>
      </c>
      <c r="D1328" s="228">
        <v>11</v>
      </c>
      <c r="E1328" s="228">
        <v>2014</v>
      </c>
      <c r="F1328" s="225">
        <v>2124.4</v>
      </c>
    </row>
    <row r="1329" spans="2:6">
      <c r="B1329" s="228">
        <v>6</v>
      </c>
      <c r="C1329" s="228">
        <v>25</v>
      </c>
      <c r="D1329" s="228">
        <v>11</v>
      </c>
      <c r="E1329" s="228">
        <v>2014</v>
      </c>
      <c r="F1329" s="225">
        <v>2096.8000000000002</v>
      </c>
    </row>
    <row r="1330" spans="2:6">
      <c r="B1330" s="228">
        <v>7</v>
      </c>
      <c r="C1330" s="228">
        <v>25</v>
      </c>
      <c r="D1330" s="228">
        <v>11</v>
      </c>
      <c r="E1330" s="228">
        <v>2014</v>
      </c>
      <c r="F1330" s="225">
        <v>2124.8000000000002</v>
      </c>
    </row>
    <row r="1331" spans="2:6">
      <c r="B1331" s="228">
        <v>8</v>
      </c>
      <c r="C1331" s="228">
        <v>25</v>
      </c>
      <c r="D1331" s="228">
        <v>11</v>
      </c>
      <c r="E1331" s="228">
        <v>2014</v>
      </c>
      <c r="F1331" s="225">
        <v>2088</v>
      </c>
    </row>
    <row r="1332" spans="2:6">
      <c r="B1332" s="228">
        <v>9</v>
      </c>
      <c r="C1332" s="228">
        <v>25</v>
      </c>
      <c r="D1332" s="228">
        <v>11</v>
      </c>
      <c r="E1332" s="228">
        <v>2014</v>
      </c>
      <c r="F1332" s="225">
        <v>2064.9</v>
      </c>
    </row>
    <row r="1333" spans="2:6">
      <c r="B1333" s="228">
        <v>10</v>
      </c>
      <c r="C1333" s="228">
        <v>25</v>
      </c>
      <c r="D1333" s="228">
        <v>11</v>
      </c>
      <c r="E1333" s="228">
        <v>2014</v>
      </c>
      <c r="F1333" s="225">
        <v>2103.5</v>
      </c>
    </row>
    <row r="1334" spans="2:6">
      <c r="B1334" s="228">
        <v>11</v>
      </c>
      <c r="C1334" s="228">
        <v>25</v>
      </c>
      <c r="D1334" s="228">
        <v>11</v>
      </c>
      <c r="E1334" s="228">
        <v>2014</v>
      </c>
      <c r="F1334" s="225">
        <v>2080.1</v>
      </c>
    </row>
    <row r="1335" spans="2:6">
      <c r="B1335" s="228">
        <v>12</v>
      </c>
      <c r="C1335" s="228">
        <v>25</v>
      </c>
      <c r="D1335" s="228">
        <v>11</v>
      </c>
      <c r="E1335" s="228">
        <v>2014</v>
      </c>
      <c r="F1335" s="225">
        <v>2043.9</v>
      </c>
    </row>
    <row r="1336" spans="2:6">
      <c r="B1336" s="228">
        <v>13</v>
      </c>
      <c r="C1336" s="228">
        <v>25</v>
      </c>
      <c r="D1336" s="228">
        <v>11</v>
      </c>
      <c r="E1336" s="228">
        <v>2014</v>
      </c>
      <c r="F1336" s="225">
        <v>2088.1</v>
      </c>
    </row>
    <row r="1337" spans="2:6">
      <c r="B1337" s="228">
        <v>14</v>
      </c>
      <c r="C1337" s="228">
        <v>25</v>
      </c>
      <c r="D1337" s="228">
        <v>11</v>
      </c>
      <c r="E1337" s="228">
        <v>2014</v>
      </c>
      <c r="F1337" s="225">
        <v>2176.3000000000002</v>
      </c>
    </row>
    <row r="1338" spans="2:6">
      <c r="B1338" s="228">
        <v>15</v>
      </c>
      <c r="C1338" s="228">
        <v>25</v>
      </c>
      <c r="D1338" s="228">
        <v>11</v>
      </c>
      <c r="E1338" s="228">
        <v>2014</v>
      </c>
      <c r="F1338" s="225">
        <v>2169.6999999999998</v>
      </c>
    </row>
    <row r="1339" spans="2:6">
      <c r="B1339" s="228">
        <v>16</v>
      </c>
      <c r="C1339" s="228">
        <v>25</v>
      </c>
      <c r="D1339" s="228">
        <v>11</v>
      </c>
      <c r="E1339" s="228">
        <v>2014</v>
      </c>
      <c r="F1339" s="225">
        <v>2145.1999999999998</v>
      </c>
    </row>
    <row r="1340" spans="2:6">
      <c r="B1340" s="228">
        <v>17</v>
      </c>
      <c r="C1340" s="228">
        <v>25</v>
      </c>
      <c r="D1340" s="228">
        <v>11</v>
      </c>
      <c r="E1340" s="228">
        <v>2014</v>
      </c>
      <c r="F1340" s="225">
        <v>2173.1</v>
      </c>
    </row>
    <row r="1341" spans="2:6">
      <c r="B1341" s="228">
        <v>18</v>
      </c>
      <c r="C1341" s="228">
        <v>25</v>
      </c>
      <c r="D1341" s="228">
        <v>11</v>
      </c>
      <c r="E1341" s="228">
        <v>2014</v>
      </c>
      <c r="F1341" s="225">
        <v>2198.3000000000002</v>
      </c>
    </row>
    <row r="1342" spans="2:6">
      <c r="B1342" s="228">
        <v>19</v>
      </c>
      <c r="C1342" s="228">
        <v>25</v>
      </c>
      <c r="D1342" s="228">
        <v>11</v>
      </c>
      <c r="E1342" s="228">
        <v>2014</v>
      </c>
      <c r="F1342" s="225">
        <v>2221.6999999999998</v>
      </c>
    </row>
    <row r="1343" spans="2:6">
      <c r="B1343" s="228">
        <v>20</v>
      </c>
      <c r="C1343" s="228">
        <v>25</v>
      </c>
      <c r="D1343" s="228">
        <v>11</v>
      </c>
      <c r="E1343" s="228">
        <v>2014</v>
      </c>
      <c r="F1343" s="225">
        <v>2178.8000000000002</v>
      </c>
    </row>
    <row r="1344" spans="2:6">
      <c r="B1344" s="228">
        <v>21</v>
      </c>
      <c r="C1344" s="228">
        <v>25</v>
      </c>
      <c r="D1344" s="228">
        <v>11</v>
      </c>
      <c r="E1344" s="228">
        <v>2014</v>
      </c>
      <c r="F1344" s="225">
        <v>2208.1</v>
      </c>
    </row>
    <row r="1345" spans="2:6">
      <c r="B1345" s="228">
        <v>22</v>
      </c>
      <c r="C1345" s="228">
        <v>25</v>
      </c>
      <c r="D1345" s="228">
        <v>11</v>
      </c>
      <c r="E1345" s="228">
        <v>2014</v>
      </c>
      <c r="F1345" s="225">
        <v>2290.3000000000002</v>
      </c>
    </row>
    <row r="1346" spans="2:6">
      <c r="B1346" s="228">
        <v>23</v>
      </c>
      <c r="C1346" s="228">
        <v>25</v>
      </c>
      <c r="D1346" s="228">
        <v>11</v>
      </c>
      <c r="E1346" s="228">
        <v>2014</v>
      </c>
      <c r="F1346" s="225">
        <v>2286.6</v>
      </c>
    </row>
    <row r="1347" spans="2:6">
      <c r="B1347" s="228">
        <v>24</v>
      </c>
      <c r="C1347" s="228">
        <v>25</v>
      </c>
      <c r="D1347" s="228">
        <v>11</v>
      </c>
      <c r="E1347" s="228">
        <v>2014</v>
      </c>
      <c r="F1347" s="225">
        <v>2289.1999999999998</v>
      </c>
    </row>
    <row r="1348" spans="2:6">
      <c r="B1348" s="228">
        <v>1</v>
      </c>
      <c r="C1348" s="228">
        <v>26</v>
      </c>
      <c r="D1348" s="228">
        <v>11</v>
      </c>
      <c r="E1348" s="228">
        <v>2014</v>
      </c>
      <c r="F1348" s="225">
        <v>2277.1</v>
      </c>
    </row>
    <row r="1349" spans="2:6">
      <c r="B1349" s="228">
        <v>2</v>
      </c>
      <c r="C1349" s="228">
        <v>26</v>
      </c>
      <c r="D1349" s="228">
        <v>11</v>
      </c>
      <c r="E1349" s="228">
        <v>2014</v>
      </c>
      <c r="F1349" s="225">
        <v>2240.1999999999998</v>
      </c>
    </row>
    <row r="1350" spans="2:6">
      <c r="B1350" s="228">
        <v>3</v>
      </c>
      <c r="C1350" s="228">
        <v>26</v>
      </c>
      <c r="D1350" s="228">
        <v>11</v>
      </c>
      <c r="E1350" s="228">
        <v>2014</v>
      </c>
      <c r="F1350" s="225">
        <v>2233</v>
      </c>
    </row>
    <row r="1351" spans="2:6">
      <c r="B1351" s="228">
        <v>4</v>
      </c>
      <c r="C1351" s="228">
        <v>26</v>
      </c>
      <c r="D1351" s="228">
        <v>11</v>
      </c>
      <c r="E1351" s="228">
        <v>2014</v>
      </c>
      <c r="F1351" s="225">
        <v>2250.5</v>
      </c>
    </row>
    <row r="1352" spans="2:6">
      <c r="B1352" s="228">
        <v>5</v>
      </c>
      <c r="C1352" s="228">
        <v>26</v>
      </c>
      <c r="D1352" s="228">
        <v>11</v>
      </c>
      <c r="E1352" s="228">
        <v>2014</v>
      </c>
      <c r="F1352" s="225">
        <v>2271.9</v>
      </c>
    </row>
    <row r="1353" spans="2:6">
      <c r="B1353" s="228">
        <v>6</v>
      </c>
      <c r="C1353" s="228">
        <v>26</v>
      </c>
      <c r="D1353" s="228">
        <v>11</v>
      </c>
      <c r="E1353" s="228">
        <v>2014</v>
      </c>
      <c r="F1353" s="225">
        <v>2264.9</v>
      </c>
    </row>
    <row r="1354" spans="2:6">
      <c r="B1354" s="228">
        <v>7</v>
      </c>
      <c r="C1354" s="228">
        <v>26</v>
      </c>
      <c r="D1354" s="228">
        <v>11</v>
      </c>
      <c r="E1354" s="228">
        <v>2014</v>
      </c>
      <c r="F1354" s="225">
        <v>2268.3000000000002</v>
      </c>
    </row>
    <row r="1355" spans="2:6">
      <c r="B1355" s="228">
        <v>8</v>
      </c>
      <c r="C1355" s="228">
        <v>26</v>
      </c>
      <c r="D1355" s="228">
        <v>11</v>
      </c>
      <c r="E1355" s="228">
        <v>2014</v>
      </c>
      <c r="F1355" s="225">
        <v>2240.5</v>
      </c>
    </row>
    <row r="1356" spans="2:6">
      <c r="B1356" s="228">
        <v>9</v>
      </c>
      <c r="C1356" s="228">
        <v>26</v>
      </c>
      <c r="D1356" s="228">
        <v>11</v>
      </c>
      <c r="E1356" s="228">
        <v>2014</v>
      </c>
      <c r="F1356" s="225">
        <v>2264.9</v>
      </c>
    </row>
    <row r="1357" spans="2:6">
      <c r="B1357" s="228">
        <v>10</v>
      </c>
      <c r="C1357" s="228">
        <v>26</v>
      </c>
      <c r="D1357" s="228">
        <v>11</v>
      </c>
      <c r="E1357" s="228">
        <v>2014</v>
      </c>
      <c r="F1357" s="225">
        <v>2285.9</v>
      </c>
    </row>
    <row r="1358" spans="2:6">
      <c r="B1358" s="228">
        <v>11</v>
      </c>
      <c r="C1358" s="228">
        <v>26</v>
      </c>
      <c r="D1358" s="228">
        <v>11</v>
      </c>
      <c r="E1358" s="228">
        <v>2014</v>
      </c>
      <c r="F1358" s="225">
        <v>2327</v>
      </c>
    </row>
    <row r="1359" spans="2:6">
      <c r="B1359" s="228">
        <v>12</v>
      </c>
      <c r="C1359" s="228">
        <v>26</v>
      </c>
      <c r="D1359" s="228">
        <v>11</v>
      </c>
      <c r="E1359" s="228">
        <v>2014</v>
      </c>
      <c r="F1359" s="225">
        <v>2313.5</v>
      </c>
    </row>
    <row r="1360" spans="2:6">
      <c r="B1360" s="228">
        <v>13</v>
      </c>
      <c r="C1360" s="228">
        <v>26</v>
      </c>
      <c r="D1360" s="228">
        <v>11</v>
      </c>
      <c r="E1360" s="228">
        <v>2014</v>
      </c>
      <c r="F1360" s="225">
        <v>2307.3000000000002</v>
      </c>
    </row>
    <row r="1361" spans="2:6">
      <c r="B1361" s="228">
        <v>14</v>
      </c>
      <c r="C1361" s="228">
        <v>26</v>
      </c>
      <c r="D1361" s="228">
        <v>11</v>
      </c>
      <c r="E1361" s="228">
        <v>2014</v>
      </c>
      <c r="F1361" s="225">
        <v>2268.1</v>
      </c>
    </row>
    <row r="1362" spans="2:6">
      <c r="B1362" s="228">
        <v>15</v>
      </c>
      <c r="C1362" s="228">
        <v>26</v>
      </c>
      <c r="D1362" s="228">
        <v>11</v>
      </c>
      <c r="E1362" s="228">
        <v>2014</v>
      </c>
      <c r="F1362" s="225">
        <v>2229.6</v>
      </c>
    </row>
    <row r="1363" spans="2:6">
      <c r="B1363" s="228">
        <v>16</v>
      </c>
      <c r="C1363" s="228">
        <v>26</v>
      </c>
      <c r="D1363" s="228">
        <v>11</v>
      </c>
      <c r="E1363" s="228">
        <v>2014</v>
      </c>
      <c r="F1363" s="225">
        <v>2195.6999999999998</v>
      </c>
    </row>
    <row r="1364" spans="2:6">
      <c r="B1364" s="228">
        <v>17</v>
      </c>
      <c r="C1364" s="228">
        <v>26</v>
      </c>
      <c r="D1364" s="228">
        <v>11</v>
      </c>
      <c r="E1364" s="228">
        <v>2014</v>
      </c>
      <c r="F1364" s="225">
        <v>2173.9</v>
      </c>
    </row>
    <row r="1365" spans="2:6">
      <c r="B1365" s="228">
        <v>18</v>
      </c>
      <c r="C1365" s="228">
        <v>26</v>
      </c>
      <c r="D1365" s="228">
        <v>11</v>
      </c>
      <c r="E1365" s="228">
        <v>2014</v>
      </c>
      <c r="F1365" s="225">
        <v>2130.8000000000002</v>
      </c>
    </row>
    <row r="1366" spans="2:6">
      <c r="B1366" s="228">
        <v>19</v>
      </c>
      <c r="C1366" s="228">
        <v>26</v>
      </c>
      <c r="D1366" s="228">
        <v>11</v>
      </c>
      <c r="E1366" s="228">
        <v>2014</v>
      </c>
      <c r="F1366" s="225">
        <v>2159.8000000000002</v>
      </c>
    </row>
    <row r="1367" spans="2:6">
      <c r="B1367" s="228">
        <v>20</v>
      </c>
      <c r="C1367" s="228">
        <v>26</v>
      </c>
      <c r="D1367" s="228">
        <v>11</v>
      </c>
      <c r="E1367" s="228">
        <v>2014</v>
      </c>
      <c r="F1367" s="225">
        <v>2151.1999999999998</v>
      </c>
    </row>
    <row r="1368" spans="2:6">
      <c r="B1368" s="228">
        <v>21</v>
      </c>
      <c r="C1368" s="228">
        <v>26</v>
      </c>
      <c r="D1368" s="228">
        <v>11</v>
      </c>
      <c r="E1368" s="228">
        <v>2014</v>
      </c>
      <c r="F1368" s="225">
        <v>2218</v>
      </c>
    </row>
    <row r="1369" spans="2:6">
      <c r="B1369" s="228">
        <v>22</v>
      </c>
      <c r="C1369" s="228">
        <v>26</v>
      </c>
      <c r="D1369" s="228">
        <v>11</v>
      </c>
      <c r="E1369" s="228">
        <v>2014</v>
      </c>
      <c r="F1369" s="225">
        <v>2251.9</v>
      </c>
    </row>
    <row r="1370" spans="2:6">
      <c r="B1370" s="228">
        <v>23</v>
      </c>
      <c r="C1370" s="228">
        <v>26</v>
      </c>
      <c r="D1370" s="228">
        <v>11</v>
      </c>
      <c r="E1370" s="228">
        <v>2014</v>
      </c>
      <c r="F1370" s="225">
        <v>2213.5</v>
      </c>
    </row>
    <row r="1371" spans="2:6">
      <c r="B1371" s="228">
        <v>24</v>
      </c>
      <c r="C1371" s="228">
        <v>26</v>
      </c>
      <c r="D1371" s="228">
        <v>11</v>
      </c>
      <c r="E1371" s="228">
        <v>2014</v>
      </c>
      <c r="F1371" s="225">
        <v>2199.3000000000002</v>
      </c>
    </row>
    <row r="1372" spans="2:6">
      <c r="B1372" s="228">
        <v>1</v>
      </c>
      <c r="C1372" s="228">
        <v>27</v>
      </c>
      <c r="D1372" s="228">
        <v>11</v>
      </c>
      <c r="E1372" s="228">
        <v>2014</v>
      </c>
      <c r="F1372" s="225">
        <v>2161.4</v>
      </c>
    </row>
    <row r="1373" spans="2:6">
      <c r="B1373" s="228">
        <v>2</v>
      </c>
      <c r="C1373" s="228">
        <v>27</v>
      </c>
      <c r="D1373" s="228">
        <v>11</v>
      </c>
      <c r="E1373" s="228">
        <v>2014</v>
      </c>
      <c r="F1373" s="225">
        <v>2150.6999999999998</v>
      </c>
    </row>
    <row r="1374" spans="2:6">
      <c r="B1374" s="228">
        <v>3</v>
      </c>
      <c r="C1374" s="228">
        <v>27</v>
      </c>
      <c r="D1374" s="228">
        <v>11</v>
      </c>
      <c r="E1374" s="228">
        <v>2014</v>
      </c>
      <c r="F1374" s="225">
        <v>2156.6999999999998</v>
      </c>
    </row>
    <row r="1375" spans="2:6">
      <c r="B1375" s="228">
        <v>4</v>
      </c>
      <c r="C1375" s="228">
        <v>27</v>
      </c>
      <c r="D1375" s="228">
        <v>11</v>
      </c>
      <c r="E1375" s="228">
        <v>2014</v>
      </c>
      <c r="F1375" s="225">
        <v>2158.8000000000002</v>
      </c>
    </row>
    <row r="1376" spans="2:6">
      <c r="B1376" s="228">
        <v>5</v>
      </c>
      <c r="C1376" s="228">
        <v>27</v>
      </c>
      <c r="D1376" s="228">
        <v>11</v>
      </c>
      <c r="E1376" s="228">
        <v>2014</v>
      </c>
      <c r="F1376" s="225">
        <v>2177.4</v>
      </c>
    </row>
    <row r="1377" spans="2:6">
      <c r="B1377" s="228">
        <v>6</v>
      </c>
      <c r="C1377" s="228">
        <v>27</v>
      </c>
      <c r="D1377" s="228">
        <v>11</v>
      </c>
      <c r="E1377" s="228">
        <v>2014</v>
      </c>
      <c r="F1377" s="225">
        <v>2167.5</v>
      </c>
    </row>
    <row r="1378" spans="2:6">
      <c r="B1378" s="228">
        <v>7</v>
      </c>
      <c r="C1378" s="228">
        <v>27</v>
      </c>
      <c r="D1378" s="228">
        <v>11</v>
      </c>
      <c r="E1378" s="228">
        <v>2014</v>
      </c>
      <c r="F1378" s="225">
        <v>2192.6999999999998</v>
      </c>
    </row>
    <row r="1379" spans="2:6">
      <c r="B1379" s="228">
        <v>8</v>
      </c>
      <c r="C1379" s="228">
        <v>27</v>
      </c>
      <c r="D1379" s="228">
        <v>11</v>
      </c>
      <c r="E1379" s="228">
        <v>2014</v>
      </c>
      <c r="F1379" s="225">
        <v>2182.1999999999998</v>
      </c>
    </row>
    <row r="1380" spans="2:6">
      <c r="B1380" s="228">
        <v>9</v>
      </c>
      <c r="C1380" s="228">
        <v>27</v>
      </c>
      <c r="D1380" s="228">
        <v>11</v>
      </c>
      <c r="E1380" s="228">
        <v>2014</v>
      </c>
      <c r="F1380" s="225">
        <v>2151.6</v>
      </c>
    </row>
    <row r="1381" spans="2:6">
      <c r="B1381" s="228">
        <v>10</v>
      </c>
      <c r="C1381" s="228">
        <v>27</v>
      </c>
      <c r="D1381" s="228">
        <v>11</v>
      </c>
      <c r="E1381" s="228">
        <v>2014</v>
      </c>
      <c r="F1381" s="225">
        <v>2163.4</v>
      </c>
    </row>
    <row r="1382" spans="2:6">
      <c r="B1382" s="228">
        <v>11</v>
      </c>
      <c r="C1382" s="228">
        <v>27</v>
      </c>
      <c r="D1382" s="228">
        <v>11</v>
      </c>
      <c r="E1382" s="228">
        <v>2014</v>
      </c>
      <c r="F1382" s="225">
        <v>2105.6</v>
      </c>
    </row>
    <row r="1383" spans="2:6">
      <c r="B1383" s="228">
        <v>12</v>
      </c>
      <c r="C1383" s="228">
        <v>27</v>
      </c>
      <c r="D1383" s="228">
        <v>11</v>
      </c>
      <c r="E1383" s="228">
        <v>2014</v>
      </c>
      <c r="F1383" s="225">
        <v>2101.5</v>
      </c>
    </row>
    <row r="1384" spans="2:6">
      <c r="B1384" s="228">
        <v>13</v>
      </c>
      <c r="C1384" s="228">
        <v>27</v>
      </c>
      <c r="D1384" s="228">
        <v>11</v>
      </c>
      <c r="E1384" s="228">
        <v>2014</v>
      </c>
      <c r="F1384" s="225">
        <v>2089</v>
      </c>
    </row>
    <row r="1385" spans="2:6">
      <c r="B1385" s="228">
        <v>14</v>
      </c>
      <c r="C1385" s="228">
        <v>27</v>
      </c>
      <c r="D1385" s="228">
        <v>11</v>
      </c>
      <c r="E1385" s="228">
        <v>2014</v>
      </c>
      <c r="F1385" s="225">
        <v>2107.1999999999998</v>
      </c>
    </row>
    <row r="1386" spans="2:6">
      <c r="B1386" s="228">
        <v>15</v>
      </c>
      <c r="C1386" s="228">
        <v>27</v>
      </c>
      <c r="D1386" s="228">
        <v>11</v>
      </c>
      <c r="E1386" s="228">
        <v>2014</v>
      </c>
      <c r="F1386" s="225">
        <v>2111.8000000000002</v>
      </c>
    </row>
    <row r="1387" spans="2:6">
      <c r="B1387" s="228">
        <v>16</v>
      </c>
      <c r="C1387" s="228">
        <v>27</v>
      </c>
      <c r="D1387" s="228">
        <v>11</v>
      </c>
      <c r="E1387" s="228">
        <v>2014</v>
      </c>
      <c r="F1387" s="225">
        <v>2130.6</v>
      </c>
    </row>
    <row r="1388" spans="2:6">
      <c r="B1388" s="228">
        <v>17</v>
      </c>
      <c r="C1388" s="228">
        <v>27</v>
      </c>
      <c r="D1388" s="228">
        <v>11</v>
      </c>
      <c r="E1388" s="228">
        <v>2014</v>
      </c>
      <c r="F1388" s="225">
        <v>2133.6</v>
      </c>
    </row>
    <row r="1389" spans="2:6">
      <c r="B1389" s="228">
        <v>18</v>
      </c>
      <c r="C1389" s="228">
        <v>27</v>
      </c>
      <c r="D1389" s="228">
        <v>11</v>
      </c>
      <c r="E1389" s="228">
        <v>2014</v>
      </c>
      <c r="F1389" s="225">
        <v>2126.3000000000002</v>
      </c>
    </row>
    <row r="1390" spans="2:6">
      <c r="B1390" s="228">
        <v>19</v>
      </c>
      <c r="C1390" s="228">
        <v>27</v>
      </c>
      <c r="D1390" s="228">
        <v>11</v>
      </c>
      <c r="E1390" s="228">
        <v>2014</v>
      </c>
      <c r="F1390" s="225">
        <v>2122.1999999999998</v>
      </c>
    </row>
    <row r="1391" spans="2:6">
      <c r="B1391" s="228">
        <v>20</v>
      </c>
      <c r="C1391" s="228">
        <v>27</v>
      </c>
      <c r="D1391" s="228">
        <v>11</v>
      </c>
      <c r="E1391" s="228">
        <v>2014</v>
      </c>
      <c r="F1391" s="225">
        <v>2098.6</v>
      </c>
    </row>
    <row r="1392" spans="2:6">
      <c r="B1392" s="228">
        <v>21</v>
      </c>
      <c r="C1392" s="228">
        <v>27</v>
      </c>
      <c r="D1392" s="228">
        <v>11</v>
      </c>
      <c r="E1392" s="228">
        <v>2014</v>
      </c>
      <c r="F1392" s="225">
        <v>2147.1999999999998</v>
      </c>
    </row>
    <row r="1393" spans="2:6">
      <c r="B1393" s="228">
        <v>22</v>
      </c>
      <c r="C1393" s="228">
        <v>27</v>
      </c>
      <c r="D1393" s="228">
        <v>11</v>
      </c>
      <c r="E1393" s="228">
        <v>2014</v>
      </c>
      <c r="F1393" s="225">
        <v>2206.8000000000002</v>
      </c>
    </row>
    <row r="1394" spans="2:6">
      <c r="B1394" s="228">
        <v>23</v>
      </c>
      <c r="C1394" s="228">
        <v>27</v>
      </c>
      <c r="D1394" s="228">
        <v>11</v>
      </c>
      <c r="E1394" s="228">
        <v>2014</v>
      </c>
      <c r="F1394" s="225">
        <v>2246</v>
      </c>
    </row>
    <row r="1395" spans="2:6">
      <c r="B1395" s="228">
        <v>24</v>
      </c>
      <c r="C1395" s="228">
        <v>27</v>
      </c>
      <c r="D1395" s="228">
        <v>11</v>
      </c>
      <c r="E1395" s="228">
        <v>2014</v>
      </c>
      <c r="F1395" s="225">
        <v>2265.6999999999998</v>
      </c>
    </row>
    <row r="1396" spans="2:6">
      <c r="B1396" s="228">
        <v>1</v>
      </c>
      <c r="C1396" s="228">
        <v>28</v>
      </c>
      <c r="D1396" s="228">
        <v>11</v>
      </c>
      <c r="E1396" s="228">
        <v>2014</v>
      </c>
      <c r="F1396" s="225">
        <v>2266</v>
      </c>
    </row>
    <row r="1397" spans="2:6">
      <c r="B1397" s="228">
        <v>2</v>
      </c>
      <c r="C1397" s="228">
        <v>28</v>
      </c>
      <c r="D1397" s="228">
        <v>11</v>
      </c>
      <c r="E1397" s="228">
        <v>2014</v>
      </c>
      <c r="F1397" s="225">
        <v>2241.1999999999998</v>
      </c>
    </row>
    <row r="1398" spans="2:6">
      <c r="B1398" s="228">
        <v>3</v>
      </c>
      <c r="C1398" s="228">
        <v>28</v>
      </c>
      <c r="D1398" s="228">
        <v>11</v>
      </c>
      <c r="E1398" s="228">
        <v>2014</v>
      </c>
      <c r="F1398" s="225">
        <v>2226.1</v>
      </c>
    </row>
    <row r="1399" spans="2:6">
      <c r="B1399" s="228">
        <v>4</v>
      </c>
      <c r="C1399" s="228">
        <v>28</v>
      </c>
      <c r="D1399" s="228">
        <v>11</v>
      </c>
      <c r="E1399" s="228">
        <v>2014</v>
      </c>
      <c r="F1399" s="225">
        <v>2218.1</v>
      </c>
    </row>
    <row r="1400" spans="2:6">
      <c r="B1400" s="228">
        <v>5</v>
      </c>
      <c r="C1400" s="228">
        <v>28</v>
      </c>
      <c r="D1400" s="228">
        <v>11</v>
      </c>
      <c r="E1400" s="228">
        <v>2014</v>
      </c>
      <c r="F1400" s="225">
        <v>2206.3000000000002</v>
      </c>
    </row>
    <row r="1401" spans="2:6">
      <c r="B1401" s="228">
        <v>6</v>
      </c>
      <c r="C1401" s="228">
        <v>28</v>
      </c>
      <c r="D1401" s="228">
        <v>11</v>
      </c>
      <c r="E1401" s="228">
        <v>2014</v>
      </c>
      <c r="F1401" s="225">
        <v>2206.8000000000002</v>
      </c>
    </row>
    <row r="1402" spans="2:6">
      <c r="B1402" s="228">
        <v>7</v>
      </c>
      <c r="C1402" s="228">
        <v>28</v>
      </c>
      <c r="D1402" s="228">
        <v>11</v>
      </c>
      <c r="E1402" s="228">
        <v>2014</v>
      </c>
      <c r="F1402" s="225">
        <v>2246.5</v>
      </c>
    </row>
    <row r="1403" spans="2:6">
      <c r="B1403" s="228">
        <v>8</v>
      </c>
      <c r="C1403" s="228">
        <v>28</v>
      </c>
      <c r="D1403" s="228">
        <v>11</v>
      </c>
      <c r="E1403" s="228">
        <v>2014</v>
      </c>
      <c r="F1403" s="225">
        <v>2219.8000000000002</v>
      </c>
    </row>
    <row r="1404" spans="2:6">
      <c r="B1404" s="228">
        <v>9</v>
      </c>
      <c r="C1404" s="228">
        <v>28</v>
      </c>
      <c r="D1404" s="228">
        <v>11</v>
      </c>
      <c r="E1404" s="228">
        <v>2014</v>
      </c>
      <c r="F1404" s="225">
        <v>2207.3000000000002</v>
      </c>
    </row>
    <row r="1405" spans="2:6">
      <c r="B1405" s="228">
        <v>10</v>
      </c>
      <c r="C1405" s="228">
        <v>28</v>
      </c>
      <c r="D1405" s="228">
        <v>11</v>
      </c>
      <c r="E1405" s="228">
        <v>2014</v>
      </c>
      <c r="F1405" s="225">
        <v>2228</v>
      </c>
    </row>
    <row r="1406" spans="2:6">
      <c r="B1406" s="228">
        <v>11</v>
      </c>
      <c r="C1406" s="228">
        <v>28</v>
      </c>
      <c r="D1406" s="228">
        <v>11</v>
      </c>
      <c r="E1406" s="228">
        <v>2014</v>
      </c>
      <c r="F1406" s="225">
        <v>2226.8000000000002</v>
      </c>
    </row>
    <row r="1407" spans="2:6">
      <c r="B1407" s="228">
        <v>12</v>
      </c>
      <c r="C1407" s="228">
        <v>28</v>
      </c>
      <c r="D1407" s="228">
        <v>11</v>
      </c>
      <c r="E1407" s="228">
        <v>2014</v>
      </c>
      <c r="F1407" s="225">
        <v>2203.8000000000002</v>
      </c>
    </row>
    <row r="1408" spans="2:6">
      <c r="B1408" s="228">
        <v>13</v>
      </c>
      <c r="C1408" s="228">
        <v>28</v>
      </c>
      <c r="D1408" s="228">
        <v>11</v>
      </c>
      <c r="E1408" s="228">
        <v>2014</v>
      </c>
      <c r="F1408" s="225">
        <v>2197</v>
      </c>
    </row>
    <row r="1409" spans="2:6">
      <c r="B1409" s="228">
        <v>14</v>
      </c>
      <c r="C1409" s="228">
        <v>28</v>
      </c>
      <c r="D1409" s="228">
        <v>11</v>
      </c>
      <c r="E1409" s="228">
        <v>2014</v>
      </c>
      <c r="F1409" s="225">
        <v>2193.6999999999998</v>
      </c>
    </row>
    <row r="1410" spans="2:6">
      <c r="B1410" s="228">
        <v>15</v>
      </c>
      <c r="C1410" s="228">
        <v>28</v>
      </c>
      <c r="D1410" s="228">
        <v>11</v>
      </c>
      <c r="E1410" s="228">
        <v>2014</v>
      </c>
      <c r="F1410" s="225">
        <v>2185</v>
      </c>
    </row>
    <row r="1411" spans="2:6">
      <c r="B1411" s="228">
        <v>16</v>
      </c>
      <c r="C1411" s="228">
        <v>28</v>
      </c>
      <c r="D1411" s="228">
        <v>11</v>
      </c>
      <c r="E1411" s="228">
        <v>2014</v>
      </c>
      <c r="F1411" s="225">
        <v>2175.1999999999998</v>
      </c>
    </row>
    <row r="1412" spans="2:6">
      <c r="B1412" s="228">
        <v>17</v>
      </c>
      <c r="C1412" s="228">
        <v>28</v>
      </c>
      <c r="D1412" s="228">
        <v>11</v>
      </c>
      <c r="E1412" s="228">
        <v>2014</v>
      </c>
      <c r="F1412" s="225">
        <v>2197.3000000000002</v>
      </c>
    </row>
    <row r="1413" spans="2:6">
      <c r="B1413" s="228">
        <v>18</v>
      </c>
      <c r="C1413" s="228">
        <v>28</v>
      </c>
      <c r="D1413" s="228">
        <v>11</v>
      </c>
      <c r="E1413" s="228">
        <v>2014</v>
      </c>
      <c r="F1413" s="225">
        <v>2143</v>
      </c>
    </row>
    <row r="1414" spans="2:6">
      <c r="B1414" s="228">
        <v>19</v>
      </c>
      <c r="C1414" s="228">
        <v>28</v>
      </c>
      <c r="D1414" s="228">
        <v>11</v>
      </c>
      <c r="E1414" s="228">
        <v>2014</v>
      </c>
      <c r="F1414" s="225">
        <v>2155.8000000000002</v>
      </c>
    </row>
    <row r="1415" spans="2:6">
      <c r="B1415" s="228">
        <v>20</v>
      </c>
      <c r="C1415" s="228">
        <v>28</v>
      </c>
      <c r="D1415" s="228">
        <v>11</v>
      </c>
      <c r="E1415" s="228">
        <v>2014</v>
      </c>
      <c r="F1415" s="225">
        <v>2127.9</v>
      </c>
    </row>
    <row r="1416" spans="2:6">
      <c r="B1416" s="228">
        <v>21</v>
      </c>
      <c r="C1416" s="228">
        <v>28</v>
      </c>
      <c r="D1416" s="228">
        <v>11</v>
      </c>
      <c r="E1416" s="228">
        <v>2014</v>
      </c>
      <c r="F1416" s="225">
        <v>2202.1999999999998</v>
      </c>
    </row>
    <row r="1417" spans="2:6">
      <c r="B1417" s="228">
        <v>22</v>
      </c>
      <c r="C1417" s="228">
        <v>28</v>
      </c>
      <c r="D1417" s="228">
        <v>11</v>
      </c>
      <c r="E1417" s="228">
        <v>2014</v>
      </c>
      <c r="F1417" s="225">
        <v>2265.5</v>
      </c>
    </row>
    <row r="1418" spans="2:6">
      <c r="B1418" s="228">
        <v>23</v>
      </c>
      <c r="C1418" s="228">
        <v>28</v>
      </c>
      <c r="D1418" s="228">
        <v>11</v>
      </c>
      <c r="E1418" s="228">
        <v>2014</v>
      </c>
      <c r="F1418" s="225">
        <v>2234.6999999999998</v>
      </c>
    </row>
    <row r="1419" spans="2:6">
      <c r="B1419" s="228">
        <v>24</v>
      </c>
      <c r="C1419" s="228">
        <v>28</v>
      </c>
      <c r="D1419" s="228">
        <v>11</v>
      </c>
      <c r="E1419" s="228">
        <v>2014</v>
      </c>
      <c r="F1419" s="225">
        <v>2204</v>
      </c>
    </row>
    <row r="1420" spans="2:6">
      <c r="B1420" s="228">
        <v>1</v>
      </c>
      <c r="C1420" s="228">
        <v>29</v>
      </c>
      <c r="D1420" s="228">
        <v>11</v>
      </c>
      <c r="E1420" s="228">
        <v>2014</v>
      </c>
      <c r="F1420" s="225">
        <v>2204.6</v>
      </c>
    </row>
    <row r="1421" spans="2:6">
      <c r="B1421" s="228">
        <v>2</v>
      </c>
      <c r="C1421" s="228">
        <v>29</v>
      </c>
      <c r="D1421" s="228">
        <v>11</v>
      </c>
      <c r="E1421" s="228">
        <v>2014</v>
      </c>
      <c r="F1421" s="225">
        <v>2200.6999999999998</v>
      </c>
    </row>
    <row r="1422" spans="2:6">
      <c r="B1422" s="228">
        <v>3</v>
      </c>
      <c r="C1422" s="228">
        <v>29</v>
      </c>
      <c r="D1422" s="228">
        <v>11</v>
      </c>
      <c r="E1422" s="228">
        <v>2014</v>
      </c>
      <c r="F1422" s="225">
        <v>2188.1</v>
      </c>
    </row>
    <row r="1423" spans="2:6">
      <c r="B1423" s="228">
        <v>4</v>
      </c>
      <c r="C1423" s="228">
        <v>29</v>
      </c>
      <c r="D1423" s="228">
        <v>11</v>
      </c>
      <c r="E1423" s="228">
        <v>2014</v>
      </c>
      <c r="F1423" s="225">
        <v>2192.5</v>
      </c>
    </row>
    <row r="1424" spans="2:6">
      <c r="B1424" s="228">
        <v>5</v>
      </c>
      <c r="C1424" s="228">
        <v>29</v>
      </c>
      <c r="D1424" s="228">
        <v>11</v>
      </c>
      <c r="E1424" s="228">
        <v>2014</v>
      </c>
      <c r="F1424" s="225">
        <v>2199.9</v>
      </c>
    </row>
    <row r="1425" spans="2:6">
      <c r="B1425" s="228">
        <v>6</v>
      </c>
      <c r="C1425" s="228">
        <v>29</v>
      </c>
      <c r="D1425" s="228">
        <v>11</v>
      </c>
      <c r="E1425" s="228">
        <v>2014</v>
      </c>
      <c r="F1425" s="225">
        <v>2186.3000000000002</v>
      </c>
    </row>
    <row r="1426" spans="2:6">
      <c r="B1426" s="228">
        <v>7</v>
      </c>
      <c r="C1426" s="228">
        <v>29</v>
      </c>
      <c r="D1426" s="228">
        <v>11</v>
      </c>
      <c r="E1426" s="228">
        <v>2014</v>
      </c>
      <c r="F1426" s="225">
        <v>2199.4</v>
      </c>
    </row>
    <row r="1427" spans="2:6">
      <c r="B1427" s="228">
        <v>8</v>
      </c>
      <c r="C1427" s="228">
        <v>29</v>
      </c>
      <c r="D1427" s="228">
        <v>11</v>
      </c>
      <c r="E1427" s="228">
        <v>2014</v>
      </c>
      <c r="F1427" s="225">
        <v>2146.9</v>
      </c>
    </row>
    <row r="1428" spans="2:6">
      <c r="B1428" s="228">
        <v>9</v>
      </c>
      <c r="C1428" s="228">
        <v>29</v>
      </c>
      <c r="D1428" s="228">
        <v>11</v>
      </c>
      <c r="E1428" s="228">
        <v>2014</v>
      </c>
      <c r="F1428" s="225">
        <v>2142.5</v>
      </c>
    </row>
    <row r="1429" spans="2:6">
      <c r="B1429" s="228">
        <v>10</v>
      </c>
      <c r="C1429" s="228">
        <v>29</v>
      </c>
      <c r="D1429" s="228">
        <v>11</v>
      </c>
      <c r="E1429" s="228">
        <v>2014</v>
      </c>
      <c r="F1429" s="225">
        <v>2172.5</v>
      </c>
    </row>
    <row r="1430" spans="2:6">
      <c r="B1430" s="228">
        <v>11</v>
      </c>
      <c r="C1430" s="228">
        <v>29</v>
      </c>
      <c r="D1430" s="228">
        <v>11</v>
      </c>
      <c r="E1430" s="228">
        <v>2014</v>
      </c>
      <c r="F1430" s="225">
        <v>2187.8000000000002</v>
      </c>
    </row>
    <row r="1431" spans="2:6">
      <c r="B1431" s="228">
        <v>12</v>
      </c>
      <c r="C1431" s="228">
        <v>29</v>
      </c>
      <c r="D1431" s="228">
        <v>11</v>
      </c>
      <c r="E1431" s="228">
        <v>2014</v>
      </c>
      <c r="F1431" s="225">
        <v>2192.4</v>
      </c>
    </row>
    <row r="1432" spans="2:6">
      <c r="B1432" s="228">
        <v>13</v>
      </c>
      <c r="C1432" s="228">
        <v>29</v>
      </c>
      <c r="D1432" s="228">
        <v>11</v>
      </c>
      <c r="E1432" s="228">
        <v>2014</v>
      </c>
      <c r="F1432" s="225">
        <v>2191.1999999999998</v>
      </c>
    </row>
    <row r="1433" spans="2:6">
      <c r="B1433" s="228">
        <v>14</v>
      </c>
      <c r="C1433" s="228">
        <v>29</v>
      </c>
      <c r="D1433" s="228">
        <v>11</v>
      </c>
      <c r="E1433" s="228">
        <v>2014</v>
      </c>
      <c r="F1433" s="225">
        <v>2179.1</v>
      </c>
    </row>
    <row r="1434" spans="2:6">
      <c r="B1434" s="228">
        <v>15</v>
      </c>
      <c r="C1434" s="228">
        <v>29</v>
      </c>
      <c r="D1434" s="228">
        <v>11</v>
      </c>
      <c r="E1434" s="228">
        <v>2014</v>
      </c>
      <c r="F1434" s="225">
        <v>2179.8000000000002</v>
      </c>
    </row>
    <row r="1435" spans="2:6">
      <c r="B1435" s="228">
        <v>16</v>
      </c>
      <c r="C1435" s="228">
        <v>29</v>
      </c>
      <c r="D1435" s="228">
        <v>11</v>
      </c>
      <c r="E1435" s="228">
        <v>2014</v>
      </c>
      <c r="F1435" s="225">
        <v>2166.6999999999998</v>
      </c>
    </row>
    <row r="1436" spans="2:6">
      <c r="B1436" s="228">
        <v>17</v>
      </c>
      <c r="C1436" s="228">
        <v>29</v>
      </c>
      <c r="D1436" s="228">
        <v>11</v>
      </c>
      <c r="E1436" s="228">
        <v>2014</v>
      </c>
      <c r="F1436" s="225">
        <v>2162.6</v>
      </c>
    </row>
    <row r="1437" spans="2:6">
      <c r="B1437" s="228">
        <v>18</v>
      </c>
      <c r="C1437" s="228">
        <v>29</v>
      </c>
      <c r="D1437" s="228">
        <v>11</v>
      </c>
      <c r="E1437" s="228">
        <v>2014</v>
      </c>
      <c r="F1437" s="225">
        <v>2137.9</v>
      </c>
    </row>
    <row r="1438" spans="2:6">
      <c r="B1438" s="228">
        <v>19</v>
      </c>
      <c r="C1438" s="228">
        <v>29</v>
      </c>
      <c r="D1438" s="228">
        <v>11</v>
      </c>
      <c r="E1438" s="228">
        <v>2014</v>
      </c>
      <c r="F1438" s="225">
        <v>2131.6</v>
      </c>
    </row>
    <row r="1439" spans="2:6">
      <c r="B1439" s="228">
        <v>20</v>
      </c>
      <c r="C1439" s="228">
        <v>29</v>
      </c>
      <c r="D1439" s="228">
        <v>11</v>
      </c>
      <c r="E1439" s="228">
        <v>2014</v>
      </c>
      <c r="F1439" s="225">
        <v>2143.9</v>
      </c>
    </row>
    <row r="1440" spans="2:6">
      <c r="B1440" s="228">
        <v>21</v>
      </c>
      <c r="C1440" s="228">
        <v>29</v>
      </c>
      <c r="D1440" s="228">
        <v>11</v>
      </c>
      <c r="E1440" s="228">
        <v>2014</v>
      </c>
      <c r="F1440" s="225">
        <v>2177.8000000000002</v>
      </c>
    </row>
    <row r="1441" spans="2:6">
      <c r="B1441" s="228">
        <v>22</v>
      </c>
      <c r="C1441" s="228">
        <v>29</v>
      </c>
      <c r="D1441" s="228">
        <v>11</v>
      </c>
      <c r="E1441" s="228">
        <v>2014</v>
      </c>
      <c r="F1441" s="225">
        <v>2081.8000000000002</v>
      </c>
    </row>
    <row r="1442" spans="2:6">
      <c r="B1442" s="228">
        <v>23</v>
      </c>
      <c r="C1442" s="228">
        <v>29</v>
      </c>
      <c r="D1442" s="228">
        <v>11</v>
      </c>
      <c r="E1442" s="228">
        <v>2014</v>
      </c>
      <c r="F1442" s="225">
        <v>2080.1999999999998</v>
      </c>
    </row>
    <row r="1443" spans="2:6">
      <c r="B1443" s="228">
        <v>24</v>
      </c>
      <c r="C1443" s="228">
        <v>29</v>
      </c>
      <c r="D1443" s="228">
        <v>11</v>
      </c>
      <c r="E1443" s="228">
        <v>2014</v>
      </c>
      <c r="F1443" s="225">
        <v>2057.9</v>
      </c>
    </row>
    <row r="1444" spans="2:6">
      <c r="B1444" s="228">
        <v>1</v>
      </c>
      <c r="C1444" s="228">
        <v>30</v>
      </c>
      <c r="D1444" s="228">
        <v>11</v>
      </c>
      <c r="E1444" s="228">
        <v>2014</v>
      </c>
      <c r="F1444" s="225">
        <v>2129.5</v>
      </c>
    </row>
    <row r="1445" spans="2:6">
      <c r="B1445" s="228">
        <v>2</v>
      </c>
      <c r="C1445" s="228">
        <v>30</v>
      </c>
      <c r="D1445" s="228">
        <v>11</v>
      </c>
      <c r="E1445" s="228">
        <v>2014</v>
      </c>
      <c r="F1445" s="225">
        <v>2155.6</v>
      </c>
    </row>
    <row r="1446" spans="2:6">
      <c r="B1446" s="228">
        <v>3</v>
      </c>
      <c r="C1446" s="228">
        <v>30</v>
      </c>
      <c r="D1446" s="228">
        <v>11</v>
      </c>
      <c r="E1446" s="228">
        <v>2014</v>
      </c>
      <c r="F1446" s="225">
        <v>2153.4</v>
      </c>
    </row>
    <row r="1447" spans="2:6">
      <c r="B1447" s="228">
        <v>4</v>
      </c>
      <c r="C1447" s="228">
        <v>30</v>
      </c>
      <c r="D1447" s="228">
        <v>11</v>
      </c>
      <c r="E1447" s="228">
        <v>2014</v>
      </c>
      <c r="F1447" s="225">
        <v>2142.6</v>
      </c>
    </row>
    <row r="1448" spans="2:6">
      <c r="B1448" s="228">
        <v>5</v>
      </c>
      <c r="C1448" s="228">
        <v>30</v>
      </c>
      <c r="D1448" s="228">
        <v>11</v>
      </c>
      <c r="E1448" s="228">
        <v>2014</v>
      </c>
      <c r="F1448" s="225">
        <v>2122</v>
      </c>
    </row>
    <row r="1449" spans="2:6">
      <c r="B1449" s="228">
        <v>6</v>
      </c>
      <c r="C1449" s="228">
        <v>30</v>
      </c>
      <c r="D1449" s="228">
        <v>11</v>
      </c>
      <c r="E1449" s="228">
        <v>2014</v>
      </c>
      <c r="F1449" s="225">
        <v>2104.3000000000002</v>
      </c>
    </row>
    <row r="1450" spans="2:6">
      <c r="B1450" s="228">
        <v>7</v>
      </c>
      <c r="C1450" s="228">
        <v>30</v>
      </c>
      <c r="D1450" s="228">
        <v>11</v>
      </c>
      <c r="E1450" s="228">
        <v>2014</v>
      </c>
      <c r="F1450" s="225">
        <v>2140.4</v>
      </c>
    </row>
    <row r="1451" spans="2:6">
      <c r="B1451" s="228">
        <v>8</v>
      </c>
      <c r="C1451" s="228">
        <v>30</v>
      </c>
      <c r="D1451" s="228">
        <v>11</v>
      </c>
      <c r="E1451" s="228">
        <v>2014</v>
      </c>
      <c r="F1451" s="225">
        <v>2097.1999999999998</v>
      </c>
    </row>
    <row r="1452" spans="2:6">
      <c r="B1452" s="228">
        <v>9</v>
      </c>
      <c r="C1452" s="228">
        <v>30</v>
      </c>
      <c r="D1452" s="228">
        <v>11</v>
      </c>
      <c r="E1452" s="228">
        <v>2014</v>
      </c>
      <c r="F1452" s="225">
        <v>2077.1</v>
      </c>
    </row>
    <row r="1453" spans="2:6">
      <c r="B1453" s="228">
        <v>10</v>
      </c>
      <c r="C1453" s="228">
        <v>30</v>
      </c>
      <c r="D1453" s="228">
        <v>11</v>
      </c>
      <c r="E1453" s="228">
        <v>2014</v>
      </c>
      <c r="F1453" s="225">
        <v>2089.6999999999998</v>
      </c>
    </row>
    <row r="1454" spans="2:6">
      <c r="B1454" s="228">
        <v>11</v>
      </c>
      <c r="C1454" s="228">
        <v>30</v>
      </c>
      <c r="D1454" s="228">
        <v>11</v>
      </c>
      <c r="E1454" s="228">
        <v>2014</v>
      </c>
      <c r="F1454" s="225">
        <v>2095.3000000000002</v>
      </c>
    </row>
    <row r="1455" spans="2:6">
      <c r="B1455" s="228">
        <v>12</v>
      </c>
      <c r="C1455" s="228">
        <v>30</v>
      </c>
      <c r="D1455" s="228">
        <v>11</v>
      </c>
      <c r="E1455" s="228">
        <v>2014</v>
      </c>
      <c r="F1455" s="225">
        <v>2115.3000000000002</v>
      </c>
    </row>
    <row r="1456" spans="2:6">
      <c r="B1456" s="228">
        <v>13</v>
      </c>
      <c r="C1456" s="228">
        <v>30</v>
      </c>
      <c r="D1456" s="228">
        <v>11</v>
      </c>
      <c r="E1456" s="228">
        <v>2014</v>
      </c>
      <c r="F1456" s="225">
        <v>2135.8000000000002</v>
      </c>
    </row>
    <row r="1457" spans="2:6">
      <c r="B1457" s="228">
        <v>14</v>
      </c>
      <c r="C1457" s="228">
        <v>30</v>
      </c>
      <c r="D1457" s="228">
        <v>11</v>
      </c>
      <c r="E1457" s="228">
        <v>2014</v>
      </c>
      <c r="F1457" s="225">
        <v>2101.1</v>
      </c>
    </row>
    <row r="1458" spans="2:6">
      <c r="B1458" s="228">
        <v>15</v>
      </c>
      <c r="C1458" s="228">
        <v>30</v>
      </c>
      <c r="D1458" s="228">
        <v>11</v>
      </c>
      <c r="E1458" s="228">
        <v>2014</v>
      </c>
      <c r="F1458" s="225">
        <v>2106.1</v>
      </c>
    </row>
    <row r="1459" spans="2:6">
      <c r="B1459" s="228">
        <v>16</v>
      </c>
      <c r="C1459" s="228">
        <v>30</v>
      </c>
      <c r="D1459" s="228">
        <v>11</v>
      </c>
      <c r="E1459" s="228">
        <v>2014</v>
      </c>
      <c r="F1459" s="225">
        <v>2146.6999999999998</v>
      </c>
    </row>
    <row r="1460" spans="2:6">
      <c r="B1460" s="228">
        <v>17</v>
      </c>
      <c r="C1460" s="228">
        <v>30</v>
      </c>
      <c r="D1460" s="228">
        <v>11</v>
      </c>
      <c r="E1460" s="228">
        <v>2014</v>
      </c>
      <c r="F1460" s="225">
        <v>2127.3000000000002</v>
      </c>
    </row>
    <row r="1461" spans="2:6">
      <c r="B1461" s="228">
        <v>18</v>
      </c>
      <c r="C1461" s="228">
        <v>30</v>
      </c>
      <c r="D1461" s="228">
        <v>11</v>
      </c>
      <c r="E1461" s="228">
        <v>2014</v>
      </c>
      <c r="F1461" s="225">
        <v>2109.6</v>
      </c>
    </row>
    <row r="1462" spans="2:6">
      <c r="B1462" s="228">
        <v>19</v>
      </c>
      <c r="C1462" s="228">
        <v>30</v>
      </c>
      <c r="D1462" s="228">
        <v>11</v>
      </c>
      <c r="E1462" s="228">
        <v>2014</v>
      </c>
      <c r="F1462" s="225">
        <v>2126.3000000000002</v>
      </c>
    </row>
    <row r="1463" spans="2:6">
      <c r="B1463" s="228">
        <v>20</v>
      </c>
      <c r="C1463" s="228">
        <v>30</v>
      </c>
      <c r="D1463" s="228">
        <v>11</v>
      </c>
      <c r="E1463" s="228">
        <v>2014</v>
      </c>
      <c r="F1463" s="225">
        <v>2095.5</v>
      </c>
    </row>
    <row r="1464" spans="2:6">
      <c r="B1464" s="228">
        <v>21</v>
      </c>
      <c r="C1464" s="228">
        <v>30</v>
      </c>
      <c r="D1464" s="228">
        <v>11</v>
      </c>
      <c r="E1464" s="228">
        <v>2014</v>
      </c>
      <c r="F1464" s="225">
        <v>2164.6999999999998</v>
      </c>
    </row>
    <row r="1465" spans="2:6">
      <c r="B1465" s="228">
        <v>22</v>
      </c>
      <c r="C1465" s="228">
        <v>30</v>
      </c>
      <c r="D1465" s="228">
        <v>11</v>
      </c>
      <c r="E1465" s="228">
        <v>2014</v>
      </c>
      <c r="F1465" s="225">
        <v>2215.5</v>
      </c>
    </row>
    <row r="1466" spans="2:6">
      <c r="B1466" s="228">
        <v>23</v>
      </c>
      <c r="C1466" s="228">
        <v>30</v>
      </c>
      <c r="D1466" s="228">
        <v>11</v>
      </c>
      <c r="E1466" s="228">
        <v>2014</v>
      </c>
      <c r="F1466" s="225">
        <v>2199.6</v>
      </c>
    </row>
    <row r="1467" spans="2:6">
      <c r="B1467" s="228">
        <v>24</v>
      </c>
      <c r="C1467" s="228">
        <v>30</v>
      </c>
      <c r="D1467" s="228">
        <v>11</v>
      </c>
      <c r="E1467" s="228">
        <v>2014</v>
      </c>
      <c r="F1467" s="225">
        <v>2159.8000000000002</v>
      </c>
    </row>
    <row r="1468" spans="2:6">
      <c r="B1468" s="229">
        <v>1</v>
      </c>
      <c r="C1468" s="229">
        <v>1</v>
      </c>
      <c r="D1468" s="229">
        <v>12</v>
      </c>
      <c r="E1468" s="229">
        <v>2014</v>
      </c>
      <c r="F1468" s="226">
        <v>2132</v>
      </c>
    </row>
    <row r="1469" spans="2:6">
      <c r="B1469" s="229">
        <v>2</v>
      </c>
      <c r="C1469" s="229">
        <v>1</v>
      </c>
      <c r="D1469" s="229">
        <v>12</v>
      </c>
      <c r="E1469" s="229">
        <v>2014</v>
      </c>
      <c r="F1469" s="226">
        <v>2094</v>
      </c>
    </row>
    <row r="1470" spans="2:6">
      <c r="B1470" s="229">
        <v>3</v>
      </c>
      <c r="C1470" s="229">
        <v>1</v>
      </c>
      <c r="D1470" s="229">
        <v>12</v>
      </c>
      <c r="E1470" s="229">
        <v>2014</v>
      </c>
      <c r="F1470" s="226">
        <v>2057.6999999999998</v>
      </c>
    </row>
    <row r="1471" spans="2:6">
      <c r="B1471" s="229">
        <v>4</v>
      </c>
      <c r="C1471" s="229">
        <v>1</v>
      </c>
      <c r="D1471" s="229">
        <v>12</v>
      </c>
      <c r="E1471" s="229">
        <v>2014</v>
      </c>
      <c r="F1471" s="226">
        <v>2046</v>
      </c>
    </row>
    <row r="1472" spans="2:6">
      <c r="B1472" s="229">
        <v>5</v>
      </c>
      <c r="C1472" s="229">
        <v>1</v>
      </c>
      <c r="D1472" s="229">
        <v>12</v>
      </c>
      <c r="E1472" s="229">
        <v>2014</v>
      </c>
      <c r="F1472" s="226">
        <v>2048.9</v>
      </c>
    </row>
    <row r="1473" spans="2:6">
      <c r="B1473" s="229">
        <v>6</v>
      </c>
      <c r="C1473" s="229">
        <v>1</v>
      </c>
      <c r="D1473" s="229">
        <v>12</v>
      </c>
      <c r="E1473" s="229">
        <v>2014</v>
      </c>
      <c r="F1473" s="226">
        <v>2024</v>
      </c>
    </row>
    <row r="1474" spans="2:6">
      <c r="B1474" s="229">
        <v>7</v>
      </c>
      <c r="C1474" s="229">
        <v>1</v>
      </c>
      <c r="D1474" s="229">
        <v>12</v>
      </c>
      <c r="E1474" s="229">
        <v>2014</v>
      </c>
      <c r="F1474" s="226">
        <v>2058.5</v>
      </c>
    </row>
    <row r="1475" spans="2:6">
      <c r="B1475" s="229">
        <v>8</v>
      </c>
      <c r="C1475" s="229">
        <v>1</v>
      </c>
      <c r="D1475" s="229">
        <v>12</v>
      </c>
      <c r="E1475" s="229">
        <v>2014</v>
      </c>
      <c r="F1475" s="226">
        <v>2049.6999999999998</v>
      </c>
    </row>
    <row r="1476" spans="2:6">
      <c r="B1476" s="229">
        <v>9</v>
      </c>
      <c r="C1476" s="229">
        <v>1</v>
      </c>
      <c r="D1476" s="229">
        <v>12</v>
      </c>
      <c r="E1476" s="229">
        <v>2014</v>
      </c>
      <c r="F1476" s="226">
        <v>2009.4</v>
      </c>
    </row>
    <row r="1477" spans="2:6">
      <c r="B1477" s="229">
        <v>10</v>
      </c>
      <c r="C1477" s="229">
        <v>1</v>
      </c>
      <c r="D1477" s="229">
        <v>12</v>
      </c>
      <c r="E1477" s="229">
        <v>2014</v>
      </c>
      <c r="F1477" s="226">
        <v>2020.1</v>
      </c>
    </row>
    <row r="1478" spans="2:6">
      <c r="B1478" s="229">
        <v>11</v>
      </c>
      <c r="C1478" s="229">
        <v>1</v>
      </c>
      <c r="D1478" s="229">
        <v>12</v>
      </c>
      <c r="E1478" s="229">
        <v>2014</v>
      </c>
      <c r="F1478" s="226">
        <v>2011.5</v>
      </c>
    </row>
    <row r="1479" spans="2:6">
      <c r="B1479" s="229">
        <v>12</v>
      </c>
      <c r="C1479" s="229">
        <v>1</v>
      </c>
      <c r="D1479" s="229">
        <v>12</v>
      </c>
      <c r="E1479" s="229">
        <v>2014</v>
      </c>
      <c r="F1479" s="226">
        <v>2006.9</v>
      </c>
    </row>
    <row r="1480" spans="2:6">
      <c r="B1480" s="229">
        <v>13</v>
      </c>
      <c r="C1480" s="229">
        <v>1</v>
      </c>
      <c r="D1480" s="229">
        <v>12</v>
      </c>
      <c r="E1480" s="229">
        <v>2014</v>
      </c>
      <c r="F1480" s="226">
        <v>2009.3</v>
      </c>
    </row>
    <row r="1481" spans="2:6">
      <c r="B1481" s="229">
        <v>14</v>
      </c>
      <c r="C1481" s="229">
        <v>1</v>
      </c>
      <c r="D1481" s="229">
        <v>12</v>
      </c>
      <c r="E1481" s="229">
        <v>2014</v>
      </c>
      <c r="F1481" s="226">
        <v>1978.5</v>
      </c>
    </row>
    <row r="1482" spans="2:6">
      <c r="B1482" s="229">
        <v>15</v>
      </c>
      <c r="C1482" s="229">
        <v>1</v>
      </c>
      <c r="D1482" s="229">
        <v>12</v>
      </c>
      <c r="E1482" s="229">
        <v>2014</v>
      </c>
      <c r="F1482" s="226">
        <v>1959.2</v>
      </c>
    </row>
    <row r="1483" spans="2:6">
      <c r="B1483" s="229">
        <v>16</v>
      </c>
      <c r="C1483" s="229">
        <v>1</v>
      </c>
      <c r="D1483" s="229">
        <v>12</v>
      </c>
      <c r="E1483" s="229">
        <v>2014</v>
      </c>
      <c r="F1483" s="226">
        <v>1989.9</v>
      </c>
    </row>
    <row r="1484" spans="2:6">
      <c r="B1484" s="229">
        <v>17</v>
      </c>
      <c r="C1484" s="229">
        <v>1</v>
      </c>
      <c r="D1484" s="229">
        <v>12</v>
      </c>
      <c r="E1484" s="229">
        <v>2014</v>
      </c>
      <c r="F1484" s="226">
        <v>1999.8</v>
      </c>
    </row>
    <row r="1485" spans="2:6">
      <c r="B1485" s="229">
        <v>18</v>
      </c>
      <c r="C1485" s="229">
        <v>1</v>
      </c>
      <c r="D1485" s="229">
        <v>12</v>
      </c>
      <c r="E1485" s="229">
        <v>2014</v>
      </c>
      <c r="F1485" s="226">
        <v>2005.6</v>
      </c>
    </row>
    <row r="1486" spans="2:6">
      <c r="B1486" s="229">
        <v>19</v>
      </c>
      <c r="C1486" s="229">
        <v>1</v>
      </c>
      <c r="D1486" s="229">
        <v>12</v>
      </c>
      <c r="E1486" s="229">
        <v>2014</v>
      </c>
      <c r="F1486" s="226">
        <v>2006.1</v>
      </c>
    </row>
    <row r="1487" spans="2:6">
      <c r="B1487" s="229">
        <v>20</v>
      </c>
      <c r="C1487" s="229">
        <v>1</v>
      </c>
      <c r="D1487" s="229">
        <v>12</v>
      </c>
      <c r="E1487" s="229">
        <v>2014</v>
      </c>
      <c r="F1487" s="226">
        <v>2005.6</v>
      </c>
    </row>
    <row r="1488" spans="2:6">
      <c r="B1488" s="229">
        <v>21</v>
      </c>
      <c r="C1488" s="229">
        <v>1</v>
      </c>
      <c r="D1488" s="229">
        <v>12</v>
      </c>
      <c r="E1488" s="229">
        <v>2014</v>
      </c>
      <c r="F1488" s="226">
        <v>2062.8000000000002</v>
      </c>
    </row>
    <row r="1489" spans="2:6">
      <c r="B1489" s="229">
        <v>22</v>
      </c>
      <c r="C1489" s="229">
        <v>1</v>
      </c>
      <c r="D1489" s="229">
        <v>12</v>
      </c>
      <c r="E1489" s="229">
        <v>2014</v>
      </c>
      <c r="F1489" s="226">
        <v>2091.6999999999998</v>
      </c>
    </row>
    <row r="1490" spans="2:6">
      <c r="B1490" s="229">
        <v>23</v>
      </c>
      <c r="C1490" s="229">
        <v>1</v>
      </c>
      <c r="D1490" s="229">
        <v>12</v>
      </c>
      <c r="E1490" s="229">
        <v>2014</v>
      </c>
      <c r="F1490" s="226">
        <v>2085.3000000000002</v>
      </c>
    </row>
    <row r="1491" spans="2:6">
      <c r="B1491" s="229">
        <v>24</v>
      </c>
      <c r="C1491" s="229">
        <v>1</v>
      </c>
      <c r="D1491" s="229">
        <v>12</v>
      </c>
      <c r="E1491" s="229">
        <v>2014</v>
      </c>
      <c r="F1491" s="226">
        <v>2074.1</v>
      </c>
    </row>
    <row r="1492" spans="2:6">
      <c r="B1492" s="229">
        <v>1</v>
      </c>
      <c r="C1492" s="229">
        <v>2</v>
      </c>
      <c r="D1492" s="229">
        <v>12</v>
      </c>
      <c r="E1492" s="229">
        <v>2014</v>
      </c>
      <c r="F1492" s="226">
        <v>2088.3000000000002</v>
      </c>
    </row>
    <row r="1493" spans="2:6">
      <c r="B1493" s="229">
        <v>2</v>
      </c>
      <c r="C1493" s="229">
        <v>2</v>
      </c>
      <c r="D1493" s="229">
        <v>12</v>
      </c>
      <c r="E1493" s="229">
        <v>2014</v>
      </c>
      <c r="F1493" s="226">
        <v>2070.8000000000002</v>
      </c>
    </row>
    <row r="1494" spans="2:6">
      <c r="B1494" s="229">
        <v>3</v>
      </c>
      <c r="C1494" s="229">
        <v>2</v>
      </c>
      <c r="D1494" s="229">
        <v>12</v>
      </c>
      <c r="E1494" s="229">
        <v>2014</v>
      </c>
      <c r="F1494" s="226">
        <v>2046.5</v>
      </c>
    </row>
    <row r="1495" spans="2:6">
      <c r="B1495" s="229">
        <v>4</v>
      </c>
      <c r="C1495" s="229">
        <v>2</v>
      </c>
      <c r="D1495" s="229">
        <v>12</v>
      </c>
      <c r="E1495" s="229">
        <v>2014</v>
      </c>
      <c r="F1495" s="226">
        <v>2042.5</v>
      </c>
    </row>
    <row r="1496" spans="2:6">
      <c r="B1496" s="229">
        <v>5</v>
      </c>
      <c r="C1496" s="229">
        <v>2</v>
      </c>
      <c r="D1496" s="229">
        <v>12</v>
      </c>
      <c r="E1496" s="229">
        <v>2014</v>
      </c>
      <c r="F1496" s="226">
        <v>2069</v>
      </c>
    </row>
    <row r="1497" spans="2:6">
      <c r="B1497" s="229">
        <v>6</v>
      </c>
      <c r="C1497" s="229">
        <v>2</v>
      </c>
      <c r="D1497" s="229">
        <v>12</v>
      </c>
      <c r="E1497" s="229">
        <v>2014</v>
      </c>
      <c r="F1497" s="226">
        <v>2072.4</v>
      </c>
    </row>
    <row r="1498" spans="2:6">
      <c r="B1498" s="229">
        <v>7</v>
      </c>
      <c r="C1498" s="229">
        <v>2</v>
      </c>
      <c r="D1498" s="229">
        <v>12</v>
      </c>
      <c r="E1498" s="229">
        <v>2014</v>
      </c>
      <c r="F1498" s="226">
        <v>2103.8000000000002</v>
      </c>
    </row>
    <row r="1499" spans="2:6">
      <c r="B1499" s="229">
        <v>8</v>
      </c>
      <c r="C1499" s="229">
        <v>2</v>
      </c>
      <c r="D1499" s="229">
        <v>12</v>
      </c>
      <c r="E1499" s="229">
        <v>2014</v>
      </c>
      <c r="F1499" s="226">
        <v>2061.3000000000002</v>
      </c>
    </row>
    <row r="1500" spans="2:6">
      <c r="B1500" s="229">
        <v>9</v>
      </c>
      <c r="C1500" s="229">
        <v>2</v>
      </c>
      <c r="D1500" s="229">
        <v>12</v>
      </c>
      <c r="E1500" s="229">
        <v>2014</v>
      </c>
      <c r="F1500" s="226">
        <v>2031.2</v>
      </c>
    </row>
    <row r="1501" spans="2:6">
      <c r="B1501" s="229">
        <v>10</v>
      </c>
      <c r="C1501" s="229">
        <v>2</v>
      </c>
      <c r="D1501" s="229">
        <v>12</v>
      </c>
      <c r="E1501" s="229">
        <v>2014</v>
      </c>
      <c r="F1501" s="226">
        <v>2045.8</v>
      </c>
    </row>
    <row r="1502" spans="2:6">
      <c r="B1502" s="229">
        <v>11</v>
      </c>
      <c r="C1502" s="229">
        <v>2</v>
      </c>
      <c r="D1502" s="229">
        <v>12</v>
      </c>
      <c r="E1502" s="229">
        <v>2014</v>
      </c>
      <c r="F1502" s="226">
        <v>2028.4</v>
      </c>
    </row>
    <row r="1503" spans="2:6">
      <c r="B1503" s="229">
        <v>12</v>
      </c>
      <c r="C1503" s="229">
        <v>2</v>
      </c>
      <c r="D1503" s="229">
        <v>12</v>
      </c>
      <c r="E1503" s="229">
        <v>2014</v>
      </c>
      <c r="F1503" s="226">
        <v>1954</v>
      </c>
    </row>
    <row r="1504" spans="2:6">
      <c r="B1504" s="229">
        <v>13</v>
      </c>
      <c r="C1504" s="229">
        <v>2</v>
      </c>
      <c r="D1504" s="229">
        <v>12</v>
      </c>
      <c r="E1504" s="229">
        <v>2014</v>
      </c>
      <c r="F1504" s="226">
        <v>1945.7</v>
      </c>
    </row>
    <row r="1505" spans="2:6">
      <c r="B1505" s="229">
        <v>14</v>
      </c>
      <c r="C1505" s="229">
        <v>2</v>
      </c>
      <c r="D1505" s="229">
        <v>12</v>
      </c>
      <c r="E1505" s="229">
        <v>2014</v>
      </c>
      <c r="F1505" s="226">
        <v>1985.6</v>
      </c>
    </row>
    <row r="1506" spans="2:6">
      <c r="B1506" s="229">
        <v>15</v>
      </c>
      <c r="C1506" s="229">
        <v>2</v>
      </c>
      <c r="D1506" s="229">
        <v>12</v>
      </c>
      <c r="E1506" s="229">
        <v>2014</v>
      </c>
      <c r="F1506" s="226">
        <v>1993.8</v>
      </c>
    </row>
    <row r="1507" spans="2:6">
      <c r="B1507" s="229">
        <v>16</v>
      </c>
      <c r="C1507" s="229">
        <v>2</v>
      </c>
      <c r="D1507" s="229">
        <v>12</v>
      </c>
      <c r="E1507" s="229">
        <v>2014</v>
      </c>
      <c r="F1507" s="226">
        <v>1993.6</v>
      </c>
    </row>
    <row r="1508" spans="2:6">
      <c r="B1508" s="229">
        <v>17</v>
      </c>
      <c r="C1508" s="229">
        <v>2</v>
      </c>
      <c r="D1508" s="229">
        <v>12</v>
      </c>
      <c r="E1508" s="229">
        <v>2014</v>
      </c>
      <c r="F1508" s="226">
        <v>1990.8</v>
      </c>
    </row>
    <row r="1509" spans="2:6">
      <c r="B1509" s="229">
        <v>18</v>
      </c>
      <c r="C1509" s="229">
        <v>2</v>
      </c>
      <c r="D1509" s="229">
        <v>12</v>
      </c>
      <c r="E1509" s="229">
        <v>2014</v>
      </c>
      <c r="F1509" s="226">
        <v>2016.1</v>
      </c>
    </row>
    <row r="1510" spans="2:6">
      <c r="B1510" s="229">
        <v>19</v>
      </c>
      <c r="C1510" s="229">
        <v>2</v>
      </c>
      <c r="D1510" s="229">
        <v>12</v>
      </c>
      <c r="E1510" s="229">
        <v>2014</v>
      </c>
      <c r="F1510" s="226">
        <v>2020.9</v>
      </c>
    </row>
    <row r="1511" spans="2:6">
      <c r="B1511" s="229">
        <v>20</v>
      </c>
      <c r="C1511" s="229">
        <v>2</v>
      </c>
      <c r="D1511" s="229">
        <v>12</v>
      </c>
      <c r="E1511" s="229">
        <v>2014</v>
      </c>
      <c r="F1511" s="226">
        <v>2018.9</v>
      </c>
    </row>
    <row r="1512" spans="2:6">
      <c r="B1512" s="229">
        <v>21</v>
      </c>
      <c r="C1512" s="229">
        <v>2</v>
      </c>
      <c r="D1512" s="229">
        <v>12</v>
      </c>
      <c r="E1512" s="229">
        <v>2014</v>
      </c>
      <c r="F1512" s="226">
        <v>2103.1999999999998</v>
      </c>
    </row>
    <row r="1513" spans="2:6">
      <c r="B1513" s="229">
        <v>22</v>
      </c>
      <c r="C1513" s="229">
        <v>2</v>
      </c>
      <c r="D1513" s="229">
        <v>12</v>
      </c>
      <c r="E1513" s="229">
        <v>2014</v>
      </c>
      <c r="F1513" s="226">
        <v>2131.8000000000002</v>
      </c>
    </row>
    <row r="1514" spans="2:6">
      <c r="B1514" s="229">
        <v>23</v>
      </c>
      <c r="C1514" s="229">
        <v>2</v>
      </c>
      <c r="D1514" s="229">
        <v>12</v>
      </c>
      <c r="E1514" s="229">
        <v>2014</v>
      </c>
      <c r="F1514" s="226">
        <v>2097.3000000000002</v>
      </c>
    </row>
    <row r="1515" spans="2:6">
      <c r="B1515" s="229">
        <v>24</v>
      </c>
      <c r="C1515" s="229">
        <v>2</v>
      </c>
      <c r="D1515" s="229">
        <v>12</v>
      </c>
      <c r="E1515" s="229">
        <v>2014</v>
      </c>
      <c r="F1515" s="226">
        <v>2032.8</v>
      </c>
    </row>
    <row r="1516" spans="2:6">
      <c r="B1516" s="229">
        <v>1</v>
      </c>
      <c r="C1516" s="229">
        <v>3</v>
      </c>
      <c r="D1516" s="229">
        <v>12</v>
      </c>
      <c r="E1516" s="229">
        <v>2014</v>
      </c>
      <c r="F1516" s="226">
        <v>2009.5</v>
      </c>
    </row>
    <row r="1517" spans="2:6">
      <c r="B1517" s="229">
        <v>2</v>
      </c>
      <c r="C1517" s="229">
        <v>3</v>
      </c>
      <c r="D1517" s="229">
        <v>12</v>
      </c>
      <c r="E1517" s="229">
        <v>2014</v>
      </c>
      <c r="F1517" s="226">
        <v>1978.2</v>
      </c>
    </row>
    <row r="1518" spans="2:6">
      <c r="B1518" s="229">
        <v>3</v>
      </c>
      <c r="C1518" s="229">
        <v>3</v>
      </c>
      <c r="D1518" s="229">
        <v>12</v>
      </c>
      <c r="E1518" s="229">
        <v>2014</v>
      </c>
      <c r="F1518" s="226">
        <v>1966.8</v>
      </c>
    </row>
    <row r="1519" spans="2:6">
      <c r="B1519" s="229">
        <v>4</v>
      </c>
      <c r="C1519" s="229">
        <v>3</v>
      </c>
      <c r="D1519" s="229">
        <v>12</v>
      </c>
      <c r="E1519" s="229">
        <v>2014</v>
      </c>
      <c r="F1519" s="226">
        <v>1971.5</v>
      </c>
    </row>
    <row r="1520" spans="2:6">
      <c r="B1520" s="229">
        <v>5</v>
      </c>
      <c r="C1520" s="229">
        <v>3</v>
      </c>
      <c r="D1520" s="229">
        <v>12</v>
      </c>
      <c r="E1520" s="229">
        <v>2014</v>
      </c>
      <c r="F1520" s="226">
        <v>1988.8</v>
      </c>
    </row>
    <row r="1521" spans="2:6">
      <c r="B1521" s="229">
        <v>6</v>
      </c>
      <c r="C1521" s="229">
        <v>3</v>
      </c>
      <c r="D1521" s="229">
        <v>12</v>
      </c>
      <c r="E1521" s="229">
        <v>2014</v>
      </c>
      <c r="F1521" s="226">
        <v>1979.4</v>
      </c>
    </row>
    <row r="1522" spans="2:6">
      <c r="B1522" s="229">
        <v>7</v>
      </c>
      <c r="C1522" s="229">
        <v>3</v>
      </c>
      <c r="D1522" s="229">
        <v>12</v>
      </c>
      <c r="E1522" s="229">
        <v>2014</v>
      </c>
      <c r="F1522" s="226">
        <v>1974.2</v>
      </c>
    </row>
    <row r="1523" spans="2:6">
      <c r="B1523" s="229">
        <v>8</v>
      </c>
      <c r="C1523" s="229">
        <v>3</v>
      </c>
      <c r="D1523" s="229">
        <v>12</v>
      </c>
      <c r="E1523" s="229">
        <v>2014</v>
      </c>
      <c r="F1523" s="226">
        <v>1940.3</v>
      </c>
    </row>
    <row r="1524" spans="2:6">
      <c r="B1524" s="229">
        <v>9</v>
      </c>
      <c r="C1524" s="229">
        <v>3</v>
      </c>
      <c r="D1524" s="229">
        <v>12</v>
      </c>
      <c r="E1524" s="229">
        <v>2014</v>
      </c>
      <c r="F1524" s="226">
        <v>1883.4</v>
      </c>
    </row>
    <row r="1525" spans="2:6">
      <c r="B1525" s="229">
        <v>10</v>
      </c>
      <c r="C1525" s="229">
        <v>3</v>
      </c>
      <c r="D1525" s="229">
        <v>12</v>
      </c>
      <c r="E1525" s="229">
        <v>2014</v>
      </c>
      <c r="F1525" s="226">
        <v>1861.3</v>
      </c>
    </row>
    <row r="1526" spans="2:6">
      <c r="B1526" s="229">
        <v>11</v>
      </c>
      <c r="C1526" s="229">
        <v>3</v>
      </c>
      <c r="D1526" s="229">
        <v>12</v>
      </c>
      <c r="E1526" s="229">
        <v>2014</v>
      </c>
      <c r="F1526" s="226">
        <v>1851.9</v>
      </c>
    </row>
    <row r="1527" spans="2:6">
      <c r="B1527" s="229">
        <v>12</v>
      </c>
      <c r="C1527" s="229">
        <v>3</v>
      </c>
      <c r="D1527" s="229">
        <v>12</v>
      </c>
      <c r="E1527" s="229">
        <v>2014</v>
      </c>
      <c r="F1527" s="226">
        <v>1844.2</v>
      </c>
    </row>
    <row r="1528" spans="2:6">
      <c r="B1528" s="229">
        <v>13</v>
      </c>
      <c r="C1528" s="229">
        <v>3</v>
      </c>
      <c r="D1528" s="229">
        <v>12</v>
      </c>
      <c r="E1528" s="229">
        <v>2014</v>
      </c>
      <c r="F1528" s="226">
        <v>1898</v>
      </c>
    </row>
    <row r="1529" spans="2:6">
      <c r="B1529" s="229">
        <v>14</v>
      </c>
      <c r="C1529" s="229">
        <v>3</v>
      </c>
      <c r="D1529" s="229">
        <v>12</v>
      </c>
      <c r="E1529" s="229">
        <v>2014</v>
      </c>
      <c r="F1529" s="226">
        <v>1870.8</v>
      </c>
    </row>
    <row r="1530" spans="2:6">
      <c r="B1530" s="229">
        <v>15</v>
      </c>
      <c r="C1530" s="229">
        <v>3</v>
      </c>
      <c r="D1530" s="229">
        <v>12</v>
      </c>
      <c r="E1530" s="229">
        <v>2014</v>
      </c>
      <c r="F1530" s="226">
        <v>1846.3</v>
      </c>
    </row>
    <row r="1531" spans="2:6">
      <c r="B1531" s="229">
        <v>16</v>
      </c>
      <c r="C1531" s="229">
        <v>3</v>
      </c>
      <c r="D1531" s="229">
        <v>12</v>
      </c>
      <c r="E1531" s="229">
        <v>2014</v>
      </c>
      <c r="F1531" s="226">
        <v>1878.8</v>
      </c>
    </row>
    <row r="1532" spans="2:6">
      <c r="B1532" s="229">
        <v>17</v>
      </c>
      <c r="C1532" s="229">
        <v>3</v>
      </c>
      <c r="D1532" s="229">
        <v>12</v>
      </c>
      <c r="E1532" s="229">
        <v>2014</v>
      </c>
      <c r="F1532" s="226">
        <v>1887.3</v>
      </c>
    </row>
    <row r="1533" spans="2:6">
      <c r="B1533" s="229">
        <v>18</v>
      </c>
      <c r="C1533" s="229">
        <v>3</v>
      </c>
      <c r="D1533" s="229">
        <v>12</v>
      </c>
      <c r="E1533" s="229">
        <v>2014</v>
      </c>
      <c r="F1533" s="226">
        <v>1942.7</v>
      </c>
    </row>
    <row r="1534" spans="2:6">
      <c r="B1534" s="229">
        <v>19</v>
      </c>
      <c r="C1534" s="229">
        <v>3</v>
      </c>
      <c r="D1534" s="229">
        <v>12</v>
      </c>
      <c r="E1534" s="229">
        <v>2014</v>
      </c>
      <c r="F1534" s="226">
        <v>1924.2</v>
      </c>
    </row>
    <row r="1535" spans="2:6">
      <c r="B1535" s="229">
        <v>20</v>
      </c>
      <c r="C1535" s="229">
        <v>3</v>
      </c>
      <c r="D1535" s="229">
        <v>12</v>
      </c>
      <c r="E1535" s="229">
        <v>2014</v>
      </c>
      <c r="F1535" s="226">
        <v>1899.4</v>
      </c>
    </row>
    <row r="1536" spans="2:6">
      <c r="B1536" s="229">
        <v>21</v>
      </c>
      <c r="C1536" s="229">
        <v>3</v>
      </c>
      <c r="D1536" s="229">
        <v>12</v>
      </c>
      <c r="E1536" s="229">
        <v>2014</v>
      </c>
      <c r="F1536" s="226">
        <v>1959</v>
      </c>
    </row>
    <row r="1537" spans="2:12">
      <c r="B1537" s="229">
        <v>22</v>
      </c>
      <c r="C1537" s="229">
        <v>3</v>
      </c>
      <c r="D1537" s="229">
        <v>12</v>
      </c>
      <c r="E1537" s="229">
        <v>2014</v>
      </c>
      <c r="F1537" s="226">
        <v>2049.4</v>
      </c>
    </row>
    <row r="1538" spans="2:12">
      <c r="B1538" s="229">
        <v>23</v>
      </c>
      <c r="C1538" s="229">
        <v>3</v>
      </c>
      <c r="D1538" s="229">
        <v>12</v>
      </c>
      <c r="E1538" s="229">
        <v>2014</v>
      </c>
      <c r="F1538" s="226">
        <v>2035.2</v>
      </c>
      <c r="G1538" s="159"/>
      <c r="H1538" s="159"/>
      <c r="I1538" s="159"/>
      <c r="J1538" s="159"/>
      <c r="K1538" s="159"/>
      <c r="L1538" s="159"/>
    </row>
    <row r="1539" spans="2:12">
      <c r="B1539" s="229">
        <v>24</v>
      </c>
      <c r="C1539" s="229">
        <v>3</v>
      </c>
      <c r="D1539" s="229">
        <v>12</v>
      </c>
      <c r="E1539" s="229">
        <v>2014</v>
      </c>
      <c r="F1539" s="226">
        <v>2008.5</v>
      </c>
      <c r="G1539" s="159"/>
      <c r="H1539" s="159"/>
      <c r="I1539" s="159"/>
      <c r="J1539" s="159"/>
      <c r="K1539" s="159"/>
      <c r="L1539" s="159"/>
    </row>
    <row r="1540" spans="2:12">
      <c r="B1540" s="229">
        <v>1</v>
      </c>
      <c r="C1540" s="229">
        <v>4</v>
      </c>
      <c r="D1540" s="229">
        <v>12</v>
      </c>
      <c r="E1540" s="229">
        <v>2014</v>
      </c>
      <c r="F1540" s="226">
        <v>1993.4</v>
      </c>
      <c r="G1540" s="159"/>
      <c r="H1540" s="159"/>
      <c r="I1540" s="159"/>
      <c r="J1540" s="159"/>
      <c r="K1540" s="159"/>
      <c r="L1540" s="159"/>
    </row>
    <row r="1541" spans="2:12">
      <c r="B1541" s="229">
        <v>2</v>
      </c>
      <c r="C1541" s="229">
        <v>4</v>
      </c>
      <c r="D1541" s="229">
        <v>12</v>
      </c>
      <c r="E1541" s="229">
        <v>2014</v>
      </c>
      <c r="F1541" s="226">
        <v>1968.3</v>
      </c>
      <c r="G1541" s="159"/>
      <c r="H1541" s="159"/>
      <c r="I1541" s="159"/>
      <c r="J1541" s="159"/>
      <c r="K1541" s="159"/>
      <c r="L1541" s="159"/>
    </row>
    <row r="1542" spans="2:12">
      <c r="B1542" s="229">
        <v>3</v>
      </c>
      <c r="C1542" s="229">
        <v>4</v>
      </c>
      <c r="D1542" s="229">
        <v>12</v>
      </c>
      <c r="E1542" s="229">
        <v>2014</v>
      </c>
      <c r="F1542" s="226">
        <v>1916.1</v>
      </c>
      <c r="G1542" s="159"/>
      <c r="H1542" s="159"/>
      <c r="I1542" s="159"/>
      <c r="J1542" s="159"/>
      <c r="K1542" s="159"/>
      <c r="L1542" s="159"/>
    </row>
    <row r="1543" spans="2:12">
      <c r="B1543" s="229">
        <v>4</v>
      </c>
      <c r="C1543" s="229">
        <v>4</v>
      </c>
      <c r="D1543" s="229">
        <v>12</v>
      </c>
      <c r="E1543" s="229">
        <v>2014</v>
      </c>
      <c r="F1543" s="226">
        <v>1919.9</v>
      </c>
      <c r="G1543" s="159"/>
      <c r="H1543" s="159"/>
      <c r="I1543" s="159"/>
      <c r="J1543" s="159"/>
      <c r="K1543" s="159"/>
      <c r="L1543" s="159"/>
    </row>
    <row r="1544" spans="2:12">
      <c r="B1544" s="229">
        <v>5</v>
      </c>
      <c r="C1544" s="229">
        <v>4</v>
      </c>
      <c r="D1544" s="229">
        <v>12</v>
      </c>
      <c r="E1544" s="229">
        <v>2014</v>
      </c>
      <c r="F1544" s="226">
        <v>1930.9</v>
      </c>
      <c r="G1544" s="159"/>
      <c r="H1544" s="159"/>
      <c r="I1544" s="159"/>
      <c r="J1544" s="159"/>
      <c r="K1544" s="159"/>
      <c r="L1544" s="159"/>
    </row>
    <row r="1545" spans="2:12">
      <c r="B1545" s="229">
        <v>6</v>
      </c>
      <c r="C1545" s="229">
        <v>4</v>
      </c>
      <c r="D1545" s="229">
        <v>12</v>
      </c>
      <c r="E1545" s="229">
        <v>2014</v>
      </c>
      <c r="F1545" s="226">
        <v>1948</v>
      </c>
    </row>
    <row r="1546" spans="2:12">
      <c r="B1546" s="229">
        <v>7</v>
      </c>
      <c r="C1546" s="229">
        <v>4</v>
      </c>
      <c r="D1546" s="229">
        <v>12</v>
      </c>
      <c r="E1546" s="229">
        <v>2014</v>
      </c>
      <c r="F1546" s="226">
        <v>1978.5</v>
      </c>
    </row>
    <row r="1547" spans="2:12">
      <c r="B1547" s="229">
        <v>8</v>
      </c>
      <c r="C1547" s="229">
        <v>4</v>
      </c>
      <c r="D1547" s="229">
        <v>12</v>
      </c>
      <c r="E1547" s="229">
        <v>2014</v>
      </c>
      <c r="F1547" s="226">
        <v>1948.6</v>
      </c>
    </row>
    <row r="1548" spans="2:12">
      <c r="B1548" s="229">
        <v>9</v>
      </c>
      <c r="C1548" s="229">
        <v>4</v>
      </c>
      <c r="D1548" s="229">
        <v>12</v>
      </c>
      <c r="E1548" s="229">
        <v>2014</v>
      </c>
      <c r="F1548" s="226">
        <v>1954.3</v>
      </c>
    </row>
    <row r="1549" spans="2:12">
      <c r="B1549" s="229">
        <v>10</v>
      </c>
      <c r="C1549" s="229">
        <v>4</v>
      </c>
      <c r="D1549" s="229">
        <v>12</v>
      </c>
      <c r="E1549" s="229">
        <v>2014</v>
      </c>
      <c r="F1549" s="226">
        <v>1950.6</v>
      </c>
    </row>
    <row r="1550" spans="2:12">
      <c r="B1550" s="229">
        <v>11</v>
      </c>
      <c r="C1550" s="229">
        <v>4</v>
      </c>
      <c r="D1550" s="229">
        <v>12</v>
      </c>
      <c r="E1550" s="229">
        <v>2014</v>
      </c>
      <c r="F1550" s="226">
        <v>1922.2</v>
      </c>
    </row>
    <row r="1551" spans="2:12">
      <c r="B1551" s="229">
        <v>12</v>
      </c>
      <c r="C1551" s="229">
        <v>4</v>
      </c>
      <c r="D1551" s="229">
        <v>12</v>
      </c>
      <c r="E1551" s="229">
        <v>2014</v>
      </c>
      <c r="F1551" s="226">
        <v>1900.4</v>
      </c>
    </row>
    <row r="1552" spans="2:12">
      <c r="B1552" s="229">
        <v>13</v>
      </c>
      <c r="C1552" s="229">
        <v>4</v>
      </c>
      <c r="D1552" s="229">
        <v>12</v>
      </c>
      <c r="E1552" s="229">
        <v>2014</v>
      </c>
      <c r="F1552" s="226">
        <v>1867.7</v>
      </c>
    </row>
    <row r="1553" spans="2:6">
      <c r="B1553" s="229">
        <v>14</v>
      </c>
      <c r="C1553" s="229">
        <v>4</v>
      </c>
      <c r="D1553" s="229">
        <v>12</v>
      </c>
      <c r="E1553" s="229">
        <v>2014</v>
      </c>
      <c r="F1553" s="226">
        <v>1838.7</v>
      </c>
    </row>
    <row r="1554" spans="2:6">
      <c r="B1554" s="229">
        <v>15</v>
      </c>
      <c r="C1554" s="229">
        <v>4</v>
      </c>
      <c r="D1554" s="229">
        <v>12</v>
      </c>
      <c r="E1554" s="229">
        <v>2014</v>
      </c>
      <c r="F1554" s="226">
        <v>1812.9</v>
      </c>
    </row>
    <row r="1555" spans="2:6">
      <c r="B1555" s="229">
        <v>16</v>
      </c>
      <c r="C1555" s="229">
        <v>4</v>
      </c>
      <c r="D1555" s="229">
        <v>12</v>
      </c>
      <c r="E1555" s="229">
        <v>2014</v>
      </c>
      <c r="F1555" s="226">
        <v>1834</v>
      </c>
    </row>
    <row r="1556" spans="2:6">
      <c r="B1556" s="229">
        <v>17</v>
      </c>
      <c r="C1556" s="229">
        <v>4</v>
      </c>
      <c r="D1556" s="229">
        <v>12</v>
      </c>
      <c r="E1556" s="229">
        <v>2014</v>
      </c>
      <c r="F1556" s="226">
        <v>1862.9</v>
      </c>
    </row>
    <row r="1557" spans="2:6">
      <c r="B1557" s="229">
        <v>18</v>
      </c>
      <c r="C1557" s="229">
        <v>4</v>
      </c>
      <c r="D1557" s="229">
        <v>12</v>
      </c>
      <c r="E1557" s="229">
        <v>2014</v>
      </c>
      <c r="F1557" s="226">
        <v>1871</v>
      </c>
    </row>
    <row r="1558" spans="2:6">
      <c r="B1558" s="229">
        <v>19</v>
      </c>
      <c r="C1558" s="229">
        <v>4</v>
      </c>
      <c r="D1558" s="229">
        <v>12</v>
      </c>
      <c r="E1558" s="229">
        <v>2014</v>
      </c>
      <c r="F1558" s="226">
        <v>1917.3</v>
      </c>
    </row>
    <row r="1559" spans="2:6">
      <c r="B1559" s="229">
        <v>20</v>
      </c>
      <c r="C1559" s="229">
        <v>4</v>
      </c>
      <c r="D1559" s="229">
        <v>12</v>
      </c>
      <c r="E1559" s="229">
        <v>2014</v>
      </c>
      <c r="F1559" s="226">
        <v>1948.2</v>
      </c>
    </row>
    <row r="1560" spans="2:6">
      <c r="B1560" s="229">
        <v>21</v>
      </c>
      <c r="C1560" s="229">
        <v>4</v>
      </c>
      <c r="D1560" s="229">
        <v>12</v>
      </c>
      <c r="E1560" s="229">
        <v>2014</v>
      </c>
      <c r="F1560" s="226">
        <v>2033.5</v>
      </c>
    </row>
    <row r="1561" spans="2:6">
      <c r="B1561" s="229">
        <v>22</v>
      </c>
      <c r="C1561" s="229">
        <v>4</v>
      </c>
      <c r="D1561" s="229">
        <v>12</v>
      </c>
      <c r="E1561" s="229">
        <v>2014</v>
      </c>
      <c r="F1561" s="226">
        <v>2040.6</v>
      </c>
    </row>
    <row r="1562" spans="2:6">
      <c r="B1562" s="229">
        <v>23</v>
      </c>
      <c r="C1562" s="229">
        <v>4</v>
      </c>
      <c r="D1562" s="229">
        <v>12</v>
      </c>
      <c r="E1562" s="229">
        <v>2014</v>
      </c>
      <c r="F1562" s="226">
        <v>2042.4</v>
      </c>
    </row>
    <row r="1563" spans="2:6">
      <c r="B1563" s="229">
        <v>24</v>
      </c>
      <c r="C1563" s="229">
        <v>4</v>
      </c>
      <c r="D1563" s="229">
        <v>12</v>
      </c>
      <c r="E1563" s="229">
        <v>2014</v>
      </c>
      <c r="F1563" s="226">
        <v>2009.5</v>
      </c>
    </row>
    <row r="1564" spans="2:6">
      <c r="B1564" s="229">
        <v>1</v>
      </c>
      <c r="C1564" s="229">
        <v>5</v>
      </c>
      <c r="D1564" s="229">
        <v>12</v>
      </c>
      <c r="E1564" s="229">
        <v>2014</v>
      </c>
      <c r="F1564" s="226">
        <v>1961.1</v>
      </c>
    </row>
    <row r="1565" spans="2:6">
      <c r="B1565" s="229">
        <v>2</v>
      </c>
      <c r="C1565" s="229">
        <v>5</v>
      </c>
      <c r="D1565" s="229">
        <v>12</v>
      </c>
      <c r="E1565" s="229">
        <v>2014</v>
      </c>
      <c r="F1565" s="226">
        <v>1929.8</v>
      </c>
    </row>
    <row r="1566" spans="2:6">
      <c r="B1566" s="229">
        <v>3</v>
      </c>
      <c r="C1566" s="229">
        <v>5</v>
      </c>
      <c r="D1566" s="229">
        <v>12</v>
      </c>
      <c r="E1566" s="229">
        <v>2014</v>
      </c>
      <c r="F1566" s="226">
        <v>1922.1</v>
      </c>
    </row>
    <row r="1567" spans="2:6">
      <c r="B1567" s="229">
        <v>4</v>
      </c>
      <c r="C1567" s="229">
        <v>5</v>
      </c>
      <c r="D1567" s="229">
        <v>12</v>
      </c>
      <c r="E1567" s="229">
        <v>2014</v>
      </c>
      <c r="F1567" s="226">
        <v>1928.5</v>
      </c>
    </row>
    <row r="1568" spans="2:6">
      <c r="B1568" s="229">
        <v>5</v>
      </c>
      <c r="C1568" s="229">
        <v>5</v>
      </c>
      <c r="D1568" s="229">
        <v>12</v>
      </c>
      <c r="E1568" s="229">
        <v>2014</v>
      </c>
      <c r="F1568" s="226">
        <v>1923.4</v>
      </c>
    </row>
    <row r="1569" spans="2:6">
      <c r="B1569" s="229">
        <v>6</v>
      </c>
      <c r="C1569" s="229">
        <v>5</v>
      </c>
      <c r="D1569" s="229">
        <v>12</v>
      </c>
      <c r="E1569" s="229">
        <v>2014</v>
      </c>
      <c r="F1569" s="226">
        <v>1934.6</v>
      </c>
    </row>
    <row r="1570" spans="2:6">
      <c r="B1570" s="229">
        <v>7</v>
      </c>
      <c r="C1570" s="229">
        <v>5</v>
      </c>
      <c r="D1570" s="229">
        <v>12</v>
      </c>
      <c r="E1570" s="229">
        <v>2014</v>
      </c>
      <c r="F1570" s="226">
        <v>1959</v>
      </c>
    </row>
    <row r="1571" spans="2:6">
      <c r="B1571" s="229">
        <v>8</v>
      </c>
      <c r="C1571" s="229">
        <v>5</v>
      </c>
      <c r="D1571" s="229">
        <v>12</v>
      </c>
      <c r="E1571" s="229">
        <v>2014</v>
      </c>
      <c r="F1571" s="226">
        <v>1930.1</v>
      </c>
    </row>
    <row r="1572" spans="2:6">
      <c r="B1572" s="229">
        <v>9</v>
      </c>
      <c r="C1572" s="229">
        <v>5</v>
      </c>
      <c r="D1572" s="229">
        <v>12</v>
      </c>
      <c r="E1572" s="229">
        <v>2014</v>
      </c>
      <c r="F1572" s="226">
        <v>1915.7</v>
      </c>
    </row>
    <row r="1573" spans="2:6">
      <c r="B1573" s="229">
        <v>10</v>
      </c>
      <c r="C1573" s="229">
        <v>5</v>
      </c>
      <c r="D1573" s="229">
        <v>12</v>
      </c>
      <c r="E1573" s="229">
        <v>2014</v>
      </c>
      <c r="F1573" s="226">
        <v>1920.3</v>
      </c>
    </row>
    <row r="1574" spans="2:6">
      <c r="B1574" s="229">
        <v>11</v>
      </c>
      <c r="C1574" s="229">
        <v>5</v>
      </c>
      <c r="D1574" s="229">
        <v>12</v>
      </c>
      <c r="E1574" s="229">
        <v>2014</v>
      </c>
      <c r="F1574" s="226">
        <v>1933.7</v>
      </c>
    </row>
    <row r="1575" spans="2:6">
      <c r="B1575" s="229">
        <v>12</v>
      </c>
      <c r="C1575" s="229">
        <v>5</v>
      </c>
      <c r="D1575" s="229">
        <v>12</v>
      </c>
      <c r="E1575" s="229">
        <v>2014</v>
      </c>
      <c r="F1575" s="226">
        <v>1946.9</v>
      </c>
    </row>
    <row r="1576" spans="2:6">
      <c r="B1576" s="229">
        <v>13</v>
      </c>
      <c r="C1576" s="229">
        <v>5</v>
      </c>
      <c r="D1576" s="229">
        <v>12</v>
      </c>
      <c r="E1576" s="229">
        <v>2014</v>
      </c>
      <c r="F1576" s="226">
        <v>1946.9</v>
      </c>
    </row>
    <row r="1577" spans="2:6">
      <c r="B1577" s="229">
        <v>14</v>
      </c>
      <c r="C1577" s="229">
        <v>5</v>
      </c>
      <c r="D1577" s="229">
        <v>12</v>
      </c>
      <c r="E1577" s="229">
        <v>2014</v>
      </c>
      <c r="F1577" s="226">
        <v>1902.9</v>
      </c>
    </row>
    <row r="1578" spans="2:6">
      <c r="B1578" s="229">
        <v>15</v>
      </c>
      <c r="C1578" s="229">
        <v>5</v>
      </c>
      <c r="D1578" s="229">
        <v>12</v>
      </c>
      <c r="E1578" s="229">
        <v>2014</v>
      </c>
      <c r="F1578" s="226">
        <v>1899</v>
      </c>
    </row>
    <row r="1579" spans="2:6">
      <c r="B1579" s="229">
        <v>16</v>
      </c>
      <c r="C1579" s="229">
        <v>5</v>
      </c>
      <c r="D1579" s="229">
        <v>12</v>
      </c>
      <c r="E1579" s="229">
        <v>2014</v>
      </c>
      <c r="F1579" s="226">
        <v>1916.6</v>
      </c>
    </row>
    <row r="1580" spans="2:6">
      <c r="B1580" s="229">
        <v>17</v>
      </c>
      <c r="C1580" s="229">
        <v>5</v>
      </c>
      <c r="D1580" s="229">
        <v>12</v>
      </c>
      <c r="E1580" s="229">
        <v>2014</v>
      </c>
      <c r="F1580" s="226">
        <v>1956.1</v>
      </c>
    </row>
    <row r="1581" spans="2:6">
      <c r="B1581" s="229">
        <v>18</v>
      </c>
      <c r="C1581" s="229">
        <v>5</v>
      </c>
      <c r="D1581" s="229">
        <v>12</v>
      </c>
      <c r="E1581" s="229">
        <v>2014</v>
      </c>
      <c r="F1581" s="226">
        <v>1967.6</v>
      </c>
    </row>
    <row r="1582" spans="2:6">
      <c r="B1582" s="229">
        <v>19</v>
      </c>
      <c r="C1582" s="229">
        <v>5</v>
      </c>
      <c r="D1582" s="229">
        <v>12</v>
      </c>
      <c r="E1582" s="229">
        <v>2014</v>
      </c>
      <c r="F1582" s="226">
        <v>1968.3</v>
      </c>
    </row>
    <row r="1583" spans="2:6">
      <c r="B1583" s="229">
        <v>20</v>
      </c>
      <c r="C1583" s="229">
        <v>5</v>
      </c>
      <c r="D1583" s="229">
        <v>12</v>
      </c>
      <c r="E1583" s="229">
        <v>2014</v>
      </c>
      <c r="F1583" s="226">
        <v>1952.1</v>
      </c>
    </row>
    <row r="1584" spans="2:6">
      <c r="B1584" s="229">
        <v>21</v>
      </c>
      <c r="C1584" s="229">
        <v>5</v>
      </c>
      <c r="D1584" s="229">
        <v>12</v>
      </c>
      <c r="E1584" s="229">
        <v>2014</v>
      </c>
      <c r="F1584" s="226">
        <v>2012</v>
      </c>
    </row>
    <row r="1585" spans="2:6">
      <c r="B1585" s="229">
        <v>22</v>
      </c>
      <c r="C1585" s="229">
        <v>5</v>
      </c>
      <c r="D1585" s="229">
        <v>12</v>
      </c>
      <c r="E1585" s="229">
        <v>2014</v>
      </c>
      <c r="F1585" s="226">
        <v>2045.3</v>
      </c>
    </row>
    <row r="1586" spans="2:6">
      <c r="B1586" s="229">
        <v>23</v>
      </c>
      <c r="C1586" s="229">
        <v>5</v>
      </c>
      <c r="D1586" s="229">
        <v>12</v>
      </c>
      <c r="E1586" s="229">
        <v>2014</v>
      </c>
      <c r="F1586" s="226">
        <v>2067.5</v>
      </c>
    </row>
    <row r="1587" spans="2:6">
      <c r="B1587" s="229">
        <v>24</v>
      </c>
      <c r="C1587" s="229">
        <v>5</v>
      </c>
      <c r="D1587" s="229">
        <v>12</v>
      </c>
      <c r="E1587" s="229">
        <v>2014</v>
      </c>
      <c r="F1587" s="226">
        <v>2055.9</v>
      </c>
    </row>
    <row r="1588" spans="2:6">
      <c r="B1588" s="229">
        <v>1</v>
      </c>
      <c r="C1588" s="229">
        <v>6</v>
      </c>
      <c r="D1588" s="229">
        <v>12</v>
      </c>
      <c r="E1588" s="229">
        <v>2014</v>
      </c>
      <c r="F1588" s="226">
        <v>2056.3000000000002</v>
      </c>
    </row>
    <row r="1589" spans="2:6">
      <c r="B1589" s="229">
        <v>2</v>
      </c>
      <c r="C1589" s="229">
        <v>6</v>
      </c>
      <c r="D1589" s="229">
        <v>12</v>
      </c>
      <c r="E1589" s="229">
        <v>2014</v>
      </c>
      <c r="F1589" s="226">
        <v>2024.5</v>
      </c>
    </row>
    <row r="1590" spans="2:6">
      <c r="B1590" s="229">
        <v>3</v>
      </c>
      <c r="C1590" s="229">
        <v>6</v>
      </c>
      <c r="D1590" s="229">
        <v>12</v>
      </c>
      <c r="E1590" s="229">
        <v>2014</v>
      </c>
      <c r="F1590" s="226">
        <v>1985.3</v>
      </c>
    </row>
    <row r="1591" spans="2:6">
      <c r="B1591" s="229">
        <v>4</v>
      </c>
      <c r="C1591" s="229">
        <v>6</v>
      </c>
      <c r="D1591" s="229">
        <v>12</v>
      </c>
      <c r="E1591" s="229">
        <v>2014</v>
      </c>
      <c r="F1591" s="226">
        <v>1976.4</v>
      </c>
    </row>
    <row r="1592" spans="2:6">
      <c r="B1592" s="229">
        <v>5</v>
      </c>
      <c r="C1592" s="229">
        <v>6</v>
      </c>
      <c r="D1592" s="229">
        <v>12</v>
      </c>
      <c r="E1592" s="229">
        <v>2014</v>
      </c>
      <c r="F1592" s="226">
        <v>1937.8</v>
      </c>
    </row>
    <row r="1593" spans="2:6">
      <c r="B1593" s="229">
        <v>6</v>
      </c>
      <c r="C1593" s="229">
        <v>6</v>
      </c>
      <c r="D1593" s="229">
        <v>12</v>
      </c>
      <c r="E1593" s="229">
        <v>2014</v>
      </c>
      <c r="F1593" s="226">
        <v>1918.4</v>
      </c>
    </row>
    <row r="1594" spans="2:6">
      <c r="B1594" s="229">
        <v>7</v>
      </c>
      <c r="C1594" s="229">
        <v>6</v>
      </c>
      <c r="D1594" s="229">
        <v>12</v>
      </c>
      <c r="E1594" s="229">
        <v>2014</v>
      </c>
      <c r="F1594" s="226">
        <v>1915.5</v>
      </c>
    </row>
    <row r="1595" spans="2:6">
      <c r="B1595" s="229">
        <v>8</v>
      </c>
      <c r="C1595" s="229">
        <v>6</v>
      </c>
      <c r="D1595" s="229">
        <v>12</v>
      </c>
      <c r="E1595" s="229">
        <v>2014</v>
      </c>
      <c r="F1595" s="226">
        <v>1913.6</v>
      </c>
    </row>
    <row r="1596" spans="2:6">
      <c r="B1596" s="229">
        <v>9</v>
      </c>
      <c r="C1596" s="229">
        <v>6</v>
      </c>
      <c r="D1596" s="229">
        <v>12</v>
      </c>
      <c r="E1596" s="229">
        <v>2014</v>
      </c>
      <c r="F1596" s="226">
        <v>1905.1</v>
      </c>
    </row>
    <row r="1597" spans="2:6">
      <c r="B1597" s="229">
        <v>10</v>
      </c>
      <c r="C1597" s="229">
        <v>6</v>
      </c>
      <c r="D1597" s="229">
        <v>12</v>
      </c>
      <c r="E1597" s="229">
        <v>2014</v>
      </c>
      <c r="F1597" s="226">
        <v>1934.8</v>
      </c>
    </row>
    <row r="1598" spans="2:6">
      <c r="B1598" s="229">
        <v>11</v>
      </c>
      <c r="C1598" s="229">
        <v>6</v>
      </c>
      <c r="D1598" s="229">
        <v>12</v>
      </c>
      <c r="E1598" s="229">
        <v>2014</v>
      </c>
      <c r="F1598" s="226">
        <v>1943.8</v>
      </c>
    </row>
    <row r="1599" spans="2:6">
      <c r="B1599" s="229">
        <v>12</v>
      </c>
      <c r="C1599" s="229">
        <v>6</v>
      </c>
      <c r="D1599" s="229">
        <v>12</v>
      </c>
      <c r="E1599" s="229">
        <v>2014</v>
      </c>
      <c r="F1599" s="226">
        <v>1929.5</v>
      </c>
    </row>
    <row r="1600" spans="2:6">
      <c r="B1600" s="229">
        <v>13</v>
      </c>
      <c r="C1600" s="229">
        <v>6</v>
      </c>
      <c r="D1600" s="229">
        <v>12</v>
      </c>
      <c r="E1600" s="229">
        <v>2014</v>
      </c>
      <c r="F1600" s="226">
        <v>1931.3</v>
      </c>
    </row>
    <row r="1601" spans="2:6">
      <c r="B1601" s="229">
        <v>14</v>
      </c>
      <c r="C1601" s="229">
        <v>6</v>
      </c>
      <c r="D1601" s="229">
        <v>12</v>
      </c>
      <c r="E1601" s="229">
        <v>2014</v>
      </c>
      <c r="F1601" s="226">
        <v>1918.6</v>
      </c>
    </row>
    <row r="1602" spans="2:6">
      <c r="B1602" s="229">
        <v>15</v>
      </c>
      <c r="C1602" s="229">
        <v>6</v>
      </c>
      <c r="D1602" s="229">
        <v>12</v>
      </c>
      <c r="E1602" s="229">
        <v>2014</v>
      </c>
      <c r="F1602" s="226">
        <v>1900.4</v>
      </c>
    </row>
    <row r="1603" spans="2:6">
      <c r="B1603" s="229">
        <v>16</v>
      </c>
      <c r="C1603" s="229">
        <v>6</v>
      </c>
      <c r="D1603" s="229">
        <v>12</v>
      </c>
      <c r="E1603" s="229">
        <v>2014</v>
      </c>
      <c r="F1603" s="226">
        <v>1913.6</v>
      </c>
    </row>
    <row r="1604" spans="2:6">
      <c r="B1604" s="229">
        <v>17</v>
      </c>
      <c r="C1604" s="229">
        <v>6</v>
      </c>
      <c r="D1604" s="229">
        <v>12</v>
      </c>
      <c r="E1604" s="229">
        <v>2014</v>
      </c>
      <c r="F1604" s="226">
        <v>1903.8</v>
      </c>
    </row>
    <row r="1605" spans="2:6">
      <c r="B1605" s="229">
        <v>18</v>
      </c>
      <c r="C1605" s="229">
        <v>6</v>
      </c>
      <c r="D1605" s="229">
        <v>12</v>
      </c>
      <c r="E1605" s="229">
        <v>2014</v>
      </c>
      <c r="F1605" s="226">
        <v>1911.2</v>
      </c>
    </row>
    <row r="1606" spans="2:6">
      <c r="B1606" s="229">
        <v>19</v>
      </c>
      <c r="C1606" s="229">
        <v>6</v>
      </c>
      <c r="D1606" s="229">
        <v>12</v>
      </c>
      <c r="E1606" s="229">
        <v>2014</v>
      </c>
      <c r="F1606" s="226">
        <v>1903.7</v>
      </c>
    </row>
    <row r="1607" spans="2:6">
      <c r="B1607" s="229">
        <v>20</v>
      </c>
      <c r="C1607" s="229">
        <v>6</v>
      </c>
      <c r="D1607" s="229">
        <v>12</v>
      </c>
      <c r="E1607" s="229">
        <v>2014</v>
      </c>
      <c r="F1607" s="226">
        <v>1889.7</v>
      </c>
    </row>
    <row r="1608" spans="2:6">
      <c r="B1608" s="229">
        <v>21</v>
      </c>
      <c r="C1608" s="229">
        <v>6</v>
      </c>
      <c r="D1608" s="229">
        <v>12</v>
      </c>
      <c r="E1608" s="229">
        <v>2014</v>
      </c>
      <c r="F1608" s="226">
        <v>1950.8</v>
      </c>
    </row>
    <row r="1609" spans="2:6">
      <c r="B1609" s="229">
        <v>22</v>
      </c>
      <c r="C1609" s="229">
        <v>6</v>
      </c>
      <c r="D1609" s="229">
        <v>12</v>
      </c>
      <c r="E1609" s="229">
        <v>2014</v>
      </c>
      <c r="F1609" s="226">
        <v>1995.2</v>
      </c>
    </row>
    <row r="1610" spans="2:6">
      <c r="B1610" s="229">
        <v>23</v>
      </c>
      <c r="C1610" s="229">
        <v>6</v>
      </c>
      <c r="D1610" s="229">
        <v>12</v>
      </c>
      <c r="E1610" s="229">
        <v>2014</v>
      </c>
      <c r="F1610" s="226">
        <v>2012.5</v>
      </c>
    </row>
    <row r="1611" spans="2:6">
      <c r="B1611" s="229">
        <v>24</v>
      </c>
      <c r="C1611" s="229">
        <v>6</v>
      </c>
      <c r="D1611" s="229">
        <v>12</v>
      </c>
      <c r="E1611" s="229">
        <v>2014</v>
      </c>
      <c r="F1611" s="226">
        <v>1880.6</v>
      </c>
    </row>
    <row r="1612" spans="2:6">
      <c r="B1612" s="229">
        <v>1</v>
      </c>
      <c r="C1612" s="229">
        <v>7</v>
      </c>
      <c r="D1612" s="229">
        <v>12</v>
      </c>
      <c r="E1612" s="229">
        <v>2014</v>
      </c>
      <c r="F1612" s="226">
        <v>1993.6</v>
      </c>
    </row>
    <row r="1613" spans="2:6">
      <c r="B1613" s="229">
        <v>2</v>
      </c>
      <c r="C1613" s="229">
        <v>7</v>
      </c>
      <c r="D1613" s="229">
        <v>12</v>
      </c>
      <c r="E1613" s="229">
        <v>2014</v>
      </c>
      <c r="F1613" s="226">
        <v>1962.8</v>
      </c>
    </row>
    <row r="1614" spans="2:6">
      <c r="B1614" s="229">
        <v>3</v>
      </c>
      <c r="C1614" s="229">
        <v>7</v>
      </c>
      <c r="D1614" s="229">
        <v>12</v>
      </c>
      <c r="E1614" s="229">
        <v>2014</v>
      </c>
      <c r="F1614" s="226">
        <v>1968.1</v>
      </c>
    </row>
    <row r="1615" spans="2:6">
      <c r="B1615" s="229">
        <v>4</v>
      </c>
      <c r="C1615" s="229">
        <v>7</v>
      </c>
      <c r="D1615" s="229">
        <v>12</v>
      </c>
      <c r="E1615" s="229">
        <v>2014</v>
      </c>
      <c r="F1615" s="226">
        <v>1969.5</v>
      </c>
    </row>
    <row r="1616" spans="2:6">
      <c r="B1616" s="229">
        <v>5</v>
      </c>
      <c r="C1616" s="229">
        <v>7</v>
      </c>
      <c r="D1616" s="229">
        <v>12</v>
      </c>
      <c r="E1616" s="229">
        <v>2014</v>
      </c>
      <c r="F1616" s="226">
        <v>1949.6</v>
      </c>
    </row>
    <row r="1617" spans="2:6">
      <c r="B1617" s="229">
        <v>6</v>
      </c>
      <c r="C1617" s="229">
        <v>7</v>
      </c>
      <c r="D1617" s="229">
        <v>12</v>
      </c>
      <c r="E1617" s="229">
        <v>2014</v>
      </c>
      <c r="F1617" s="226">
        <v>1962.7</v>
      </c>
    </row>
    <row r="1618" spans="2:6">
      <c r="B1618" s="229">
        <v>7</v>
      </c>
      <c r="C1618" s="229">
        <v>7</v>
      </c>
      <c r="D1618" s="229">
        <v>12</v>
      </c>
      <c r="E1618" s="229">
        <v>2014</v>
      </c>
      <c r="F1618" s="226">
        <v>1974.1</v>
      </c>
    </row>
    <row r="1619" spans="2:6">
      <c r="B1619" s="229">
        <v>8</v>
      </c>
      <c r="C1619" s="229">
        <v>7</v>
      </c>
      <c r="D1619" s="229">
        <v>12</v>
      </c>
      <c r="E1619" s="229">
        <v>2014</v>
      </c>
      <c r="F1619" s="226">
        <v>1930.7</v>
      </c>
    </row>
    <row r="1620" spans="2:6">
      <c r="B1620" s="229">
        <v>9</v>
      </c>
      <c r="C1620" s="229">
        <v>7</v>
      </c>
      <c r="D1620" s="229">
        <v>12</v>
      </c>
      <c r="E1620" s="229">
        <v>2014</v>
      </c>
      <c r="F1620" s="226">
        <v>1910.6</v>
      </c>
    </row>
    <row r="1621" spans="2:6">
      <c r="B1621" s="229">
        <v>10</v>
      </c>
      <c r="C1621" s="229">
        <v>7</v>
      </c>
      <c r="D1621" s="229">
        <v>12</v>
      </c>
      <c r="E1621" s="229">
        <v>2014</v>
      </c>
      <c r="F1621" s="226">
        <v>1961.7</v>
      </c>
    </row>
    <row r="1622" spans="2:6">
      <c r="B1622" s="229">
        <v>11</v>
      </c>
      <c r="C1622" s="229">
        <v>7</v>
      </c>
      <c r="D1622" s="229">
        <v>12</v>
      </c>
      <c r="E1622" s="229">
        <v>2014</v>
      </c>
      <c r="F1622" s="226">
        <v>2007.2</v>
      </c>
    </row>
    <row r="1623" spans="2:6">
      <c r="B1623" s="229">
        <v>12</v>
      </c>
      <c r="C1623" s="229">
        <v>7</v>
      </c>
      <c r="D1623" s="229">
        <v>12</v>
      </c>
      <c r="E1623" s="229">
        <v>2014</v>
      </c>
      <c r="F1623" s="226">
        <v>2008.1</v>
      </c>
    </row>
    <row r="1624" spans="2:6">
      <c r="B1624" s="229">
        <v>13</v>
      </c>
      <c r="C1624" s="229">
        <v>7</v>
      </c>
      <c r="D1624" s="229">
        <v>12</v>
      </c>
      <c r="E1624" s="229">
        <v>2014</v>
      </c>
      <c r="F1624" s="226">
        <v>1991</v>
      </c>
    </row>
    <row r="1625" spans="2:6">
      <c r="B1625" s="229">
        <v>14</v>
      </c>
      <c r="C1625" s="229">
        <v>7</v>
      </c>
      <c r="D1625" s="229">
        <v>12</v>
      </c>
      <c r="E1625" s="229">
        <v>2014</v>
      </c>
      <c r="F1625" s="226">
        <v>1968.9</v>
      </c>
    </row>
    <row r="1626" spans="2:6">
      <c r="B1626" s="229">
        <v>15</v>
      </c>
      <c r="C1626" s="229">
        <v>7</v>
      </c>
      <c r="D1626" s="229">
        <v>12</v>
      </c>
      <c r="E1626" s="229">
        <v>2014</v>
      </c>
      <c r="F1626" s="226">
        <v>2008</v>
      </c>
    </row>
    <row r="1627" spans="2:6">
      <c r="B1627" s="229">
        <v>16</v>
      </c>
      <c r="C1627" s="229">
        <v>7</v>
      </c>
      <c r="D1627" s="229">
        <v>12</v>
      </c>
      <c r="E1627" s="229">
        <v>2014</v>
      </c>
      <c r="F1627" s="226">
        <v>2016.8</v>
      </c>
    </row>
    <row r="1628" spans="2:6">
      <c r="B1628" s="229">
        <v>17</v>
      </c>
      <c r="C1628" s="229">
        <v>7</v>
      </c>
      <c r="D1628" s="229">
        <v>12</v>
      </c>
      <c r="E1628" s="229">
        <v>2014</v>
      </c>
      <c r="F1628" s="226">
        <v>2015.3</v>
      </c>
    </row>
    <row r="1629" spans="2:6">
      <c r="B1629" s="229">
        <v>18</v>
      </c>
      <c r="C1629" s="229">
        <v>7</v>
      </c>
      <c r="D1629" s="229">
        <v>12</v>
      </c>
      <c r="E1629" s="229">
        <v>2014</v>
      </c>
      <c r="F1629" s="226">
        <v>1987.1</v>
      </c>
    </row>
    <row r="1630" spans="2:6">
      <c r="B1630" s="229">
        <v>19</v>
      </c>
      <c r="C1630" s="229">
        <v>7</v>
      </c>
      <c r="D1630" s="229">
        <v>12</v>
      </c>
      <c r="E1630" s="229">
        <v>2014</v>
      </c>
      <c r="F1630" s="226">
        <v>2009.5</v>
      </c>
    </row>
    <row r="1631" spans="2:6">
      <c r="B1631" s="229">
        <v>20</v>
      </c>
      <c r="C1631" s="229">
        <v>7</v>
      </c>
      <c r="D1631" s="229">
        <v>12</v>
      </c>
      <c r="E1631" s="229">
        <v>2014</v>
      </c>
      <c r="F1631" s="226">
        <v>1999.4</v>
      </c>
    </row>
    <row r="1632" spans="2:6">
      <c r="B1632" s="229">
        <v>21</v>
      </c>
      <c r="C1632" s="229">
        <v>7</v>
      </c>
      <c r="D1632" s="229">
        <v>12</v>
      </c>
      <c r="E1632" s="229">
        <v>2014</v>
      </c>
      <c r="F1632" s="226">
        <v>2029.9</v>
      </c>
    </row>
    <row r="1633" spans="2:6">
      <c r="B1633" s="229">
        <v>22</v>
      </c>
      <c r="C1633" s="229">
        <v>7</v>
      </c>
      <c r="D1633" s="229">
        <v>12</v>
      </c>
      <c r="E1633" s="229">
        <v>2014</v>
      </c>
      <c r="F1633" s="226">
        <v>2089.4</v>
      </c>
    </row>
    <row r="1634" spans="2:6">
      <c r="B1634" s="229">
        <v>23</v>
      </c>
      <c r="C1634" s="229">
        <v>7</v>
      </c>
      <c r="D1634" s="229">
        <v>12</v>
      </c>
      <c r="E1634" s="229">
        <v>2014</v>
      </c>
      <c r="F1634" s="226">
        <v>2110.5</v>
      </c>
    </row>
    <row r="1635" spans="2:6">
      <c r="B1635" s="229">
        <v>24</v>
      </c>
      <c r="C1635" s="229">
        <v>7</v>
      </c>
      <c r="D1635" s="229">
        <v>12</v>
      </c>
      <c r="E1635" s="229">
        <v>2014</v>
      </c>
      <c r="F1635" s="226">
        <v>2134.5</v>
      </c>
    </row>
    <row r="1636" spans="2:6">
      <c r="B1636" s="229">
        <v>1</v>
      </c>
      <c r="C1636" s="229">
        <v>8</v>
      </c>
      <c r="D1636" s="229">
        <v>12</v>
      </c>
      <c r="E1636" s="229">
        <v>2014</v>
      </c>
      <c r="F1636" s="226">
        <v>2133.6999999999998</v>
      </c>
    </row>
    <row r="1637" spans="2:6">
      <c r="B1637" s="229">
        <v>2</v>
      </c>
      <c r="C1637" s="229">
        <v>8</v>
      </c>
      <c r="D1637" s="229">
        <v>12</v>
      </c>
      <c r="E1637" s="229">
        <v>2014</v>
      </c>
      <c r="F1637" s="226">
        <v>2102.6</v>
      </c>
    </row>
    <row r="1638" spans="2:6">
      <c r="B1638" s="229">
        <v>3</v>
      </c>
      <c r="C1638" s="229">
        <v>8</v>
      </c>
      <c r="D1638" s="229">
        <v>12</v>
      </c>
      <c r="E1638" s="229">
        <v>2014</v>
      </c>
      <c r="F1638" s="226">
        <v>2098.5</v>
      </c>
    </row>
    <row r="1639" spans="2:6">
      <c r="B1639" s="229">
        <v>4</v>
      </c>
      <c r="C1639" s="229">
        <v>8</v>
      </c>
      <c r="D1639" s="229">
        <v>12</v>
      </c>
      <c r="E1639" s="229">
        <v>2014</v>
      </c>
      <c r="F1639" s="226">
        <v>2101.1999999999998</v>
      </c>
    </row>
    <row r="1640" spans="2:6">
      <c r="B1640" s="229">
        <v>5</v>
      </c>
      <c r="C1640" s="229">
        <v>8</v>
      </c>
      <c r="D1640" s="229">
        <v>12</v>
      </c>
      <c r="E1640" s="229">
        <v>2014</v>
      </c>
      <c r="F1640" s="226">
        <v>2055.9</v>
      </c>
    </row>
    <row r="1641" spans="2:6">
      <c r="B1641" s="229">
        <v>6</v>
      </c>
      <c r="C1641" s="229">
        <v>8</v>
      </c>
      <c r="D1641" s="229">
        <v>12</v>
      </c>
      <c r="E1641" s="229">
        <v>2014</v>
      </c>
      <c r="F1641" s="226">
        <v>2066.4</v>
      </c>
    </row>
    <row r="1642" spans="2:6">
      <c r="B1642" s="229">
        <v>7</v>
      </c>
      <c r="C1642" s="229">
        <v>8</v>
      </c>
      <c r="D1642" s="229">
        <v>12</v>
      </c>
      <c r="E1642" s="229">
        <v>2014</v>
      </c>
      <c r="F1642" s="226">
        <v>2103.6999999999998</v>
      </c>
    </row>
    <row r="1643" spans="2:6">
      <c r="B1643" s="229">
        <v>8</v>
      </c>
      <c r="C1643" s="229">
        <v>8</v>
      </c>
      <c r="D1643" s="229">
        <v>12</v>
      </c>
      <c r="E1643" s="229">
        <v>2014</v>
      </c>
      <c r="F1643" s="226">
        <v>2047.4</v>
      </c>
    </row>
    <row r="1644" spans="2:6">
      <c r="B1644" s="229">
        <v>9</v>
      </c>
      <c r="C1644" s="229">
        <v>8</v>
      </c>
      <c r="D1644" s="229">
        <v>12</v>
      </c>
      <c r="E1644" s="229">
        <v>2014</v>
      </c>
      <c r="F1644" s="226">
        <v>2038.6</v>
      </c>
    </row>
    <row r="1645" spans="2:6">
      <c r="B1645" s="229">
        <v>10</v>
      </c>
      <c r="C1645" s="229">
        <v>8</v>
      </c>
      <c r="D1645" s="229">
        <v>12</v>
      </c>
      <c r="E1645" s="229">
        <v>2014</v>
      </c>
      <c r="F1645" s="226">
        <v>2069.6</v>
      </c>
    </row>
    <row r="1646" spans="2:6">
      <c r="B1646" s="229">
        <v>11</v>
      </c>
      <c r="C1646" s="229">
        <v>8</v>
      </c>
      <c r="D1646" s="229">
        <v>12</v>
      </c>
      <c r="E1646" s="229">
        <v>2014</v>
      </c>
      <c r="F1646" s="226">
        <v>2150.6999999999998</v>
      </c>
    </row>
    <row r="1647" spans="2:6">
      <c r="B1647" s="229">
        <v>12</v>
      </c>
      <c r="C1647" s="229">
        <v>8</v>
      </c>
      <c r="D1647" s="229">
        <v>12</v>
      </c>
      <c r="E1647" s="229">
        <v>2014</v>
      </c>
      <c r="F1647" s="226">
        <v>2198.1</v>
      </c>
    </row>
    <row r="1648" spans="2:6">
      <c r="B1648" s="229">
        <v>13</v>
      </c>
      <c r="C1648" s="229">
        <v>8</v>
      </c>
      <c r="D1648" s="229">
        <v>12</v>
      </c>
      <c r="E1648" s="229">
        <v>2014</v>
      </c>
      <c r="F1648" s="226">
        <v>2174.5</v>
      </c>
    </row>
    <row r="1649" spans="2:6">
      <c r="B1649" s="229">
        <v>14</v>
      </c>
      <c r="C1649" s="229">
        <v>8</v>
      </c>
      <c r="D1649" s="229">
        <v>12</v>
      </c>
      <c r="E1649" s="229">
        <v>2014</v>
      </c>
      <c r="F1649" s="226">
        <v>2187.4</v>
      </c>
    </row>
    <row r="1650" spans="2:6">
      <c r="B1650" s="229">
        <v>15</v>
      </c>
      <c r="C1650" s="229">
        <v>8</v>
      </c>
      <c r="D1650" s="229">
        <v>12</v>
      </c>
      <c r="E1650" s="229">
        <v>2014</v>
      </c>
      <c r="F1650" s="226">
        <v>2192.6999999999998</v>
      </c>
    </row>
    <row r="1651" spans="2:6">
      <c r="B1651" s="229">
        <v>16</v>
      </c>
      <c r="C1651" s="229">
        <v>8</v>
      </c>
      <c r="D1651" s="229">
        <v>12</v>
      </c>
      <c r="E1651" s="229">
        <v>2014</v>
      </c>
      <c r="F1651" s="226">
        <v>2219.5</v>
      </c>
    </row>
    <row r="1652" spans="2:6">
      <c r="B1652" s="229">
        <v>17</v>
      </c>
      <c r="C1652" s="229">
        <v>8</v>
      </c>
      <c r="D1652" s="229">
        <v>12</v>
      </c>
      <c r="E1652" s="229">
        <v>2014</v>
      </c>
      <c r="F1652" s="226">
        <v>2198.4</v>
      </c>
    </row>
    <row r="1653" spans="2:6">
      <c r="B1653" s="229">
        <v>18</v>
      </c>
      <c r="C1653" s="229">
        <v>8</v>
      </c>
      <c r="D1653" s="229">
        <v>12</v>
      </c>
      <c r="E1653" s="229">
        <v>2014</v>
      </c>
      <c r="F1653" s="226">
        <v>2207.1999999999998</v>
      </c>
    </row>
    <row r="1654" spans="2:6">
      <c r="B1654" s="229">
        <v>19</v>
      </c>
      <c r="C1654" s="229">
        <v>8</v>
      </c>
      <c r="D1654" s="229">
        <v>12</v>
      </c>
      <c r="E1654" s="229">
        <v>2014</v>
      </c>
      <c r="F1654" s="226">
        <v>2196.4</v>
      </c>
    </row>
    <row r="1655" spans="2:6">
      <c r="B1655" s="229">
        <v>20</v>
      </c>
      <c r="C1655" s="229">
        <v>8</v>
      </c>
      <c r="D1655" s="229">
        <v>12</v>
      </c>
      <c r="E1655" s="229">
        <v>2014</v>
      </c>
      <c r="F1655" s="226">
        <v>2164.6999999999998</v>
      </c>
    </row>
    <row r="1656" spans="2:6">
      <c r="B1656" s="229">
        <v>21</v>
      </c>
      <c r="C1656" s="229">
        <v>8</v>
      </c>
      <c r="D1656" s="229">
        <v>12</v>
      </c>
      <c r="E1656" s="229">
        <v>2014</v>
      </c>
      <c r="F1656" s="226">
        <v>2192</v>
      </c>
    </row>
    <row r="1657" spans="2:6">
      <c r="B1657" s="229">
        <v>22</v>
      </c>
      <c r="C1657" s="229">
        <v>8</v>
      </c>
      <c r="D1657" s="229">
        <v>12</v>
      </c>
      <c r="E1657" s="229">
        <v>2014</v>
      </c>
      <c r="F1657" s="226">
        <v>2240</v>
      </c>
    </row>
    <row r="1658" spans="2:6">
      <c r="B1658" s="229">
        <v>23</v>
      </c>
      <c r="C1658" s="229">
        <v>8</v>
      </c>
      <c r="D1658" s="229">
        <v>12</v>
      </c>
      <c r="E1658" s="229">
        <v>2014</v>
      </c>
      <c r="F1658" s="226">
        <v>2234</v>
      </c>
    </row>
    <row r="1659" spans="2:6">
      <c r="B1659" s="229">
        <v>24</v>
      </c>
      <c r="C1659" s="229">
        <v>8</v>
      </c>
      <c r="D1659" s="229">
        <v>12</v>
      </c>
      <c r="E1659" s="229">
        <v>2014</v>
      </c>
      <c r="F1659" s="226">
        <v>2212.4</v>
      </c>
    </row>
    <row r="1660" spans="2:6">
      <c r="B1660" s="229">
        <v>1</v>
      </c>
      <c r="C1660" s="229">
        <v>9</v>
      </c>
      <c r="D1660" s="229">
        <v>12</v>
      </c>
      <c r="E1660" s="229">
        <v>2014</v>
      </c>
      <c r="F1660" s="226">
        <v>2232.9</v>
      </c>
    </row>
    <row r="1661" spans="2:6">
      <c r="B1661" s="229">
        <v>2</v>
      </c>
      <c r="C1661" s="229">
        <v>9</v>
      </c>
      <c r="D1661" s="229">
        <v>12</v>
      </c>
      <c r="E1661" s="229">
        <v>2014</v>
      </c>
      <c r="F1661" s="226">
        <v>2185.4</v>
      </c>
    </row>
    <row r="1662" spans="2:6">
      <c r="B1662" s="229">
        <v>3</v>
      </c>
      <c r="C1662" s="229">
        <v>9</v>
      </c>
      <c r="D1662" s="229">
        <v>12</v>
      </c>
      <c r="E1662" s="229">
        <v>2014</v>
      </c>
      <c r="F1662" s="226">
        <v>2178.1999999999998</v>
      </c>
    </row>
    <row r="1663" spans="2:6">
      <c r="B1663" s="229">
        <v>4</v>
      </c>
      <c r="C1663" s="229">
        <v>9</v>
      </c>
      <c r="D1663" s="229">
        <v>12</v>
      </c>
      <c r="E1663" s="229">
        <v>2014</v>
      </c>
      <c r="F1663" s="226">
        <v>2201.5</v>
      </c>
    </row>
    <row r="1664" spans="2:6">
      <c r="B1664" s="229">
        <v>5</v>
      </c>
      <c r="C1664" s="229">
        <v>9</v>
      </c>
      <c r="D1664" s="229">
        <v>12</v>
      </c>
      <c r="E1664" s="229">
        <v>2014</v>
      </c>
      <c r="F1664" s="226">
        <v>2198.1999999999998</v>
      </c>
    </row>
    <row r="1665" spans="2:6">
      <c r="B1665" s="229">
        <v>6</v>
      </c>
      <c r="C1665" s="229">
        <v>9</v>
      </c>
      <c r="D1665" s="229">
        <v>12</v>
      </c>
      <c r="E1665" s="229">
        <v>2014</v>
      </c>
      <c r="F1665" s="226">
        <v>2214.8000000000002</v>
      </c>
    </row>
    <row r="1666" spans="2:6">
      <c r="B1666" s="229">
        <v>7</v>
      </c>
      <c r="C1666" s="229">
        <v>9</v>
      </c>
      <c r="D1666" s="229">
        <v>12</v>
      </c>
      <c r="E1666" s="229">
        <v>2014</v>
      </c>
      <c r="F1666" s="226">
        <v>2233.1999999999998</v>
      </c>
    </row>
    <row r="1667" spans="2:6">
      <c r="B1667" s="229">
        <v>8</v>
      </c>
      <c r="C1667" s="229">
        <v>9</v>
      </c>
      <c r="D1667" s="229">
        <v>12</v>
      </c>
      <c r="E1667" s="229">
        <v>2014</v>
      </c>
      <c r="F1667" s="226">
        <v>2181.9</v>
      </c>
    </row>
    <row r="1668" spans="2:6">
      <c r="B1668" s="229">
        <v>9</v>
      </c>
      <c r="C1668" s="229">
        <v>9</v>
      </c>
      <c r="D1668" s="229">
        <v>12</v>
      </c>
      <c r="E1668" s="229">
        <v>2014</v>
      </c>
      <c r="F1668" s="226">
        <v>2172.6999999999998</v>
      </c>
    </row>
    <row r="1669" spans="2:6">
      <c r="B1669" s="229">
        <v>10</v>
      </c>
      <c r="C1669" s="229">
        <v>9</v>
      </c>
      <c r="D1669" s="229">
        <v>12</v>
      </c>
      <c r="E1669" s="229">
        <v>2014</v>
      </c>
      <c r="F1669" s="226">
        <v>2191.1999999999998</v>
      </c>
    </row>
    <row r="1670" spans="2:6">
      <c r="B1670" s="229">
        <v>11</v>
      </c>
      <c r="C1670" s="229">
        <v>9</v>
      </c>
      <c r="D1670" s="229">
        <v>12</v>
      </c>
      <c r="E1670" s="229">
        <v>2014</v>
      </c>
      <c r="F1670" s="226">
        <v>2212.5</v>
      </c>
    </row>
    <row r="1671" spans="2:6">
      <c r="B1671" s="229">
        <v>12</v>
      </c>
      <c r="C1671" s="229">
        <v>9</v>
      </c>
      <c r="D1671" s="229">
        <v>12</v>
      </c>
      <c r="E1671" s="229">
        <v>2014</v>
      </c>
      <c r="F1671" s="226">
        <v>2212.1999999999998</v>
      </c>
    </row>
    <row r="1672" spans="2:6">
      <c r="B1672" s="229">
        <v>13</v>
      </c>
      <c r="C1672" s="229">
        <v>9</v>
      </c>
      <c r="D1672" s="229">
        <v>12</v>
      </c>
      <c r="E1672" s="229">
        <v>2014</v>
      </c>
      <c r="F1672" s="226">
        <v>2226.4</v>
      </c>
    </row>
    <row r="1673" spans="2:6">
      <c r="B1673" s="229">
        <v>14</v>
      </c>
      <c r="C1673" s="229">
        <v>9</v>
      </c>
      <c r="D1673" s="229">
        <v>12</v>
      </c>
      <c r="E1673" s="229">
        <v>2014</v>
      </c>
      <c r="F1673" s="226">
        <v>2221.1</v>
      </c>
    </row>
    <row r="1674" spans="2:6">
      <c r="B1674" s="229">
        <v>15</v>
      </c>
      <c r="C1674" s="229">
        <v>9</v>
      </c>
      <c r="D1674" s="229">
        <v>12</v>
      </c>
      <c r="E1674" s="229">
        <v>2014</v>
      </c>
      <c r="F1674" s="226">
        <v>2224</v>
      </c>
    </row>
    <row r="1675" spans="2:6">
      <c r="B1675" s="229">
        <v>16</v>
      </c>
      <c r="C1675" s="229">
        <v>9</v>
      </c>
      <c r="D1675" s="229">
        <v>12</v>
      </c>
      <c r="E1675" s="229">
        <v>2014</v>
      </c>
      <c r="F1675" s="226">
        <v>2184</v>
      </c>
    </row>
    <row r="1676" spans="2:6">
      <c r="B1676" s="229">
        <v>17</v>
      </c>
      <c r="C1676" s="229">
        <v>9</v>
      </c>
      <c r="D1676" s="229">
        <v>12</v>
      </c>
      <c r="E1676" s="229">
        <v>2014</v>
      </c>
      <c r="F1676" s="226">
        <v>2178.8000000000002</v>
      </c>
    </row>
    <row r="1677" spans="2:6">
      <c r="B1677" s="229">
        <v>18</v>
      </c>
      <c r="C1677" s="229">
        <v>9</v>
      </c>
      <c r="D1677" s="229">
        <v>12</v>
      </c>
      <c r="E1677" s="229">
        <v>2014</v>
      </c>
      <c r="F1677" s="226">
        <v>2226.5</v>
      </c>
    </row>
    <row r="1678" spans="2:6">
      <c r="B1678" s="229">
        <v>19</v>
      </c>
      <c r="C1678" s="229">
        <v>9</v>
      </c>
      <c r="D1678" s="229">
        <v>12</v>
      </c>
      <c r="E1678" s="229">
        <v>2014</v>
      </c>
      <c r="F1678" s="226">
        <v>2232.9</v>
      </c>
    </row>
    <row r="1679" spans="2:6">
      <c r="B1679" s="229">
        <v>20</v>
      </c>
      <c r="C1679" s="229">
        <v>9</v>
      </c>
      <c r="D1679" s="229">
        <v>12</v>
      </c>
      <c r="E1679" s="229">
        <v>2014</v>
      </c>
      <c r="F1679" s="226">
        <v>2164.9</v>
      </c>
    </row>
    <row r="1680" spans="2:6">
      <c r="B1680" s="229">
        <v>21</v>
      </c>
      <c r="C1680" s="229">
        <v>9</v>
      </c>
      <c r="D1680" s="229">
        <v>12</v>
      </c>
      <c r="E1680" s="229">
        <v>2014</v>
      </c>
      <c r="F1680" s="226">
        <v>2205.3000000000002</v>
      </c>
    </row>
    <row r="1681" spans="2:6">
      <c r="B1681" s="229">
        <v>22</v>
      </c>
      <c r="C1681" s="229">
        <v>9</v>
      </c>
      <c r="D1681" s="229">
        <v>12</v>
      </c>
      <c r="E1681" s="229">
        <v>2014</v>
      </c>
      <c r="F1681" s="226">
        <v>2294.9</v>
      </c>
    </row>
    <row r="1682" spans="2:6">
      <c r="B1682" s="229">
        <v>23</v>
      </c>
      <c r="C1682" s="229">
        <v>9</v>
      </c>
      <c r="D1682" s="229">
        <v>12</v>
      </c>
      <c r="E1682" s="229">
        <v>2014</v>
      </c>
      <c r="F1682" s="226">
        <v>2303.4</v>
      </c>
    </row>
    <row r="1683" spans="2:6">
      <c r="B1683" s="229">
        <v>24</v>
      </c>
      <c r="C1683" s="229">
        <v>9</v>
      </c>
      <c r="D1683" s="229">
        <v>12</v>
      </c>
      <c r="E1683" s="229">
        <v>2014</v>
      </c>
      <c r="F1683" s="226">
        <v>2275.1999999999998</v>
      </c>
    </row>
    <row r="1684" spans="2:6">
      <c r="B1684" s="229">
        <v>1</v>
      </c>
      <c r="C1684" s="229">
        <v>10</v>
      </c>
      <c r="D1684" s="229">
        <v>12</v>
      </c>
      <c r="E1684" s="229">
        <v>2014</v>
      </c>
      <c r="F1684" s="226">
        <v>2256</v>
      </c>
    </row>
    <row r="1685" spans="2:6">
      <c r="B1685" s="229">
        <v>2</v>
      </c>
      <c r="C1685" s="229">
        <v>10</v>
      </c>
      <c r="D1685" s="229">
        <v>12</v>
      </c>
      <c r="E1685" s="229">
        <v>2014</v>
      </c>
      <c r="F1685" s="226">
        <v>2208.8000000000002</v>
      </c>
    </row>
    <row r="1686" spans="2:6">
      <c r="B1686" s="229">
        <v>3</v>
      </c>
      <c r="C1686" s="229">
        <v>10</v>
      </c>
      <c r="D1686" s="229">
        <v>12</v>
      </c>
      <c r="E1686" s="229">
        <v>2014</v>
      </c>
      <c r="F1686" s="226">
        <v>2150.5</v>
      </c>
    </row>
    <row r="1687" spans="2:6">
      <c r="B1687" s="229">
        <v>4</v>
      </c>
      <c r="C1687" s="229">
        <v>10</v>
      </c>
      <c r="D1687" s="229">
        <v>12</v>
      </c>
      <c r="E1687" s="229">
        <v>2014</v>
      </c>
      <c r="F1687" s="226">
        <v>2144.6</v>
      </c>
    </row>
    <row r="1688" spans="2:6">
      <c r="B1688" s="229">
        <v>5</v>
      </c>
      <c r="C1688" s="229">
        <v>10</v>
      </c>
      <c r="D1688" s="229">
        <v>12</v>
      </c>
      <c r="E1688" s="229">
        <v>2014</v>
      </c>
      <c r="F1688" s="226">
        <v>2146.6</v>
      </c>
    </row>
    <row r="1689" spans="2:6">
      <c r="B1689" s="229">
        <v>6</v>
      </c>
      <c r="C1689" s="229">
        <v>10</v>
      </c>
      <c r="D1689" s="229">
        <v>12</v>
      </c>
      <c r="E1689" s="229">
        <v>2014</v>
      </c>
      <c r="F1689" s="226">
        <v>2142.1999999999998</v>
      </c>
    </row>
    <row r="1690" spans="2:6">
      <c r="B1690" s="229">
        <v>7</v>
      </c>
      <c r="C1690" s="229">
        <v>10</v>
      </c>
      <c r="D1690" s="229">
        <v>12</v>
      </c>
      <c r="E1690" s="229">
        <v>2014</v>
      </c>
      <c r="F1690" s="226">
        <v>2136.9</v>
      </c>
    </row>
    <row r="1691" spans="2:6">
      <c r="B1691" s="229">
        <v>8</v>
      </c>
      <c r="C1691" s="229">
        <v>10</v>
      </c>
      <c r="D1691" s="229">
        <v>12</v>
      </c>
      <c r="E1691" s="229">
        <v>2014</v>
      </c>
      <c r="F1691" s="226">
        <v>2062.4</v>
      </c>
    </row>
    <row r="1692" spans="2:6">
      <c r="B1692" s="229">
        <v>9</v>
      </c>
      <c r="C1692" s="229">
        <v>10</v>
      </c>
      <c r="D1692" s="229">
        <v>12</v>
      </c>
      <c r="E1692" s="229">
        <v>2014</v>
      </c>
      <c r="F1692" s="226">
        <v>2071.9</v>
      </c>
    </row>
    <row r="1693" spans="2:6">
      <c r="B1693" s="229">
        <v>10</v>
      </c>
      <c r="C1693" s="229">
        <v>10</v>
      </c>
      <c r="D1693" s="229">
        <v>12</v>
      </c>
      <c r="E1693" s="229">
        <v>2014</v>
      </c>
      <c r="F1693" s="226">
        <v>2098.6</v>
      </c>
    </row>
    <row r="1694" spans="2:6">
      <c r="B1694" s="229">
        <v>11</v>
      </c>
      <c r="C1694" s="229">
        <v>10</v>
      </c>
      <c r="D1694" s="229">
        <v>12</v>
      </c>
      <c r="E1694" s="229">
        <v>2014</v>
      </c>
      <c r="F1694" s="226">
        <v>2106.6</v>
      </c>
    </row>
    <row r="1695" spans="2:6">
      <c r="B1695" s="229">
        <v>12</v>
      </c>
      <c r="C1695" s="229">
        <v>10</v>
      </c>
      <c r="D1695" s="229">
        <v>12</v>
      </c>
      <c r="E1695" s="229">
        <v>2014</v>
      </c>
      <c r="F1695" s="226">
        <v>2103.5</v>
      </c>
    </row>
    <row r="1696" spans="2:6">
      <c r="B1696" s="229">
        <v>13</v>
      </c>
      <c r="C1696" s="229">
        <v>10</v>
      </c>
      <c r="D1696" s="229">
        <v>12</v>
      </c>
      <c r="E1696" s="229">
        <v>2014</v>
      </c>
      <c r="F1696" s="226">
        <v>2077.6999999999998</v>
      </c>
    </row>
    <row r="1697" spans="2:6">
      <c r="B1697" s="229">
        <v>14</v>
      </c>
      <c r="C1697" s="229">
        <v>10</v>
      </c>
      <c r="D1697" s="229">
        <v>12</v>
      </c>
      <c r="E1697" s="229">
        <v>2014</v>
      </c>
      <c r="F1697" s="226">
        <v>2069.5</v>
      </c>
    </row>
    <row r="1698" spans="2:6">
      <c r="B1698" s="229">
        <v>15</v>
      </c>
      <c r="C1698" s="229">
        <v>10</v>
      </c>
      <c r="D1698" s="229">
        <v>12</v>
      </c>
      <c r="E1698" s="229">
        <v>2014</v>
      </c>
      <c r="F1698" s="226">
        <v>2062</v>
      </c>
    </row>
    <row r="1699" spans="2:6">
      <c r="B1699" s="229">
        <v>16</v>
      </c>
      <c r="C1699" s="229">
        <v>10</v>
      </c>
      <c r="D1699" s="229">
        <v>12</v>
      </c>
      <c r="E1699" s="229">
        <v>2014</v>
      </c>
      <c r="F1699" s="226">
        <v>2058.8000000000002</v>
      </c>
    </row>
    <row r="1700" spans="2:6">
      <c r="B1700" s="229">
        <v>17</v>
      </c>
      <c r="C1700" s="229">
        <v>10</v>
      </c>
      <c r="D1700" s="229">
        <v>12</v>
      </c>
      <c r="E1700" s="229">
        <v>2014</v>
      </c>
      <c r="F1700" s="226">
        <v>2065.5</v>
      </c>
    </row>
    <row r="1701" spans="2:6">
      <c r="B1701" s="229">
        <v>18</v>
      </c>
      <c r="C1701" s="229">
        <v>10</v>
      </c>
      <c r="D1701" s="229">
        <v>12</v>
      </c>
      <c r="E1701" s="229">
        <v>2014</v>
      </c>
      <c r="F1701" s="226">
        <v>2095.8000000000002</v>
      </c>
    </row>
    <row r="1702" spans="2:6">
      <c r="B1702" s="229">
        <v>19</v>
      </c>
      <c r="C1702" s="229">
        <v>10</v>
      </c>
      <c r="D1702" s="229">
        <v>12</v>
      </c>
      <c r="E1702" s="229">
        <v>2014</v>
      </c>
      <c r="F1702" s="226">
        <v>2147.1999999999998</v>
      </c>
    </row>
    <row r="1703" spans="2:6">
      <c r="B1703" s="229">
        <v>20</v>
      </c>
      <c r="C1703" s="229">
        <v>10</v>
      </c>
      <c r="D1703" s="229">
        <v>12</v>
      </c>
      <c r="E1703" s="229">
        <v>2014</v>
      </c>
      <c r="F1703" s="226">
        <v>2147.9</v>
      </c>
    </row>
    <row r="1704" spans="2:6">
      <c r="B1704" s="229">
        <v>21</v>
      </c>
      <c r="C1704" s="229">
        <v>10</v>
      </c>
      <c r="D1704" s="229">
        <v>12</v>
      </c>
      <c r="E1704" s="229">
        <v>2014</v>
      </c>
      <c r="F1704" s="226">
        <v>2182.4</v>
      </c>
    </row>
    <row r="1705" spans="2:6">
      <c r="B1705" s="229">
        <v>22</v>
      </c>
      <c r="C1705" s="229">
        <v>10</v>
      </c>
      <c r="D1705" s="229">
        <v>12</v>
      </c>
      <c r="E1705" s="229">
        <v>2014</v>
      </c>
      <c r="F1705" s="226">
        <v>2247</v>
      </c>
    </row>
    <row r="1706" spans="2:6">
      <c r="B1706" s="229">
        <v>23</v>
      </c>
      <c r="C1706" s="229">
        <v>10</v>
      </c>
      <c r="D1706" s="229">
        <v>12</v>
      </c>
      <c r="E1706" s="229">
        <v>2014</v>
      </c>
      <c r="F1706" s="226">
        <v>2249.9</v>
      </c>
    </row>
    <row r="1707" spans="2:6">
      <c r="B1707" s="229">
        <v>24</v>
      </c>
      <c r="C1707" s="229">
        <v>10</v>
      </c>
      <c r="D1707" s="229">
        <v>12</v>
      </c>
      <c r="E1707" s="229">
        <v>2014</v>
      </c>
      <c r="F1707" s="226">
        <v>2234.5</v>
      </c>
    </row>
    <row r="1708" spans="2:6">
      <c r="B1708" s="229">
        <v>1</v>
      </c>
      <c r="C1708" s="229">
        <v>11</v>
      </c>
      <c r="D1708" s="229">
        <v>12</v>
      </c>
      <c r="E1708" s="229">
        <v>2014</v>
      </c>
      <c r="F1708" s="226">
        <v>2234.9</v>
      </c>
    </row>
    <row r="1709" spans="2:6">
      <c r="B1709" s="229">
        <v>2</v>
      </c>
      <c r="C1709" s="229">
        <v>11</v>
      </c>
      <c r="D1709" s="229">
        <v>12</v>
      </c>
      <c r="E1709" s="229">
        <v>2014</v>
      </c>
      <c r="F1709" s="226">
        <v>2181</v>
      </c>
    </row>
    <row r="1710" spans="2:6">
      <c r="B1710" s="229">
        <v>3</v>
      </c>
      <c r="C1710" s="229">
        <v>11</v>
      </c>
      <c r="D1710" s="229">
        <v>12</v>
      </c>
      <c r="E1710" s="229">
        <v>2014</v>
      </c>
      <c r="F1710" s="226">
        <v>2144.6999999999998</v>
      </c>
    </row>
    <row r="1711" spans="2:6">
      <c r="B1711" s="229">
        <v>4</v>
      </c>
      <c r="C1711" s="229">
        <v>11</v>
      </c>
      <c r="D1711" s="229">
        <v>12</v>
      </c>
      <c r="E1711" s="229">
        <v>2014</v>
      </c>
      <c r="F1711" s="226">
        <v>2143.3000000000002</v>
      </c>
    </row>
    <row r="1712" spans="2:6">
      <c r="B1712" s="229">
        <v>5</v>
      </c>
      <c r="C1712" s="229">
        <v>11</v>
      </c>
      <c r="D1712" s="229">
        <v>12</v>
      </c>
      <c r="E1712" s="229">
        <v>2014</v>
      </c>
      <c r="F1712" s="226">
        <v>2157.4</v>
      </c>
    </row>
    <row r="1713" spans="2:6">
      <c r="B1713" s="229">
        <v>6</v>
      </c>
      <c r="C1713" s="229">
        <v>11</v>
      </c>
      <c r="D1713" s="229">
        <v>12</v>
      </c>
      <c r="E1713" s="229">
        <v>2014</v>
      </c>
      <c r="F1713" s="226">
        <v>2137.8000000000002</v>
      </c>
    </row>
    <row r="1714" spans="2:6">
      <c r="B1714" s="229">
        <v>7</v>
      </c>
      <c r="C1714" s="229">
        <v>11</v>
      </c>
      <c r="D1714" s="229">
        <v>12</v>
      </c>
      <c r="E1714" s="229">
        <v>2014</v>
      </c>
      <c r="F1714" s="226">
        <v>2135.4</v>
      </c>
    </row>
    <row r="1715" spans="2:6">
      <c r="B1715" s="229">
        <v>8</v>
      </c>
      <c r="C1715" s="229">
        <v>11</v>
      </c>
      <c r="D1715" s="229">
        <v>12</v>
      </c>
      <c r="E1715" s="229">
        <v>2014</v>
      </c>
      <c r="F1715" s="226">
        <v>2107.4</v>
      </c>
    </row>
    <row r="1716" spans="2:6">
      <c r="B1716" s="229">
        <v>9</v>
      </c>
      <c r="C1716" s="229">
        <v>11</v>
      </c>
      <c r="D1716" s="229">
        <v>12</v>
      </c>
      <c r="E1716" s="229">
        <v>2014</v>
      </c>
      <c r="F1716" s="226">
        <v>2057.9</v>
      </c>
    </row>
    <row r="1717" spans="2:6">
      <c r="B1717" s="229">
        <v>10</v>
      </c>
      <c r="C1717" s="229">
        <v>11</v>
      </c>
      <c r="D1717" s="229">
        <v>12</v>
      </c>
      <c r="E1717" s="229">
        <v>2014</v>
      </c>
      <c r="F1717" s="226">
        <v>2059.8000000000002</v>
      </c>
    </row>
    <row r="1718" spans="2:6">
      <c r="B1718" s="229">
        <v>11</v>
      </c>
      <c r="C1718" s="229">
        <v>11</v>
      </c>
      <c r="D1718" s="229">
        <v>12</v>
      </c>
      <c r="E1718" s="229">
        <v>2014</v>
      </c>
      <c r="F1718" s="226">
        <v>2073.6</v>
      </c>
    </row>
    <row r="1719" spans="2:6">
      <c r="B1719" s="229">
        <v>12</v>
      </c>
      <c r="C1719" s="229">
        <v>11</v>
      </c>
      <c r="D1719" s="229">
        <v>12</v>
      </c>
      <c r="E1719" s="229">
        <v>2014</v>
      </c>
      <c r="F1719" s="226">
        <v>2074</v>
      </c>
    </row>
    <row r="1720" spans="2:6">
      <c r="B1720" s="229">
        <v>13</v>
      </c>
      <c r="C1720" s="229">
        <v>11</v>
      </c>
      <c r="D1720" s="229">
        <v>12</v>
      </c>
      <c r="E1720" s="229">
        <v>2014</v>
      </c>
      <c r="F1720" s="226">
        <v>2066.4</v>
      </c>
    </row>
    <row r="1721" spans="2:6">
      <c r="B1721" s="229">
        <v>14</v>
      </c>
      <c r="C1721" s="229">
        <v>11</v>
      </c>
      <c r="D1721" s="229">
        <v>12</v>
      </c>
      <c r="E1721" s="229">
        <v>2014</v>
      </c>
      <c r="F1721" s="226">
        <v>2051.6</v>
      </c>
    </row>
    <row r="1722" spans="2:6">
      <c r="B1722" s="229">
        <v>15</v>
      </c>
      <c r="C1722" s="229">
        <v>11</v>
      </c>
      <c r="D1722" s="229">
        <v>12</v>
      </c>
      <c r="E1722" s="229">
        <v>2014</v>
      </c>
      <c r="F1722" s="226">
        <v>2051.6999999999998</v>
      </c>
    </row>
    <row r="1723" spans="2:6">
      <c r="B1723" s="229">
        <v>16</v>
      </c>
      <c r="C1723" s="229">
        <v>11</v>
      </c>
      <c r="D1723" s="229">
        <v>12</v>
      </c>
      <c r="E1723" s="229">
        <v>2014</v>
      </c>
      <c r="F1723" s="226">
        <v>2062.3000000000002</v>
      </c>
    </row>
    <row r="1724" spans="2:6">
      <c r="B1724" s="229">
        <v>17</v>
      </c>
      <c r="C1724" s="229">
        <v>11</v>
      </c>
      <c r="D1724" s="229">
        <v>12</v>
      </c>
      <c r="E1724" s="229">
        <v>2014</v>
      </c>
      <c r="F1724" s="226">
        <v>2093.1</v>
      </c>
    </row>
    <row r="1725" spans="2:6">
      <c r="B1725" s="229">
        <v>18</v>
      </c>
      <c r="C1725" s="229">
        <v>11</v>
      </c>
      <c r="D1725" s="229">
        <v>12</v>
      </c>
      <c r="E1725" s="229">
        <v>2014</v>
      </c>
      <c r="F1725" s="226">
        <v>2080</v>
      </c>
    </row>
    <row r="1726" spans="2:6">
      <c r="B1726" s="229">
        <v>19</v>
      </c>
      <c r="C1726" s="229">
        <v>11</v>
      </c>
      <c r="D1726" s="229">
        <v>12</v>
      </c>
      <c r="E1726" s="229">
        <v>2014</v>
      </c>
      <c r="F1726" s="226">
        <v>2052.8000000000002</v>
      </c>
    </row>
    <row r="1727" spans="2:6">
      <c r="B1727" s="229">
        <v>20</v>
      </c>
      <c r="C1727" s="229">
        <v>11</v>
      </c>
      <c r="D1727" s="229">
        <v>12</v>
      </c>
      <c r="E1727" s="229">
        <v>2014</v>
      </c>
      <c r="F1727" s="226">
        <v>2100.5</v>
      </c>
    </row>
    <row r="1728" spans="2:6">
      <c r="B1728" s="229">
        <v>21</v>
      </c>
      <c r="C1728" s="229">
        <v>11</v>
      </c>
      <c r="D1728" s="229">
        <v>12</v>
      </c>
      <c r="E1728" s="229">
        <v>2014</v>
      </c>
      <c r="F1728" s="226">
        <v>2171.1</v>
      </c>
    </row>
    <row r="1729" spans="2:6">
      <c r="B1729" s="229">
        <v>22</v>
      </c>
      <c r="C1729" s="229">
        <v>11</v>
      </c>
      <c r="D1729" s="229">
        <v>12</v>
      </c>
      <c r="E1729" s="229">
        <v>2014</v>
      </c>
      <c r="F1729" s="226">
        <v>2252.6</v>
      </c>
    </row>
    <row r="1730" spans="2:6">
      <c r="B1730" s="229">
        <v>23</v>
      </c>
      <c r="C1730" s="229">
        <v>11</v>
      </c>
      <c r="D1730" s="229">
        <v>12</v>
      </c>
      <c r="E1730" s="229">
        <v>2014</v>
      </c>
      <c r="F1730" s="226">
        <v>2277.8000000000002</v>
      </c>
    </row>
    <row r="1731" spans="2:6">
      <c r="B1731" s="229">
        <v>24</v>
      </c>
      <c r="C1731" s="229">
        <v>11</v>
      </c>
      <c r="D1731" s="229">
        <v>12</v>
      </c>
      <c r="E1731" s="229">
        <v>2014</v>
      </c>
      <c r="F1731" s="226">
        <v>2265.6999999999998</v>
      </c>
    </row>
    <row r="1732" spans="2:6">
      <c r="B1732" s="229">
        <v>1</v>
      </c>
      <c r="C1732" s="229">
        <v>12</v>
      </c>
      <c r="D1732" s="229">
        <v>12</v>
      </c>
      <c r="E1732" s="229">
        <v>2014</v>
      </c>
      <c r="F1732" s="226">
        <v>2245.1999999999998</v>
      </c>
    </row>
    <row r="1733" spans="2:6">
      <c r="B1733" s="229">
        <v>2</v>
      </c>
      <c r="C1733" s="229">
        <v>12</v>
      </c>
      <c r="D1733" s="229">
        <v>12</v>
      </c>
      <c r="E1733" s="229">
        <v>2014</v>
      </c>
      <c r="F1733" s="226">
        <v>2194.6</v>
      </c>
    </row>
    <row r="1734" spans="2:6">
      <c r="B1734" s="229">
        <v>3</v>
      </c>
      <c r="C1734" s="229">
        <v>12</v>
      </c>
      <c r="D1734" s="229">
        <v>12</v>
      </c>
      <c r="E1734" s="229">
        <v>2014</v>
      </c>
      <c r="F1734" s="226">
        <v>2194.6999999999998</v>
      </c>
    </row>
    <row r="1735" spans="2:6">
      <c r="B1735" s="229">
        <v>4</v>
      </c>
      <c r="C1735" s="229">
        <v>12</v>
      </c>
      <c r="D1735" s="229">
        <v>12</v>
      </c>
      <c r="E1735" s="229">
        <v>2014</v>
      </c>
      <c r="F1735" s="226">
        <v>2190.5</v>
      </c>
    </row>
    <row r="1736" spans="2:6">
      <c r="B1736" s="229">
        <v>5</v>
      </c>
      <c r="C1736" s="229">
        <v>12</v>
      </c>
      <c r="D1736" s="229">
        <v>12</v>
      </c>
      <c r="E1736" s="229">
        <v>2014</v>
      </c>
      <c r="F1736" s="226">
        <v>2177.1999999999998</v>
      </c>
    </row>
    <row r="1737" spans="2:6">
      <c r="B1737" s="229">
        <v>6</v>
      </c>
      <c r="C1737" s="229">
        <v>12</v>
      </c>
      <c r="D1737" s="229">
        <v>12</v>
      </c>
      <c r="E1737" s="229">
        <v>2014</v>
      </c>
      <c r="F1737" s="226">
        <v>2185.6999999999998</v>
      </c>
    </row>
    <row r="1738" spans="2:6">
      <c r="B1738" s="229">
        <v>7</v>
      </c>
      <c r="C1738" s="229">
        <v>12</v>
      </c>
      <c r="D1738" s="229">
        <v>12</v>
      </c>
      <c r="E1738" s="229">
        <v>2014</v>
      </c>
      <c r="F1738" s="226">
        <v>2208.3000000000002</v>
      </c>
    </row>
    <row r="1739" spans="2:6">
      <c r="B1739" s="229">
        <v>8</v>
      </c>
      <c r="C1739" s="229">
        <v>12</v>
      </c>
      <c r="D1739" s="229">
        <v>12</v>
      </c>
      <c r="E1739" s="229">
        <v>2014</v>
      </c>
      <c r="F1739" s="226">
        <v>2169.4</v>
      </c>
    </row>
    <row r="1740" spans="2:6">
      <c r="B1740" s="229">
        <v>9</v>
      </c>
      <c r="C1740" s="229">
        <v>12</v>
      </c>
      <c r="D1740" s="229">
        <v>12</v>
      </c>
      <c r="E1740" s="229">
        <v>2014</v>
      </c>
      <c r="F1740" s="226">
        <v>2165.9</v>
      </c>
    </row>
    <row r="1741" spans="2:6">
      <c r="B1741" s="229">
        <v>10</v>
      </c>
      <c r="C1741" s="229">
        <v>12</v>
      </c>
      <c r="D1741" s="229">
        <v>12</v>
      </c>
      <c r="E1741" s="229">
        <v>2014</v>
      </c>
      <c r="F1741" s="226">
        <v>2187.5</v>
      </c>
    </row>
    <row r="1742" spans="2:6">
      <c r="B1742" s="229">
        <v>11</v>
      </c>
      <c r="C1742" s="229">
        <v>12</v>
      </c>
      <c r="D1742" s="229">
        <v>12</v>
      </c>
      <c r="E1742" s="229">
        <v>2014</v>
      </c>
      <c r="F1742" s="226">
        <v>2154.8000000000002</v>
      </c>
    </row>
    <row r="1743" spans="2:6">
      <c r="B1743" s="229">
        <v>12</v>
      </c>
      <c r="C1743" s="229">
        <v>12</v>
      </c>
      <c r="D1743" s="229">
        <v>12</v>
      </c>
      <c r="E1743" s="229">
        <v>2014</v>
      </c>
      <c r="F1743" s="226">
        <v>2141.5</v>
      </c>
    </row>
    <row r="1744" spans="2:6">
      <c r="B1744" s="229">
        <v>13</v>
      </c>
      <c r="C1744" s="229">
        <v>12</v>
      </c>
      <c r="D1744" s="229">
        <v>12</v>
      </c>
      <c r="E1744" s="229">
        <v>2014</v>
      </c>
      <c r="F1744" s="226">
        <v>2191</v>
      </c>
    </row>
    <row r="1745" spans="2:6">
      <c r="B1745" s="229">
        <v>14</v>
      </c>
      <c r="C1745" s="229">
        <v>12</v>
      </c>
      <c r="D1745" s="229">
        <v>12</v>
      </c>
      <c r="E1745" s="229">
        <v>2014</v>
      </c>
      <c r="F1745" s="226">
        <v>2188.1999999999998</v>
      </c>
    </row>
    <row r="1746" spans="2:6">
      <c r="B1746" s="229">
        <v>15</v>
      </c>
      <c r="C1746" s="229">
        <v>12</v>
      </c>
      <c r="D1746" s="229">
        <v>12</v>
      </c>
      <c r="E1746" s="229">
        <v>2014</v>
      </c>
      <c r="F1746" s="226">
        <v>2180.1999999999998</v>
      </c>
    </row>
    <row r="1747" spans="2:6">
      <c r="B1747" s="229">
        <v>16</v>
      </c>
      <c r="C1747" s="229">
        <v>12</v>
      </c>
      <c r="D1747" s="229">
        <v>12</v>
      </c>
      <c r="E1747" s="229">
        <v>2014</v>
      </c>
      <c r="F1747" s="226">
        <v>2214.1999999999998</v>
      </c>
    </row>
    <row r="1748" spans="2:6">
      <c r="B1748" s="229">
        <v>17</v>
      </c>
      <c r="C1748" s="229">
        <v>12</v>
      </c>
      <c r="D1748" s="229">
        <v>12</v>
      </c>
      <c r="E1748" s="229">
        <v>2014</v>
      </c>
      <c r="F1748" s="226">
        <v>2198.8000000000002</v>
      </c>
    </row>
    <row r="1749" spans="2:6">
      <c r="B1749" s="229">
        <v>18</v>
      </c>
      <c r="C1749" s="229">
        <v>12</v>
      </c>
      <c r="D1749" s="229">
        <v>12</v>
      </c>
      <c r="E1749" s="229">
        <v>2014</v>
      </c>
      <c r="F1749" s="226">
        <v>2178.3000000000002</v>
      </c>
    </row>
    <row r="1750" spans="2:6">
      <c r="B1750" s="229">
        <v>19</v>
      </c>
      <c r="C1750" s="229">
        <v>12</v>
      </c>
      <c r="D1750" s="229">
        <v>12</v>
      </c>
      <c r="E1750" s="229">
        <v>2014</v>
      </c>
      <c r="F1750" s="226">
        <v>2186.3000000000002</v>
      </c>
    </row>
    <row r="1751" spans="2:6">
      <c r="B1751" s="229">
        <v>20</v>
      </c>
      <c r="C1751" s="229">
        <v>12</v>
      </c>
      <c r="D1751" s="229">
        <v>12</v>
      </c>
      <c r="E1751" s="229">
        <v>2014</v>
      </c>
      <c r="F1751" s="226">
        <v>2182.1</v>
      </c>
    </row>
    <row r="1752" spans="2:6">
      <c r="B1752" s="229">
        <v>21</v>
      </c>
      <c r="C1752" s="229">
        <v>12</v>
      </c>
      <c r="D1752" s="229">
        <v>12</v>
      </c>
      <c r="E1752" s="229">
        <v>2014</v>
      </c>
      <c r="F1752" s="226">
        <v>2249.4</v>
      </c>
    </row>
    <row r="1753" spans="2:6">
      <c r="B1753" s="229">
        <v>22</v>
      </c>
      <c r="C1753" s="229">
        <v>12</v>
      </c>
      <c r="D1753" s="229">
        <v>12</v>
      </c>
      <c r="E1753" s="229">
        <v>2014</v>
      </c>
      <c r="F1753" s="226">
        <v>2304.3000000000002</v>
      </c>
    </row>
    <row r="1754" spans="2:6">
      <c r="B1754" s="229">
        <v>23</v>
      </c>
      <c r="C1754" s="229">
        <v>12</v>
      </c>
      <c r="D1754" s="229">
        <v>12</v>
      </c>
      <c r="E1754" s="229">
        <v>2014</v>
      </c>
      <c r="F1754" s="226">
        <v>2308.1</v>
      </c>
    </row>
    <row r="1755" spans="2:6">
      <c r="B1755" s="229">
        <v>24</v>
      </c>
      <c r="C1755" s="229">
        <v>12</v>
      </c>
      <c r="D1755" s="229">
        <v>12</v>
      </c>
      <c r="E1755" s="229">
        <v>2014</v>
      </c>
      <c r="F1755" s="226">
        <v>2285.5</v>
      </c>
    </row>
    <row r="1756" spans="2:6">
      <c r="B1756" s="229">
        <v>1</v>
      </c>
      <c r="C1756" s="229">
        <v>13</v>
      </c>
      <c r="D1756" s="229">
        <v>12</v>
      </c>
      <c r="E1756" s="229">
        <v>2014</v>
      </c>
      <c r="F1756" s="226">
        <v>2279.6</v>
      </c>
    </row>
    <row r="1757" spans="2:6">
      <c r="B1757" s="229">
        <v>2</v>
      </c>
      <c r="C1757" s="229">
        <v>13</v>
      </c>
      <c r="D1757" s="229">
        <v>12</v>
      </c>
      <c r="E1757" s="229">
        <v>2014</v>
      </c>
      <c r="F1757" s="226">
        <v>2271.1999999999998</v>
      </c>
    </row>
    <row r="1758" spans="2:6">
      <c r="B1758" s="229">
        <v>3</v>
      </c>
      <c r="C1758" s="229">
        <v>13</v>
      </c>
      <c r="D1758" s="229">
        <v>12</v>
      </c>
      <c r="E1758" s="229">
        <v>2014</v>
      </c>
      <c r="F1758" s="226">
        <v>2267.1</v>
      </c>
    </row>
    <row r="1759" spans="2:6">
      <c r="B1759" s="229">
        <v>4</v>
      </c>
      <c r="C1759" s="229">
        <v>13</v>
      </c>
      <c r="D1759" s="229">
        <v>12</v>
      </c>
      <c r="E1759" s="229">
        <v>2014</v>
      </c>
      <c r="F1759" s="226">
        <v>2250.8000000000002</v>
      </c>
    </row>
    <row r="1760" spans="2:6">
      <c r="B1760" s="229">
        <v>5</v>
      </c>
      <c r="C1760" s="229">
        <v>13</v>
      </c>
      <c r="D1760" s="229">
        <v>12</v>
      </c>
      <c r="E1760" s="229">
        <v>2014</v>
      </c>
      <c r="F1760" s="226">
        <v>2225.9</v>
      </c>
    </row>
    <row r="1761" spans="2:7">
      <c r="B1761" s="229">
        <v>6</v>
      </c>
      <c r="C1761" s="229">
        <v>13</v>
      </c>
      <c r="D1761" s="229">
        <v>12</v>
      </c>
      <c r="E1761" s="229">
        <v>2014</v>
      </c>
      <c r="F1761" s="226">
        <v>2237.3000000000002</v>
      </c>
    </row>
    <row r="1762" spans="2:7">
      <c r="B1762" s="229">
        <v>7</v>
      </c>
      <c r="C1762" s="229">
        <v>13</v>
      </c>
      <c r="D1762" s="229">
        <v>12</v>
      </c>
      <c r="E1762" s="229">
        <v>2014</v>
      </c>
      <c r="F1762" s="226">
        <v>2240.6999999999998</v>
      </c>
    </row>
    <row r="1763" spans="2:7">
      <c r="B1763" s="229">
        <v>8</v>
      </c>
      <c r="C1763" s="229">
        <v>13</v>
      </c>
      <c r="D1763" s="229">
        <v>12</v>
      </c>
      <c r="E1763" s="229">
        <v>2014</v>
      </c>
      <c r="F1763" s="226">
        <v>2173.5</v>
      </c>
    </row>
    <row r="1764" spans="2:7">
      <c r="B1764" s="229">
        <v>9</v>
      </c>
      <c r="C1764" s="229">
        <v>13</v>
      </c>
      <c r="D1764" s="229">
        <v>12</v>
      </c>
      <c r="E1764" s="229">
        <v>2014</v>
      </c>
      <c r="F1764" s="226">
        <v>2161.1999999999998</v>
      </c>
    </row>
    <row r="1765" spans="2:7">
      <c r="B1765" s="229">
        <v>10</v>
      </c>
      <c r="C1765" s="229">
        <v>13</v>
      </c>
      <c r="D1765" s="229">
        <v>12</v>
      </c>
      <c r="E1765" s="229">
        <v>2014</v>
      </c>
      <c r="F1765" s="226">
        <v>2201.3000000000002</v>
      </c>
    </row>
    <row r="1766" spans="2:7">
      <c r="B1766" s="229">
        <v>11</v>
      </c>
      <c r="C1766" s="229">
        <v>13</v>
      </c>
      <c r="D1766" s="229">
        <v>12</v>
      </c>
      <c r="E1766" s="229">
        <v>2014</v>
      </c>
      <c r="F1766" s="226">
        <v>2232.6999999999998</v>
      </c>
    </row>
    <row r="1767" spans="2:7">
      <c r="B1767" s="229">
        <v>12</v>
      </c>
      <c r="C1767" s="229">
        <v>13</v>
      </c>
      <c r="D1767" s="229">
        <v>12</v>
      </c>
      <c r="E1767" s="229">
        <v>2014</v>
      </c>
      <c r="F1767" s="226">
        <v>2208</v>
      </c>
      <c r="G1767" s="159"/>
    </row>
    <row r="1768" spans="2:7">
      <c r="B1768" s="229">
        <v>13</v>
      </c>
      <c r="C1768" s="229">
        <v>13</v>
      </c>
      <c r="D1768" s="229">
        <v>12</v>
      </c>
      <c r="E1768" s="229">
        <v>2014</v>
      </c>
      <c r="F1768" s="226">
        <v>2192.4</v>
      </c>
    </row>
    <row r="1769" spans="2:7">
      <c r="B1769" s="229">
        <v>14</v>
      </c>
      <c r="C1769" s="229">
        <v>13</v>
      </c>
      <c r="D1769" s="229">
        <v>12</v>
      </c>
      <c r="E1769" s="229">
        <v>2014</v>
      </c>
      <c r="F1769" s="226">
        <v>2196.8000000000002</v>
      </c>
    </row>
    <row r="1770" spans="2:7">
      <c r="B1770" s="229">
        <v>15</v>
      </c>
      <c r="C1770" s="229">
        <v>13</v>
      </c>
      <c r="D1770" s="229">
        <v>12</v>
      </c>
      <c r="E1770" s="229">
        <v>2014</v>
      </c>
      <c r="F1770" s="226">
        <v>2189.6</v>
      </c>
    </row>
    <row r="1771" spans="2:7">
      <c r="B1771" s="229">
        <v>16</v>
      </c>
      <c r="C1771" s="229">
        <v>13</v>
      </c>
      <c r="D1771" s="229">
        <v>12</v>
      </c>
      <c r="E1771" s="229">
        <v>2014</v>
      </c>
      <c r="F1771" s="226">
        <v>2178.1</v>
      </c>
    </row>
    <row r="1772" spans="2:7">
      <c r="B1772" s="229">
        <v>17</v>
      </c>
      <c r="C1772" s="229">
        <v>13</v>
      </c>
      <c r="D1772" s="229">
        <v>12</v>
      </c>
      <c r="E1772" s="229">
        <v>2014</v>
      </c>
      <c r="F1772" s="226">
        <v>2183.5</v>
      </c>
    </row>
    <row r="1773" spans="2:7">
      <c r="B1773" s="229">
        <v>18</v>
      </c>
      <c r="C1773" s="229">
        <v>13</v>
      </c>
      <c r="D1773" s="229">
        <v>12</v>
      </c>
      <c r="E1773" s="229">
        <v>2014</v>
      </c>
      <c r="F1773" s="226">
        <v>2170</v>
      </c>
    </row>
    <row r="1774" spans="2:7">
      <c r="B1774" s="229">
        <v>19</v>
      </c>
      <c r="C1774" s="229">
        <v>13</v>
      </c>
      <c r="D1774" s="229">
        <v>12</v>
      </c>
      <c r="E1774" s="229">
        <v>2014</v>
      </c>
      <c r="F1774" s="226">
        <v>2163.6999999999998</v>
      </c>
    </row>
    <row r="1775" spans="2:7">
      <c r="B1775" s="229">
        <v>20</v>
      </c>
      <c r="C1775" s="229">
        <v>13</v>
      </c>
      <c r="D1775" s="229">
        <v>12</v>
      </c>
      <c r="E1775" s="229">
        <v>2014</v>
      </c>
      <c r="F1775" s="226">
        <v>2161.4</v>
      </c>
    </row>
    <row r="1776" spans="2:7">
      <c r="B1776" s="229">
        <v>21</v>
      </c>
      <c r="C1776" s="229">
        <v>13</v>
      </c>
      <c r="D1776" s="229">
        <v>12</v>
      </c>
      <c r="E1776" s="229">
        <v>2014</v>
      </c>
      <c r="F1776" s="226">
        <v>2235.8000000000002</v>
      </c>
    </row>
    <row r="1777" spans="2:6">
      <c r="B1777" s="229">
        <v>22</v>
      </c>
      <c r="C1777" s="229">
        <v>13</v>
      </c>
      <c r="D1777" s="229">
        <v>12</v>
      </c>
      <c r="E1777" s="229">
        <v>2014</v>
      </c>
      <c r="F1777" s="226">
        <v>2299.1999999999998</v>
      </c>
    </row>
    <row r="1778" spans="2:6">
      <c r="B1778" s="229">
        <v>23</v>
      </c>
      <c r="C1778" s="229">
        <v>13</v>
      </c>
      <c r="D1778" s="229">
        <v>12</v>
      </c>
      <c r="E1778" s="229">
        <v>2014</v>
      </c>
      <c r="F1778" s="226">
        <v>2303.5</v>
      </c>
    </row>
    <row r="1779" spans="2:6">
      <c r="B1779" s="229">
        <v>24</v>
      </c>
      <c r="C1779" s="229">
        <v>13</v>
      </c>
      <c r="D1779" s="229">
        <v>12</v>
      </c>
      <c r="E1779" s="229">
        <v>2014</v>
      </c>
      <c r="F1779" s="226">
        <v>2273.3000000000002</v>
      </c>
    </row>
    <row r="1780" spans="2:6">
      <c r="B1780" s="229">
        <v>1</v>
      </c>
      <c r="C1780" s="229">
        <v>14</v>
      </c>
      <c r="D1780" s="229">
        <v>12</v>
      </c>
      <c r="E1780" s="229">
        <v>2014</v>
      </c>
      <c r="F1780" s="226">
        <v>2271.4</v>
      </c>
    </row>
    <row r="1781" spans="2:6">
      <c r="B1781" s="229">
        <v>2</v>
      </c>
      <c r="C1781" s="229">
        <v>14</v>
      </c>
      <c r="D1781" s="229">
        <v>12</v>
      </c>
      <c r="E1781" s="229">
        <v>2014</v>
      </c>
      <c r="F1781" s="226">
        <v>2201.4</v>
      </c>
    </row>
    <row r="1782" spans="2:6">
      <c r="B1782" s="229">
        <v>3</v>
      </c>
      <c r="C1782" s="229">
        <v>14</v>
      </c>
      <c r="D1782" s="229">
        <v>12</v>
      </c>
      <c r="E1782" s="229">
        <v>2014</v>
      </c>
      <c r="F1782" s="226">
        <v>2177.9</v>
      </c>
    </row>
    <row r="1783" spans="2:6">
      <c r="B1783" s="229">
        <v>4</v>
      </c>
      <c r="C1783" s="229">
        <v>14</v>
      </c>
      <c r="D1783" s="229">
        <v>12</v>
      </c>
      <c r="E1783" s="229">
        <v>2014</v>
      </c>
      <c r="F1783" s="226">
        <v>2183.6</v>
      </c>
    </row>
    <row r="1784" spans="2:6">
      <c r="B1784" s="229">
        <v>5</v>
      </c>
      <c r="C1784" s="229">
        <v>14</v>
      </c>
      <c r="D1784" s="229">
        <v>12</v>
      </c>
      <c r="E1784" s="229">
        <v>2014</v>
      </c>
      <c r="F1784" s="226">
        <v>2157.1999999999998</v>
      </c>
    </row>
    <row r="1785" spans="2:6">
      <c r="B1785" s="229">
        <v>6</v>
      </c>
      <c r="C1785" s="229">
        <v>14</v>
      </c>
      <c r="D1785" s="229">
        <v>12</v>
      </c>
      <c r="E1785" s="229">
        <v>2014</v>
      </c>
      <c r="F1785" s="226">
        <v>2147.4</v>
      </c>
    </row>
    <row r="1786" spans="2:6">
      <c r="B1786" s="229">
        <v>7</v>
      </c>
      <c r="C1786" s="229">
        <v>14</v>
      </c>
      <c r="D1786" s="229">
        <v>12</v>
      </c>
      <c r="E1786" s="229">
        <v>2014</v>
      </c>
      <c r="F1786" s="226">
        <v>2167.5</v>
      </c>
    </row>
    <row r="1787" spans="2:6">
      <c r="B1787" s="229">
        <v>8</v>
      </c>
      <c r="C1787" s="229">
        <v>14</v>
      </c>
      <c r="D1787" s="229">
        <v>12</v>
      </c>
      <c r="E1787" s="229">
        <v>2014</v>
      </c>
      <c r="F1787" s="226">
        <v>2093.6</v>
      </c>
    </row>
    <row r="1788" spans="2:6">
      <c r="B1788" s="229">
        <v>9</v>
      </c>
      <c r="C1788" s="229">
        <v>14</v>
      </c>
      <c r="D1788" s="229">
        <v>12</v>
      </c>
      <c r="E1788" s="229">
        <v>2014</v>
      </c>
      <c r="F1788" s="226">
        <v>2102.6</v>
      </c>
    </row>
    <row r="1789" spans="2:6">
      <c r="B1789" s="229">
        <v>10</v>
      </c>
      <c r="C1789" s="229">
        <v>14</v>
      </c>
      <c r="D1789" s="229">
        <v>12</v>
      </c>
      <c r="E1789" s="229">
        <v>2014</v>
      </c>
      <c r="F1789" s="226">
        <v>2130.1999999999998</v>
      </c>
    </row>
    <row r="1790" spans="2:6">
      <c r="B1790" s="229">
        <v>11</v>
      </c>
      <c r="C1790" s="229">
        <v>14</v>
      </c>
      <c r="D1790" s="229">
        <v>12</v>
      </c>
      <c r="E1790" s="229">
        <v>2014</v>
      </c>
      <c r="F1790" s="226">
        <v>2154.5</v>
      </c>
    </row>
    <row r="1791" spans="2:6">
      <c r="B1791" s="229">
        <v>12</v>
      </c>
      <c r="C1791" s="229">
        <v>14</v>
      </c>
      <c r="D1791" s="229">
        <v>12</v>
      </c>
      <c r="E1791" s="229">
        <v>2014</v>
      </c>
      <c r="F1791" s="226">
        <v>2147.9</v>
      </c>
    </row>
    <row r="1792" spans="2:6">
      <c r="B1792" s="229">
        <v>13</v>
      </c>
      <c r="C1792" s="229">
        <v>14</v>
      </c>
      <c r="D1792" s="229">
        <v>12</v>
      </c>
      <c r="E1792" s="229">
        <v>2014</v>
      </c>
      <c r="F1792" s="226">
        <v>2166.5</v>
      </c>
    </row>
    <row r="1793" spans="2:6">
      <c r="B1793" s="229">
        <v>14</v>
      </c>
      <c r="C1793" s="229">
        <v>14</v>
      </c>
      <c r="D1793" s="229">
        <v>12</v>
      </c>
      <c r="E1793" s="229">
        <v>2014</v>
      </c>
      <c r="F1793" s="226">
        <v>2159.1999999999998</v>
      </c>
    </row>
    <row r="1794" spans="2:6">
      <c r="B1794" s="229">
        <v>15</v>
      </c>
      <c r="C1794" s="229">
        <v>14</v>
      </c>
      <c r="D1794" s="229">
        <v>12</v>
      </c>
      <c r="E1794" s="229">
        <v>2014</v>
      </c>
      <c r="F1794" s="226">
        <v>2166.6999999999998</v>
      </c>
    </row>
    <row r="1795" spans="2:6">
      <c r="B1795" s="229">
        <v>16</v>
      </c>
      <c r="C1795" s="229">
        <v>14</v>
      </c>
      <c r="D1795" s="229">
        <v>12</v>
      </c>
      <c r="E1795" s="229">
        <v>2014</v>
      </c>
      <c r="F1795" s="226">
        <v>2187.9</v>
      </c>
    </row>
    <row r="1796" spans="2:6">
      <c r="B1796" s="229">
        <v>17</v>
      </c>
      <c r="C1796" s="229">
        <v>14</v>
      </c>
      <c r="D1796" s="229">
        <v>12</v>
      </c>
      <c r="E1796" s="229">
        <v>2014</v>
      </c>
      <c r="F1796" s="226">
        <v>2194.9</v>
      </c>
    </row>
    <row r="1797" spans="2:6">
      <c r="B1797" s="229">
        <v>18</v>
      </c>
      <c r="C1797" s="229">
        <v>14</v>
      </c>
      <c r="D1797" s="229">
        <v>12</v>
      </c>
      <c r="E1797" s="229">
        <v>2014</v>
      </c>
      <c r="F1797" s="226">
        <v>2180</v>
      </c>
    </row>
    <row r="1798" spans="2:6">
      <c r="B1798" s="229">
        <v>19</v>
      </c>
      <c r="C1798" s="229">
        <v>14</v>
      </c>
      <c r="D1798" s="229">
        <v>12</v>
      </c>
      <c r="E1798" s="229">
        <v>2014</v>
      </c>
      <c r="F1798" s="226">
        <v>2202</v>
      </c>
    </row>
    <row r="1799" spans="2:6">
      <c r="B1799" s="229">
        <v>20</v>
      </c>
      <c r="C1799" s="229">
        <v>14</v>
      </c>
      <c r="D1799" s="229">
        <v>12</v>
      </c>
      <c r="E1799" s="229">
        <v>2014</v>
      </c>
      <c r="F1799" s="226">
        <v>2144.6999999999998</v>
      </c>
    </row>
    <row r="1800" spans="2:6">
      <c r="B1800" s="229">
        <v>21</v>
      </c>
      <c r="C1800" s="229">
        <v>14</v>
      </c>
      <c r="D1800" s="229">
        <v>12</v>
      </c>
      <c r="E1800" s="229">
        <v>2014</v>
      </c>
      <c r="F1800" s="226">
        <v>2200.3000000000002</v>
      </c>
    </row>
    <row r="1801" spans="2:6">
      <c r="B1801" s="229">
        <v>22</v>
      </c>
      <c r="C1801" s="229">
        <v>14</v>
      </c>
      <c r="D1801" s="229">
        <v>12</v>
      </c>
      <c r="E1801" s="229">
        <v>2014</v>
      </c>
      <c r="F1801" s="226">
        <v>2271.6999999999998</v>
      </c>
    </row>
    <row r="1802" spans="2:6">
      <c r="B1802" s="229">
        <v>23</v>
      </c>
      <c r="C1802" s="229">
        <v>14</v>
      </c>
      <c r="D1802" s="229">
        <v>12</v>
      </c>
      <c r="E1802" s="229">
        <v>2014</v>
      </c>
      <c r="F1802" s="226">
        <v>2306.9</v>
      </c>
    </row>
    <row r="1803" spans="2:6">
      <c r="B1803" s="229">
        <v>24</v>
      </c>
      <c r="C1803" s="229">
        <v>14</v>
      </c>
      <c r="D1803" s="229">
        <v>12</v>
      </c>
      <c r="E1803" s="229">
        <v>2014</v>
      </c>
      <c r="F1803" s="226">
        <v>2263.6</v>
      </c>
    </row>
    <row r="1804" spans="2:6">
      <c r="B1804" s="229">
        <v>1</v>
      </c>
      <c r="C1804" s="229">
        <v>15</v>
      </c>
      <c r="D1804" s="229">
        <v>12</v>
      </c>
      <c r="E1804" s="229">
        <v>2014</v>
      </c>
      <c r="F1804" s="226">
        <v>2198.3000000000002</v>
      </c>
    </row>
    <row r="1805" spans="2:6">
      <c r="B1805" s="229">
        <v>2</v>
      </c>
      <c r="C1805" s="229">
        <v>15</v>
      </c>
      <c r="D1805" s="229">
        <v>12</v>
      </c>
      <c r="E1805" s="229">
        <v>2014</v>
      </c>
      <c r="F1805" s="226">
        <v>2164.4</v>
      </c>
    </row>
    <row r="1806" spans="2:6">
      <c r="B1806" s="229">
        <v>3</v>
      </c>
      <c r="C1806" s="229">
        <v>15</v>
      </c>
      <c r="D1806" s="229">
        <v>12</v>
      </c>
      <c r="E1806" s="229">
        <v>2014</v>
      </c>
      <c r="F1806" s="226">
        <v>2173.1999999999998</v>
      </c>
    </row>
    <row r="1807" spans="2:6">
      <c r="B1807" s="229">
        <v>4</v>
      </c>
      <c r="C1807" s="229">
        <v>15</v>
      </c>
      <c r="D1807" s="229">
        <v>12</v>
      </c>
      <c r="E1807" s="229">
        <v>2014</v>
      </c>
      <c r="F1807" s="226">
        <v>2185.1</v>
      </c>
    </row>
    <row r="1808" spans="2:6">
      <c r="B1808" s="229">
        <v>5</v>
      </c>
      <c r="C1808" s="229">
        <v>15</v>
      </c>
      <c r="D1808" s="229">
        <v>12</v>
      </c>
      <c r="E1808" s="229">
        <v>2014</v>
      </c>
      <c r="F1808" s="226">
        <v>2182.3000000000002</v>
      </c>
    </row>
    <row r="1809" spans="2:6">
      <c r="B1809" s="229">
        <v>6</v>
      </c>
      <c r="C1809" s="229">
        <v>15</v>
      </c>
      <c r="D1809" s="229">
        <v>12</v>
      </c>
      <c r="E1809" s="229">
        <v>2014</v>
      </c>
      <c r="F1809" s="226">
        <v>2165.4</v>
      </c>
    </row>
    <row r="1810" spans="2:6">
      <c r="B1810" s="229">
        <v>7</v>
      </c>
      <c r="C1810" s="229">
        <v>15</v>
      </c>
      <c r="D1810" s="229">
        <v>12</v>
      </c>
      <c r="E1810" s="229">
        <v>2014</v>
      </c>
      <c r="F1810" s="226">
        <v>2191.3000000000002</v>
      </c>
    </row>
    <row r="1811" spans="2:6">
      <c r="B1811" s="229">
        <v>8</v>
      </c>
      <c r="C1811" s="229">
        <v>15</v>
      </c>
      <c r="D1811" s="229">
        <v>12</v>
      </c>
      <c r="E1811" s="229">
        <v>2014</v>
      </c>
      <c r="F1811" s="226">
        <v>2157.1</v>
      </c>
    </row>
    <row r="1812" spans="2:6">
      <c r="B1812" s="229">
        <v>9</v>
      </c>
      <c r="C1812" s="229">
        <v>15</v>
      </c>
      <c r="D1812" s="229">
        <v>12</v>
      </c>
      <c r="E1812" s="229">
        <v>2014</v>
      </c>
      <c r="F1812" s="226">
        <v>2126.6</v>
      </c>
    </row>
    <row r="1813" spans="2:6">
      <c r="B1813" s="229">
        <v>10</v>
      </c>
      <c r="C1813" s="229">
        <v>15</v>
      </c>
      <c r="D1813" s="229">
        <v>12</v>
      </c>
      <c r="E1813" s="229">
        <v>2014</v>
      </c>
      <c r="F1813" s="226">
        <v>2110.6</v>
      </c>
    </row>
    <row r="1814" spans="2:6">
      <c r="B1814" s="229">
        <v>11</v>
      </c>
      <c r="C1814" s="229">
        <v>15</v>
      </c>
      <c r="D1814" s="229">
        <v>12</v>
      </c>
      <c r="E1814" s="229">
        <v>2014</v>
      </c>
      <c r="F1814" s="226">
        <v>2127.3000000000002</v>
      </c>
    </row>
    <row r="1815" spans="2:6">
      <c r="B1815" s="229">
        <v>12</v>
      </c>
      <c r="C1815" s="229">
        <v>15</v>
      </c>
      <c r="D1815" s="229">
        <v>12</v>
      </c>
      <c r="E1815" s="229">
        <v>2014</v>
      </c>
      <c r="F1815" s="226">
        <v>2119.1999999999998</v>
      </c>
    </row>
    <row r="1816" spans="2:6">
      <c r="B1816" s="229">
        <v>13</v>
      </c>
      <c r="C1816" s="229">
        <v>15</v>
      </c>
      <c r="D1816" s="229">
        <v>12</v>
      </c>
      <c r="E1816" s="229">
        <v>2014</v>
      </c>
      <c r="F1816" s="226">
        <v>2083.6</v>
      </c>
    </row>
    <row r="1817" spans="2:6">
      <c r="B1817" s="229">
        <v>14</v>
      </c>
      <c r="C1817" s="229">
        <v>15</v>
      </c>
      <c r="D1817" s="229">
        <v>12</v>
      </c>
      <c r="E1817" s="229">
        <v>2014</v>
      </c>
      <c r="F1817" s="226">
        <v>2068.9</v>
      </c>
    </row>
    <row r="1818" spans="2:6">
      <c r="B1818" s="229">
        <v>15</v>
      </c>
      <c r="C1818" s="229">
        <v>15</v>
      </c>
      <c r="D1818" s="229">
        <v>12</v>
      </c>
      <c r="E1818" s="229">
        <v>2014</v>
      </c>
      <c r="F1818" s="226">
        <v>2071.1999999999998</v>
      </c>
    </row>
    <row r="1819" spans="2:6">
      <c r="B1819" s="229">
        <v>16</v>
      </c>
      <c r="C1819" s="229">
        <v>15</v>
      </c>
      <c r="D1819" s="229">
        <v>12</v>
      </c>
      <c r="E1819" s="229">
        <v>2014</v>
      </c>
      <c r="F1819" s="226">
        <v>2133.6999999999998</v>
      </c>
    </row>
    <row r="1820" spans="2:6">
      <c r="B1820" s="229">
        <v>17</v>
      </c>
      <c r="C1820" s="229">
        <v>15</v>
      </c>
      <c r="D1820" s="229">
        <v>12</v>
      </c>
      <c r="E1820" s="229">
        <v>2014</v>
      </c>
      <c r="F1820" s="226">
        <v>2146.1</v>
      </c>
    </row>
    <row r="1821" spans="2:6">
      <c r="B1821" s="229">
        <v>18</v>
      </c>
      <c r="C1821" s="229">
        <v>15</v>
      </c>
      <c r="D1821" s="229">
        <v>12</v>
      </c>
      <c r="E1821" s="229">
        <v>2014</v>
      </c>
      <c r="F1821" s="226">
        <v>2142.8000000000002</v>
      </c>
    </row>
    <row r="1822" spans="2:6">
      <c r="B1822" s="229">
        <v>19</v>
      </c>
      <c r="C1822" s="229">
        <v>15</v>
      </c>
      <c r="D1822" s="229">
        <v>12</v>
      </c>
      <c r="E1822" s="229">
        <v>2014</v>
      </c>
      <c r="F1822" s="226">
        <v>2142</v>
      </c>
    </row>
    <row r="1823" spans="2:6">
      <c r="B1823" s="229">
        <v>20</v>
      </c>
      <c r="C1823" s="229">
        <v>15</v>
      </c>
      <c r="D1823" s="229">
        <v>12</v>
      </c>
      <c r="E1823" s="229">
        <v>2014</v>
      </c>
      <c r="F1823" s="226">
        <v>2142.1</v>
      </c>
    </row>
    <row r="1824" spans="2:6">
      <c r="B1824" s="229">
        <v>21</v>
      </c>
      <c r="C1824" s="229">
        <v>15</v>
      </c>
      <c r="D1824" s="229">
        <v>12</v>
      </c>
      <c r="E1824" s="229">
        <v>2014</v>
      </c>
      <c r="F1824" s="226">
        <v>2180.1999999999998</v>
      </c>
    </row>
    <row r="1825" spans="2:7">
      <c r="B1825" s="229">
        <v>22</v>
      </c>
      <c r="C1825" s="229">
        <v>15</v>
      </c>
      <c r="D1825" s="229">
        <v>12</v>
      </c>
      <c r="E1825" s="229">
        <v>2014</v>
      </c>
      <c r="F1825" s="226">
        <v>2254.1999999999998</v>
      </c>
    </row>
    <row r="1826" spans="2:7">
      <c r="B1826" s="229">
        <v>23</v>
      </c>
      <c r="C1826" s="229">
        <v>15</v>
      </c>
      <c r="D1826" s="229">
        <v>12</v>
      </c>
      <c r="E1826" s="229">
        <v>2014</v>
      </c>
      <c r="F1826" s="226">
        <v>2271.6</v>
      </c>
    </row>
    <row r="1827" spans="2:7">
      <c r="B1827" s="229">
        <v>24</v>
      </c>
      <c r="C1827" s="229">
        <v>15</v>
      </c>
      <c r="D1827" s="229">
        <v>12</v>
      </c>
      <c r="E1827" s="229">
        <v>2014</v>
      </c>
      <c r="F1827" s="226">
        <v>2228.4</v>
      </c>
    </row>
    <row r="1828" spans="2:7">
      <c r="B1828" s="229">
        <v>1</v>
      </c>
      <c r="C1828" s="229">
        <v>16</v>
      </c>
      <c r="D1828" s="229">
        <v>12</v>
      </c>
      <c r="E1828" s="229">
        <v>2014</v>
      </c>
      <c r="F1828" s="226">
        <v>2210.4</v>
      </c>
    </row>
    <row r="1829" spans="2:7">
      <c r="B1829" s="229">
        <v>2</v>
      </c>
      <c r="C1829" s="229">
        <v>16</v>
      </c>
      <c r="D1829" s="229">
        <v>12</v>
      </c>
      <c r="E1829" s="229">
        <v>2014</v>
      </c>
      <c r="F1829" s="226">
        <v>2167.6</v>
      </c>
    </row>
    <row r="1830" spans="2:7">
      <c r="B1830" s="229">
        <v>3</v>
      </c>
      <c r="C1830" s="229">
        <v>16</v>
      </c>
      <c r="D1830" s="229">
        <v>12</v>
      </c>
      <c r="E1830" s="229">
        <v>2014</v>
      </c>
      <c r="F1830" s="226">
        <v>2124.4</v>
      </c>
    </row>
    <row r="1831" spans="2:7">
      <c r="B1831" s="229">
        <v>4</v>
      </c>
      <c r="C1831" s="229">
        <v>16</v>
      </c>
      <c r="D1831" s="229">
        <v>12</v>
      </c>
      <c r="E1831" s="229">
        <v>2014</v>
      </c>
      <c r="F1831" s="226">
        <v>2118</v>
      </c>
    </row>
    <row r="1832" spans="2:7">
      <c r="B1832" s="229">
        <v>5</v>
      </c>
      <c r="C1832" s="229">
        <v>16</v>
      </c>
      <c r="D1832" s="229">
        <v>12</v>
      </c>
      <c r="E1832" s="229">
        <v>2014</v>
      </c>
      <c r="F1832" s="226">
        <v>2116.9</v>
      </c>
    </row>
    <row r="1833" spans="2:7">
      <c r="B1833" s="229">
        <v>6</v>
      </c>
      <c r="C1833" s="229">
        <v>16</v>
      </c>
      <c r="D1833" s="229">
        <v>12</v>
      </c>
      <c r="E1833" s="229">
        <v>2014</v>
      </c>
      <c r="F1833" s="226">
        <v>2106.6999999999998</v>
      </c>
    </row>
    <row r="1834" spans="2:7">
      <c r="B1834" s="229">
        <v>7</v>
      </c>
      <c r="C1834" s="229">
        <v>16</v>
      </c>
      <c r="D1834" s="229">
        <v>12</v>
      </c>
      <c r="E1834" s="229">
        <v>2014</v>
      </c>
      <c r="F1834" s="226">
        <v>2117.1</v>
      </c>
    </row>
    <row r="1835" spans="2:7">
      <c r="B1835" s="229">
        <v>8</v>
      </c>
      <c r="C1835" s="229">
        <v>16</v>
      </c>
      <c r="D1835" s="229">
        <v>12</v>
      </c>
      <c r="E1835" s="229">
        <v>2014</v>
      </c>
      <c r="F1835" s="226">
        <v>2059</v>
      </c>
    </row>
    <row r="1836" spans="2:7">
      <c r="B1836" s="229">
        <v>9</v>
      </c>
      <c r="C1836" s="229">
        <v>16</v>
      </c>
      <c r="D1836" s="229">
        <v>12</v>
      </c>
      <c r="E1836" s="229">
        <v>2014</v>
      </c>
      <c r="F1836" s="226">
        <v>2011</v>
      </c>
    </row>
    <row r="1837" spans="2:7">
      <c r="B1837" s="229">
        <v>10</v>
      </c>
      <c r="C1837" s="229">
        <v>16</v>
      </c>
      <c r="D1837" s="229">
        <v>12</v>
      </c>
      <c r="E1837" s="229">
        <v>2014</v>
      </c>
      <c r="F1837" s="226">
        <v>2024.2</v>
      </c>
    </row>
    <row r="1838" spans="2:7">
      <c r="B1838" s="229">
        <v>11</v>
      </c>
      <c r="C1838" s="229">
        <v>16</v>
      </c>
      <c r="D1838" s="229">
        <v>12</v>
      </c>
      <c r="E1838" s="229">
        <v>2014</v>
      </c>
      <c r="F1838" s="226">
        <v>2032.6</v>
      </c>
    </row>
    <row r="1839" spans="2:7">
      <c r="B1839" s="229">
        <v>12</v>
      </c>
      <c r="C1839" s="229">
        <v>16</v>
      </c>
      <c r="D1839" s="229">
        <v>12</v>
      </c>
      <c r="E1839" s="229">
        <v>2014</v>
      </c>
      <c r="F1839" s="226">
        <v>1972</v>
      </c>
      <c r="G1839" s="159" t="s">
        <v>183</v>
      </c>
    </row>
    <row r="1840" spans="2:7">
      <c r="B1840" s="229">
        <v>13</v>
      </c>
      <c r="C1840" s="229">
        <v>16</v>
      </c>
      <c r="D1840" s="229">
        <v>12</v>
      </c>
      <c r="E1840" s="229">
        <v>2014</v>
      </c>
      <c r="F1840" s="226">
        <v>1930.4</v>
      </c>
    </row>
    <row r="1841" spans="2:6">
      <c r="B1841" s="229">
        <v>14</v>
      </c>
      <c r="C1841" s="229">
        <v>16</v>
      </c>
      <c r="D1841" s="229">
        <v>12</v>
      </c>
      <c r="E1841" s="229">
        <v>2014</v>
      </c>
      <c r="F1841" s="226">
        <v>1973.1</v>
      </c>
    </row>
    <row r="1842" spans="2:6">
      <c r="B1842" s="229">
        <v>15</v>
      </c>
      <c r="C1842" s="229">
        <v>16</v>
      </c>
      <c r="D1842" s="229">
        <v>12</v>
      </c>
      <c r="E1842" s="229">
        <v>2014</v>
      </c>
      <c r="F1842" s="226">
        <v>1951.2</v>
      </c>
    </row>
    <row r="1843" spans="2:6">
      <c r="B1843" s="229">
        <v>16</v>
      </c>
      <c r="C1843" s="229">
        <v>16</v>
      </c>
      <c r="D1843" s="229">
        <v>12</v>
      </c>
      <c r="E1843" s="229">
        <v>2014</v>
      </c>
      <c r="F1843" s="226">
        <v>1966.9</v>
      </c>
    </row>
    <row r="1844" spans="2:6">
      <c r="B1844" s="229">
        <v>17</v>
      </c>
      <c r="C1844" s="229">
        <v>16</v>
      </c>
      <c r="D1844" s="229">
        <v>12</v>
      </c>
      <c r="E1844" s="229">
        <v>2014</v>
      </c>
      <c r="F1844" s="226">
        <v>1993</v>
      </c>
    </row>
    <row r="1845" spans="2:6">
      <c r="B1845" s="229">
        <v>18</v>
      </c>
      <c r="C1845" s="229">
        <v>16</v>
      </c>
      <c r="D1845" s="229">
        <v>12</v>
      </c>
      <c r="E1845" s="229">
        <v>2014</v>
      </c>
      <c r="F1845" s="226">
        <v>1988.8</v>
      </c>
    </row>
    <row r="1846" spans="2:6">
      <c r="B1846" s="229">
        <v>19</v>
      </c>
      <c r="C1846" s="229">
        <v>16</v>
      </c>
      <c r="D1846" s="229">
        <v>12</v>
      </c>
      <c r="E1846" s="229">
        <v>2014</v>
      </c>
      <c r="F1846" s="226">
        <v>2001.9</v>
      </c>
    </row>
    <row r="1847" spans="2:6">
      <c r="B1847" s="229">
        <v>20</v>
      </c>
      <c r="C1847" s="229">
        <v>16</v>
      </c>
      <c r="D1847" s="229">
        <v>12</v>
      </c>
      <c r="E1847" s="229">
        <v>2014</v>
      </c>
      <c r="F1847" s="226">
        <v>1989.3</v>
      </c>
    </row>
    <row r="1848" spans="2:6">
      <c r="B1848" s="229">
        <v>21</v>
      </c>
      <c r="C1848" s="229">
        <v>16</v>
      </c>
      <c r="D1848" s="229">
        <v>12</v>
      </c>
      <c r="E1848" s="229">
        <v>2014</v>
      </c>
      <c r="F1848" s="226">
        <v>2030.8</v>
      </c>
    </row>
    <row r="1849" spans="2:6">
      <c r="B1849" s="229">
        <v>22</v>
      </c>
      <c r="C1849" s="229">
        <v>16</v>
      </c>
      <c r="D1849" s="229">
        <v>12</v>
      </c>
      <c r="E1849" s="229">
        <v>2014</v>
      </c>
      <c r="F1849" s="226">
        <v>2113</v>
      </c>
    </row>
    <row r="1850" spans="2:6">
      <c r="B1850" s="229">
        <v>23</v>
      </c>
      <c r="C1850" s="229">
        <v>16</v>
      </c>
      <c r="D1850" s="229">
        <v>12</v>
      </c>
      <c r="E1850" s="229">
        <v>2014</v>
      </c>
      <c r="F1850" s="226">
        <v>2124.8000000000002</v>
      </c>
    </row>
    <row r="1851" spans="2:6">
      <c r="B1851" s="229">
        <v>24</v>
      </c>
      <c r="C1851" s="229">
        <v>16</v>
      </c>
      <c r="D1851" s="229">
        <v>12</v>
      </c>
      <c r="E1851" s="229">
        <v>2014</v>
      </c>
      <c r="F1851" s="226">
        <v>2134.4</v>
      </c>
    </row>
    <row r="1852" spans="2:6">
      <c r="B1852" s="229">
        <v>1</v>
      </c>
      <c r="C1852" s="229">
        <v>17</v>
      </c>
      <c r="D1852" s="229">
        <v>12</v>
      </c>
      <c r="E1852" s="229">
        <v>2014</v>
      </c>
      <c r="F1852" s="226">
        <v>2135.4</v>
      </c>
    </row>
    <row r="1853" spans="2:6">
      <c r="B1853" s="229">
        <v>2</v>
      </c>
      <c r="C1853" s="229">
        <v>17</v>
      </c>
      <c r="D1853" s="229">
        <v>12</v>
      </c>
      <c r="E1853" s="229">
        <v>2014</v>
      </c>
      <c r="F1853" s="226">
        <v>2101.3000000000002</v>
      </c>
    </row>
    <row r="1854" spans="2:6">
      <c r="B1854" s="229">
        <v>3</v>
      </c>
      <c r="C1854" s="229">
        <v>17</v>
      </c>
      <c r="D1854" s="229">
        <v>12</v>
      </c>
      <c r="E1854" s="229">
        <v>2014</v>
      </c>
      <c r="F1854" s="226">
        <v>2092</v>
      </c>
    </row>
    <row r="1855" spans="2:6">
      <c r="B1855" s="229">
        <v>4</v>
      </c>
      <c r="C1855" s="229">
        <v>17</v>
      </c>
      <c r="D1855" s="229">
        <v>12</v>
      </c>
      <c r="E1855" s="229">
        <v>2014</v>
      </c>
      <c r="F1855" s="226">
        <v>2088.1999999999998</v>
      </c>
    </row>
    <row r="1856" spans="2:6">
      <c r="B1856" s="229">
        <v>5</v>
      </c>
      <c r="C1856" s="229">
        <v>17</v>
      </c>
      <c r="D1856" s="229">
        <v>12</v>
      </c>
      <c r="E1856" s="229">
        <v>2014</v>
      </c>
      <c r="F1856" s="226">
        <v>2090.6</v>
      </c>
    </row>
    <row r="1857" spans="2:6">
      <c r="B1857" s="229">
        <v>6</v>
      </c>
      <c r="C1857" s="229">
        <v>17</v>
      </c>
      <c r="D1857" s="229">
        <v>12</v>
      </c>
      <c r="E1857" s="229">
        <v>2014</v>
      </c>
      <c r="F1857" s="226">
        <v>2067.1999999999998</v>
      </c>
    </row>
    <row r="1858" spans="2:6">
      <c r="B1858" s="229">
        <v>7</v>
      </c>
      <c r="C1858" s="229">
        <v>17</v>
      </c>
      <c r="D1858" s="229">
        <v>12</v>
      </c>
      <c r="E1858" s="229">
        <v>2014</v>
      </c>
      <c r="F1858" s="226">
        <v>2057.6</v>
      </c>
    </row>
    <row r="1859" spans="2:6">
      <c r="B1859" s="229">
        <v>8</v>
      </c>
      <c r="C1859" s="229">
        <v>17</v>
      </c>
      <c r="D1859" s="229">
        <v>12</v>
      </c>
      <c r="E1859" s="229">
        <v>2014</v>
      </c>
      <c r="F1859" s="226">
        <v>2035.9</v>
      </c>
    </row>
    <row r="1860" spans="2:6">
      <c r="B1860" s="229">
        <v>9</v>
      </c>
      <c r="C1860" s="229">
        <v>17</v>
      </c>
      <c r="D1860" s="229">
        <v>12</v>
      </c>
      <c r="E1860" s="229">
        <v>2014</v>
      </c>
      <c r="F1860" s="226">
        <v>2004.2</v>
      </c>
    </row>
    <row r="1861" spans="2:6">
      <c r="B1861" s="229">
        <v>10</v>
      </c>
      <c r="C1861" s="229">
        <v>17</v>
      </c>
      <c r="D1861" s="229">
        <v>12</v>
      </c>
      <c r="E1861" s="229">
        <v>2014</v>
      </c>
      <c r="F1861" s="226">
        <v>2024.9</v>
      </c>
    </row>
    <row r="1862" spans="2:6">
      <c r="B1862" s="229">
        <v>11</v>
      </c>
      <c r="C1862" s="229">
        <v>17</v>
      </c>
      <c r="D1862" s="229">
        <v>12</v>
      </c>
      <c r="E1862" s="229">
        <v>2014</v>
      </c>
      <c r="F1862" s="226">
        <v>2098.3000000000002</v>
      </c>
    </row>
    <row r="1863" spans="2:6">
      <c r="B1863" s="229">
        <v>12</v>
      </c>
      <c r="C1863" s="229">
        <v>17</v>
      </c>
      <c r="D1863" s="229">
        <v>12</v>
      </c>
      <c r="E1863" s="229">
        <v>2014</v>
      </c>
      <c r="F1863" s="226">
        <v>2044.4</v>
      </c>
    </row>
    <row r="1864" spans="2:6">
      <c r="B1864" s="229">
        <v>13</v>
      </c>
      <c r="C1864" s="229">
        <v>17</v>
      </c>
      <c r="D1864" s="229">
        <v>12</v>
      </c>
      <c r="E1864" s="229">
        <v>2014</v>
      </c>
      <c r="F1864" s="226">
        <v>2011.5</v>
      </c>
    </row>
    <row r="1865" spans="2:6">
      <c r="B1865" s="229">
        <v>14</v>
      </c>
      <c r="C1865" s="229">
        <v>17</v>
      </c>
      <c r="D1865" s="229">
        <v>12</v>
      </c>
      <c r="E1865" s="229">
        <v>2014</v>
      </c>
      <c r="F1865" s="226">
        <v>2054.6999999999998</v>
      </c>
    </row>
    <row r="1866" spans="2:6">
      <c r="B1866" s="229">
        <v>15</v>
      </c>
      <c r="C1866" s="229">
        <v>17</v>
      </c>
      <c r="D1866" s="229">
        <v>12</v>
      </c>
      <c r="E1866" s="229">
        <v>2014</v>
      </c>
      <c r="F1866" s="226">
        <v>2051.6</v>
      </c>
    </row>
    <row r="1867" spans="2:6">
      <c r="B1867" s="229">
        <v>16</v>
      </c>
      <c r="C1867" s="229">
        <v>17</v>
      </c>
      <c r="D1867" s="229">
        <v>12</v>
      </c>
      <c r="E1867" s="229">
        <v>2014</v>
      </c>
      <c r="F1867" s="226">
        <v>2034.7</v>
      </c>
    </row>
    <row r="1868" spans="2:6">
      <c r="B1868" s="229">
        <v>17</v>
      </c>
      <c r="C1868" s="229">
        <v>17</v>
      </c>
      <c r="D1868" s="229">
        <v>12</v>
      </c>
      <c r="E1868" s="229">
        <v>2014</v>
      </c>
      <c r="F1868" s="226">
        <v>2029.3</v>
      </c>
    </row>
    <row r="1869" spans="2:6">
      <c r="B1869" s="229">
        <v>18</v>
      </c>
      <c r="C1869" s="229">
        <v>17</v>
      </c>
      <c r="D1869" s="229">
        <v>12</v>
      </c>
      <c r="E1869" s="229">
        <v>2014</v>
      </c>
      <c r="F1869" s="226">
        <v>2058.6</v>
      </c>
    </row>
    <row r="1870" spans="2:6">
      <c r="B1870" s="229">
        <v>19</v>
      </c>
      <c r="C1870" s="229">
        <v>17</v>
      </c>
      <c r="D1870" s="229">
        <v>12</v>
      </c>
      <c r="E1870" s="229">
        <v>2014</v>
      </c>
      <c r="F1870" s="226">
        <v>2043</v>
      </c>
    </row>
    <row r="1871" spans="2:6">
      <c r="B1871" s="229">
        <v>20</v>
      </c>
      <c r="C1871" s="229">
        <v>17</v>
      </c>
      <c r="D1871" s="229">
        <v>12</v>
      </c>
      <c r="E1871" s="229">
        <v>2014</v>
      </c>
      <c r="F1871" s="226">
        <v>2049.8000000000002</v>
      </c>
    </row>
    <row r="1872" spans="2:6">
      <c r="B1872" s="229">
        <v>21</v>
      </c>
      <c r="C1872" s="229">
        <v>17</v>
      </c>
      <c r="D1872" s="229">
        <v>12</v>
      </c>
      <c r="E1872" s="229">
        <v>2014</v>
      </c>
      <c r="F1872" s="226">
        <v>2076.9</v>
      </c>
    </row>
    <row r="1873" spans="2:6">
      <c r="B1873" s="229">
        <v>22</v>
      </c>
      <c r="C1873" s="229">
        <v>17</v>
      </c>
      <c r="D1873" s="229">
        <v>12</v>
      </c>
      <c r="E1873" s="229">
        <v>2014</v>
      </c>
      <c r="F1873" s="226">
        <v>2175.1999999999998</v>
      </c>
    </row>
    <row r="1874" spans="2:6">
      <c r="B1874" s="229">
        <v>23</v>
      </c>
      <c r="C1874" s="229">
        <v>17</v>
      </c>
      <c r="D1874" s="229">
        <v>12</v>
      </c>
      <c r="E1874" s="229">
        <v>2014</v>
      </c>
      <c r="F1874" s="226">
        <v>2179.4</v>
      </c>
    </row>
    <row r="1875" spans="2:6">
      <c r="B1875" s="229">
        <v>24</v>
      </c>
      <c r="C1875" s="229">
        <v>17</v>
      </c>
      <c r="D1875" s="229">
        <v>12</v>
      </c>
      <c r="E1875" s="229">
        <v>2014</v>
      </c>
      <c r="F1875" s="226">
        <v>2125.4</v>
      </c>
    </row>
    <row r="1876" spans="2:6">
      <c r="B1876" s="229">
        <v>1</v>
      </c>
      <c r="C1876" s="229">
        <v>18</v>
      </c>
      <c r="D1876" s="229">
        <v>12</v>
      </c>
      <c r="E1876" s="229">
        <v>2014</v>
      </c>
      <c r="F1876" s="226">
        <v>2098.3000000000002</v>
      </c>
    </row>
    <row r="1877" spans="2:6">
      <c r="B1877" s="229">
        <v>2</v>
      </c>
      <c r="C1877" s="229">
        <v>18</v>
      </c>
      <c r="D1877" s="229">
        <v>12</v>
      </c>
      <c r="E1877" s="229">
        <v>2014</v>
      </c>
      <c r="F1877" s="226">
        <v>2034.8</v>
      </c>
    </row>
    <row r="1878" spans="2:6">
      <c r="B1878" s="229">
        <v>3</v>
      </c>
      <c r="C1878" s="229">
        <v>18</v>
      </c>
      <c r="D1878" s="229">
        <v>12</v>
      </c>
      <c r="E1878" s="229">
        <v>2014</v>
      </c>
      <c r="F1878" s="226">
        <v>2000.1</v>
      </c>
    </row>
    <row r="1879" spans="2:6">
      <c r="B1879" s="229">
        <v>4</v>
      </c>
      <c r="C1879" s="229">
        <v>18</v>
      </c>
      <c r="D1879" s="229">
        <v>12</v>
      </c>
      <c r="E1879" s="229">
        <v>2014</v>
      </c>
      <c r="F1879" s="226">
        <v>1983.6</v>
      </c>
    </row>
    <row r="1880" spans="2:6">
      <c r="B1880" s="229">
        <v>5</v>
      </c>
      <c r="C1880" s="229">
        <v>18</v>
      </c>
      <c r="D1880" s="229">
        <v>12</v>
      </c>
      <c r="E1880" s="229">
        <v>2014</v>
      </c>
      <c r="F1880" s="226">
        <v>1974.9</v>
      </c>
    </row>
    <row r="1881" spans="2:6">
      <c r="B1881" s="229">
        <v>6</v>
      </c>
      <c r="C1881" s="229">
        <v>18</v>
      </c>
      <c r="D1881" s="229">
        <v>12</v>
      </c>
      <c r="E1881" s="229">
        <v>2014</v>
      </c>
      <c r="F1881" s="226">
        <v>1972.8</v>
      </c>
    </row>
    <row r="1882" spans="2:6">
      <c r="B1882" s="229">
        <v>7</v>
      </c>
      <c r="C1882" s="229">
        <v>18</v>
      </c>
      <c r="D1882" s="229">
        <v>12</v>
      </c>
      <c r="E1882" s="229">
        <v>2014</v>
      </c>
      <c r="F1882" s="226">
        <v>2036.1</v>
      </c>
    </row>
    <row r="1883" spans="2:6">
      <c r="B1883" s="229">
        <v>8</v>
      </c>
      <c r="C1883" s="229">
        <v>18</v>
      </c>
      <c r="D1883" s="229">
        <v>12</v>
      </c>
      <c r="E1883" s="229">
        <v>2014</v>
      </c>
      <c r="F1883" s="226">
        <v>2024.9</v>
      </c>
    </row>
    <row r="1884" spans="2:6">
      <c r="B1884" s="229">
        <v>9</v>
      </c>
      <c r="C1884" s="229">
        <v>18</v>
      </c>
      <c r="D1884" s="229">
        <v>12</v>
      </c>
      <c r="E1884" s="229">
        <v>2014</v>
      </c>
      <c r="F1884" s="226">
        <v>2010.5</v>
      </c>
    </row>
    <row r="1885" spans="2:6">
      <c r="B1885" s="229">
        <v>10</v>
      </c>
      <c r="C1885" s="229">
        <v>18</v>
      </c>
      <c r="D1885" s="229">
        <v>12</v>
      </c>
      <c r="E1885" s="229">
        <v>2014</v>
      </c>
      <c r="F1885" s="226">
        <v>2024.6</v>
      </c>
    </row>
    <row r="1886" spans="2:6">
      <c r="B1886" s="229">
        <v>11</v>
      </c>
      <c r="C1886" s="229">
        <v>18</v>
      </c>
      <c r="D1886" s="229">
        <v>12</v>
      </c>
      <c r="E1886" s="229">
        <v>2014</v>
      </c>
      <c r="F1886" s="226">
        <v>2026.4</v>
      </c>
    </row>
    <row r="1887" spans="2:6">
      <c r="B1887" s="229">
        <v>12</v>
      </c>
      <c r="C1887" s="229">
        <v>18</v>
      </c>
      <c r="D1887" s="229">
        <v>12</v>
      </c>
      <c r="E1887" s="229">
        <v>2014</v>
      </c>
      <c r="F1887" s="226">
        <v>2027.9</v>
      </c>
    </row>
    <row r="1888" spans="2:6">
      <c r="B1888" s="229">
        <v>13</v>
      </c>
      <c r="C1888" s="229">
        <v>18</v>
      </c>
      <c r="D1888" s="229">
        <v>12</v>
      </c>
      <c r="E1888" s="229">
        <v>2014</v>
      </c>
      <c r="F1888" s="226">
        <v>2019.9</v>
      </c>
    </row>
    <row r="1889" spans="2:6">
      <c r="B1889" s="229">
        <v>14</v>
      </c>
      <c r="C1889" s="229">
        <v>18</v>
      </c>
      <c r="D1889" s="229">
        <v>12</v>
      </c>
      <c r="E1889" s="229">
        <v>2014</v>
      </c>
      <c r="F1889" s="226">
        <v>2015.6</v>
      </c>
    </row>
    <row r="1890" spans="2:6">
      <c r="B1890" s="229">
        <v>15</v>
      </c>
      <c r="C1890" s="229">
        <v>18</v>
      </c>
      <c r="D1890" s="229">
        <v>12</v>
      </c>
      <c r="E1890" s="229">
        <v>2014</v>
      </c>
      <c r="F1890" s="226">
        <v>1974.7</v>
      </c>
    </row>
    <row r="1891" spans="2:6">
      <c r="B1891" s="229">
        <v>16</v>
      </c>
      <c r="C1891" s="229">
        <v>18</v>
      </c>
      <c r="D1891" s="229">
        <v>12</v>
      </c>
      <c r="E1891" s="229">
        <v>2014</v>
      </c>
      <c r="F1891" s="226">
        <v>1984.8</v>
      </c>
    </row>
    <row r="1892" spans="2:6">
      <c r="B1892" s="229">
        <v>17</v>
      </c>
      <c r="C1892" s="229">
        <v>18</v>
      </c>
      <c r="D1892" s="229">
        <v>12</v>
      </c>
      <c r="E1892" s="229">
        <v>2014</v>
      </c>
      <c r="F1892" s="226">
        <v>1975.2</v>
      </c>
    </row>
    <row r="1893" spans="2:6">
      <c r="B1893" s="229">
        <v>18</v>
      </c>
      <c r="C1893" s="229">
        <v>18</v>
      </c>
      <c r="D1893" s="229">
        <v>12</v>
      </c>
      <c r="E1893" s="229">
        <v>2014</v>
      </c>
      <c r="F1893" s="226">
        <v>2021.8</v>
      </c>
    </row>
    <row r="1894" spans="2:6">
      <c r="B1894" s="229">
        <v>19</v>
      </c>
      <c r="C1894" s="229">
        <v>18</v>
      </c>
      <c r="D1894" s="229">
        <v>12</v>
      </c>
      <c r="E1894" s="229">
        <v>2014</v>
      </c>
      <c r="F1894" s="226">
        <v>2059.1</v>
      </c>
    </row>
    <row r="1895" spans="2:6">
      <c r="B1895" s="229">
        <v>20</v>
      </c>
      <c r="C1895" s="229">
        <v>18</v>
      </c>
      <c r="D1895" s="229">
        <v>12</v>
      </c>
      <c r="E1895" s="229">
        <v>2014</v>
      </c>
      <c r="F1895" s="226">
        <v>2055.1</v>
      </c>
    </row>
    <row r="1896" spans="2:6">
      <c r="B1896" s="229">
        <v>21</v>
      </c>
      <c r="C1896" s="229">
        <v>18</v>
      </c>
      <c r="D1896" s="229">
        <v>12</v>
      </c>
      <c r="E1896" s="229">
        <v>2014</v>
      </c>
      <c r="F1896" s="226">
        <v>2091.9</v>
      </c>
    </row>
    <row r="1897" spans="2:6">
      <c r="B1897" s="229">
        <v>22</v>
      </c>
      <c r="C1897" s="229">
        <v>18</v>
      </c>
      <c r="D1897" s="229">
        <v>12</v>
      </c>
      <c r="E1897" s="229">
        <v>2014</v>
      </c>
      <c r="F1897" s="226">
        <v>2192.1999999999998</v>
      </c>
    </row>
    <row r="1898" spans="2:6">
      <c r="B1898" s="229">
        <v>23</v>
      </c>
      <c r="C1898" s="229">
        <v>18</v>
      </c>
      <c r="D1898" s="229">
        <v>12</v>
      </c>
      <c r="E1898" s="229">
        <v>2014</v>
      </c>
      <c r="F1898" s="226">
        <v>2198.1</v>
      </c>
    </row>
    <row r="1899" spans="2:6">
      <c r="B1899" s="229">
        <v>24</v>
      </c>
      <c r="C1899" s="229">
        <v>18</v>
      </c>
      <c r="D1899" s="229">
        <v>12</v>
      </c>
      <c r="E1899" s="229">
        <v>2014</v>
      </c>
      <c r="F1899" s="226">
        <v>2174</v>
      </c>
    </row>
    <row r="1900" spans="2:6">
      <c r="B1900" s="229">
        <v>1</v>
      </c>
      <c r="C1900" s="229">
        <v>19</v>
      </c>
      <c r="D1900" s="229">
        <v>12</v>
      </c>
      <c r="E1900" s="229">
        <v>2014</v>
      </c>
      <c r="F1900" s="226">
        <v>2157.6999999999998</v>
      </c>
    </row>
    <row r="1901" spans="2:6">
      <c r="B1901" s="229">
        <v>2</v>
      </c>
      <c r="C1901" s="229">
        <v>19</v>
      </c>
      <c r="D1901" s="229">
        <v>12</v>
      </c>
      <c r="E1901" s="229">
        <v>2014</v>
      </c>
      <c r="F1901" s="226">
        <v>2110</v>
      </c>
    </row>
    <row r="1902" spans="2:6">
      <c r="B1902" s="229">
        <v>3</v>
      </c>
      <c r="C1902" s="229">
        <v>19</v>
      </c>
      <c r="D1902" s="229">
        <v>12</v>
      </c>
      <c r="E1902" s="229">
        <v>2014</v>
      </c>
      <c r="F1902" s="226">
        <v>2071.6</v>
      </c>
    </row>
    <row r="1903" spans="2:6">
      <c r="B1903" s="229">
        <v>4</v>
      </c>
      <c r="C1903" s="229">
        <v>19</v>
      </c>
      <c r="D1903" s="229">
        <v>12</v>
      </c>
      <c r="E1903" s="229">
        <v>2014</v>
      </c>
      <c r="F1903" s="226">
        <v>2063.1999999999998</v>
      </c>
    </row>
    <row r="1904" spans="2:6">
      <c r="B1904" s="229">
        <v>5</v>
      </c>
      <c r="C1904" s="229">
        <v>19</v>
      </c>
      <c r="D1904" s="229">
        <v>12</v>
      </c>
      <c r="E1904" s="229">
        <v>2014</v>
      </c>
      <c r="F1904" s="226">
        <v>2069.6999999999998</v>
      </c>
    </row>
    <row r="1905" spans="2:6">
      <c r="B1905" s="229">
        <v>6</v>
      </c>
      <c r="C1905" s="229">
        <v>19</v>
      </c>
      <c r="D1905" s="229">
        <v>12</v>
      </c>
      <c r="E1905" s="229">
        <v>2014</v>
      </c>
      <c r="F1905" s="226">
        <v>2079.1</v>
      </c>
    </row>
    <row r="1906" spans="2:6">
      <c r="B1906" s="229">
        <v>7</v>
      </c>
      <c r="C1906" s="229">
        <v>19</v>
      </c>
      <c r="D1906" s="229">
        <v>12</v>
      </c>
      <c r="E1906" s="229">
        <v>2014</v>
      </c>
      <c r="F1906" s="226">
        <v>2111.6999999999998</v>
      </c>
    </row>
    <row r="1907" spans="2:6">
      <c r="B1907" s="229">
        <v>8</v>
      </c>
      <c r="C1907" s="229">
        <v>19</v>
      </c>
      <c r="D1907" s="229">
        <v>12</v>
      </c>
      <c r="E1907" s="229">
        <v>2014</v>
      </c>
      <c r="F1907" s="226">
        <v>2066.6999999999998</v>
      </c>
    </row>
    <row r="1908" spans="2:6">
      <c r="B1908" s="229">
        <v>9</v>
      </c>
      <c r="C1908" s="229">
        <v>19</v>
      </c>
      <c r="D1908" s="229">
        <v>12</v>
      </c>
      <c r="E1908" s="229">
        <v>2014</v>
      </c>
      <c r="F1908" s="226">
        <v>2067.6</v>
      </c>
    </row>
    <row r="1909" spans="2:6">
      <c r="B1909" s="229">
        <v>10</v>
      </c>
      <c r="C1909" s="229">
        <v>19</v>
      </c>
      <c r="D1909" s="229">
        <v>12</v>
      </c>
      <c r="E1909" s="229">
        <v>2014</v>
      </c>
      <c r="F1909" s="226">
        <v>2097.4</v>
      </c>
    </row>
    <row r="1910" spans="2:6">
      <c r="B1910" s="229">
        <v>11</v>
      </c>
      <c r="C1910" s="229">
        <v>19</v>
      </c>
      <c r="D1910" s="229">
        <v>12</v>
      </c>
      <c r="E1910" s="229">
        <v>2014</v>
      </c>
      <c r="F1910" s="226">
        <v>2103.6</v>
      </c>
    </row>
    <row r="1911" spans="2:6">
      <c r="B1911" s="229">
        <v>12</v>
      </c>
      <c r="C1911" s="229">
        <v>19</v>
      </c>
      <c r="D1911" s="229">
        <v>12</v>
      </c>
      <c r="E1911" s="229">
        <v>2014</v>
      </c>
      <c r="F1911" s="226">
        <v>2093.3000000000002</v>
      </c>
    </row>
    <row r="1912" spans="2:6">
      <c r="B1912" s="229">
        <v>13</v>
      </c>
      <c r="C1912" s="229">
        <v>19</v>
      </c>
      <c r="D1912" s="229">
        <v>12</v>
      </c>
      <c r="E1912" s="229">
        <v>2014</v>
      </c>
      <c r="F1912" s="226">
        <v>2103.9</v>
      </c>
    </row>
    <row r="1913" spans="2:6">
      <c r="B1913" s="229">
        <v>14</v>
      </c>
      <c r="C1913" s="229">
        <v>19</v>
      </c>
      <c r="D1913" s="229">
        <v>12</v>
      </c>
      <c r="E1913" s="229">
        <v>2014</v>
      </c>
      <c r="F1913" s="226">
        <v>2114.9</v>
      </c>
    </row>
    <row r="1914" spans="2:6">
      <c r="B1914" s="229">
        <v>15</v>
      </c>
      <c r="C1914" s="229">
        <v>19</v>
      </c>
      <c r="D1914" s="229">
        <v>12</v>
      </c>
      <c r="E1914" s="229">
        <v>2014</v>
      </c>
      <c r="F1914" s="226">
        <v>2120.6</v>
      </c>
    </row>
    <row r="1915" spans="2:6">
      <c r="B1915" s="229">
        <v>16</v>
      </c>
      <c r="C1915" s="229">
        <v>19</v>
      </c>
      <c r="D1915" s="229">
        <v>12</v>
      </c>
      <c r="E1915" s="229">
        <v>2014</v>
      </c>
      <c r="F1915" s="226">
        <v>2144.4</v>
      </c>
    </row>
    <row r="1916" spans="2:6">
      <c r="B1916" s="229">
        <v>17</v>
      </c>
      <c r="C1916" s="229">
        <v>19</v>
      </c>
      <c r="D1916" s="229">
        <v>12</v>
      </c>
      <c r="E1916" s="229">
        <v>2014</v>
      </c>
      <c r="F1916" s="226">
        <v>2123.3000000000002</v>
      </c>
    </row>
    <row r="1917" spans="2:6">
      <c r="B1917" s="229">
        <v>18</v>
      </c>
      <c r="C1917" s="229">
        <v>19</v>
      </c>
      <c r="D1917" s="229">
        <v>12</v>
      </c>
      <c r="E1917" s="229">
        <v>2014</v>
      </c>
      <c r="F1917" s="226">
        <v>2153.6</v>
      </c>
    </row>
    <row r="1918" spans="2:6">
      <c r="B1918" s="229">
        <v>19</v>
      </c>
      <c r="C1918" s="229">
        <v>19</v>
      </c>
      <c r="D1918" s="229">
        <v>12</v>
      </c>
      <c r="E1918" s="229">
        <v>2014</v>
      </c>
      <c r="F1918" s="226">
        <v>2163.1999999999998</v>
      </c>
    </row>
    <row r="1919" spans="2:6">
      <c r="B1919" s="229">
        <v>20</v>
      </c>
      <c r="C1919" s="229">
        <v>19</v>
      </c>
      <c r="D1919" s="229">
        <v>12</v>
      </c>
      <c r="E1919" s="229">
        <v>2014</v>
      </c>
      <c r="F1919" s="226">
        <v>2128.1999999999998</v>
      </c>
    </row>
    <row r="1920" spans="2:6">
      <c r="B1920" s="229">
        <v>21</v>
      </c>
      <c r="C1920" s="229">
        <v>19</v>
      </c>
      <c r="D1920" s="229">
        <v>12</v>
      </c>
      <c r="E1920" s="229">
        <v>2014</v>
      </c>
      <c r="F1920" s="226">
        <v>2171.1</v>
      </c>
    </row>
    <row r="1921" spans="2:6">
      <c r="B1921" s="229">
        <v>22</v>
      </c>
      <c r="C1921" s="229">
        <v>19</v>
      </c>
      <c r="D1921" s="229">
        <v>12</v>
      </c>
      <c r="E1921" s="229">
        <v>2014</v>
      </c>
      <c r="F1921" s="226">
        <v>2251</v>
      </c>
    </row>
    <row r="1922" spans="2:6">
      <c r="B1922" s="229">
        <v>23</v>
      </c>
      <c r="C1922" s="229">
        <v>19</v>
      </c>
      <c r="D1922" s="229">
        <v>12</v>
      </c>
      <c r="E1922" s="229">
        <v>2014</v>
      </c>
      <c r="F1922" s="226">
        <v>2246.9</v>
      </c>
    </row>
    <row r="1923" spans="2:6">
      <c r="B1923" s="229">
        <v>24</v>
      </c>
      <c r="C1923" s="229">
        <v>19</v>
      </c>
      <c r="D1923" s="229">
        <v>12</v>
      </c>
      <c r="E1923" s="229">
        <v>2014</v>
      </c>
      <c r="F1923" s="226">
        <v>2234.5</v>
      </c>
    </row>
    <row r="1924" spans="2:6">
      <c r="B1924" s="229">
        <v>1</v>
      </c>
      <c r="C1924" s="229">
        <v>20</v>
      </c>
      <c r="D1924" s="229">
        <v>12</v>
      </c>
      <c r="E1924" s="229">
        <v>2014</v>
      </c>
      <c r="F1924" s="226">
        <v>2212.5</v>
      </c>
    </row>
    <row r="1925" spans="2:6">
      <c r="B1925" s="229">
        <v>2</v>
      </c>
      <c r="C1925" s="229">
        <v>20</v>
      </c>
      <c r="D1925" s="229">
        <v>12</v>
      </c>
      <c r="E1925" s="229">
        <v>2014</v>
      </c>
      <c r="F1925" s="226">
        <v>2177</v>
      </c>
    </row>
    <row r="1926" spans="2:6">
      <c r="B1926" s="229">
        <v>3</v>
      </c>
      <c r="C1926" s="229">
        <v>20</v>
      </c>
      <c r="D1926" s="229">
        <v>12</v>
      </c>
      <c r="E1926" s="229">
        <v>2014</v>
      </c>
      <c r="F1926" s="226">
        <v>2170.1</v>
      </c>
    </row>
    <row r="1927" spans="2:6">
      <c r="B1927" s="229">
        <v>4</v>
      </c>
      <c r="C1927" s="229">
        <v>20</v>
      </c>
      <c r="D1927" s="229">
        <v>12</v>
      </c>
      <c r="E1927" s="229">
        <v>2014</v>
      </c>
      <c r="F1927" s="226">
        <v>2185</v>
      </c>
    </row>
    <row r="1928" spans="2:6">
      <c r="B1928" s="229">
        <v>5</v>
      </c>
      <c r="C1928" s="229">
        <v>20</v>
      </c>
      <c r="D1928" s="229">
        <v>12</v>
      </c>
      <c r="E1928" s="229">
        <v>2014</v>
      </c>
      <c r="F1928" s="226">
        <v>2160.1</v>
      </c>
    </row>
    <row r="1929" spans="2:6">
      <c r="B1929" s="229">
        <v>6</v>
      </c>
      <c r="C1929" s="229">
        <v>20</v>
      </c>
      <c r="D1929" s="229">
        <v>12</v>
      </c>
      <c r="E1929" s="229">
        <v>2014</v>
      </c>
      <c r="F1929" s="226">
        <v>2159.6999999999998</v>
      </c>
    </row>
    <row r="1930" spans="2:6">
      <c r="B1930" s="229">
        <v>7</v>
      </c>
      <c r="C1930" s="229">
        <v>20</v>
      </c>
      <c r="D1930" s="229">
        <v>12</v>
      </c>
      <c r="E1930" s="229">
        <v>2014</v>
      </c>
      <c r="F1930" s="226">
        <v>2163.9</v>
      </c>
    </row>
    <row r="1931" spans="2:6">
      <c r="B1931" s="229">
        <v>8</v>
      </c>
      <c r="C1931" s="229">
        <v>20</v>
      </c>
      <c r="D1931" s="229">
        <v>12</v>
      </c>
      <c r="E1931" s="229">
        <v>2014</v>
      </c>
      <c r="F1931" s="226">
        <v>2125.5</v>
      </c>
    </row>
    <row r="1932" spans="2:6">
      <c r="B1932" s="229">
        <v>9</v>
      </c>
      <c r="C1932" s="229">
        <v>20</v>
      </c>
      <c r="D1932" s="229">
        <v>12</v>
      </c>
      <c r="E1932" s="229">
        <v>2014</v>
      </c>
      <c r="F1932" s="226">
        <v>2123.5</v>
      </c>
    </row>
    <row r="1933" spans="2:6">
      <c r="B1933" s="229">
        <v>10</v>
      </c>
      <c r="C1933" s="229">
        <v>20</v>
      </c>
      <c r="D1933" s="229">
        <v>12</v>
      </c>
      <c r="E1933" s="229">
        <v>2014</v>
      </c>
      <c r="F1933" s="226">
        <v>2151.4</v>
      </c>
    </row>
    <row r="1934" spans="2:6">
      <c r="B1934" s="229">
        <v>11</v>
      </c>
      <c r="C1934" s="229">
        <v>20</v>
      </c>
      <c r="D1934" s="229">
        <v>12</v>
      </c>
      <c r="E1934" s="229">
        <v>2014</v>
      </c>
      <c r="F1934" s="226">
        <v>2182.1999999999998</v>
      </c>
    </row>
    <row r="1935" spans="2:6">
      <c r="B1935" s="229">
        <v>12</v>
      </c>
      <c r="C1935" s="229">
        <v>20</v>
      </c>
      <c r="D1935" s="229">
        <v>12</v>
      </c>
      <c r="E1935" s="229">
        <v>2014</v>
      </c>
      <c r="F1935" s="226">
        <v>2159.1</v>
      </c>
    </row>
    <row r="1936" spans="2:6">
      <c r="B1936" s="229">
        <v>13</v>
      </c>
      <c r="C1936" s="229">
        <v>20</v>
      </c>
      <c r="D1936" s="229">
        <v>12</v>
      </c>
      <c r="E1936" s="229">
        <v>2014</v>
      </c>
      <c r="F1936" s="226">
        <v>2120.4</v>
      </c>
    </row>
    <row r="1937" spans="2:6">
      <c r="B1937" s="229">
        <v>14</v>
      </c>
      <c r="C1937" s="229">
        <v>20</v>
      </c>
      <c r="D1937" s="229">
        <v>12</v>
      </c>
      <c r="E1937" s="229">
        <v>2014</v>
      </c>
      <c r="F1937" s="226">
        <v>2091.6999999999998</v>
      </c>
    </row>
    <row r="1938" spans="2:6">
      <c r="B1938" s="229">
        <v>15</v>
      </c>
      <c r="C1938" s="229">
        <v>20</v>
      </c>
      <c r="D1938" s="229">
        <v>12</v>
      </c>
      <c r="E1938" s="229">
        <v>2014</v>
      </c>
      <c r="F1938" s="226">
        <v>2117.9</v>
      </c>
    </row>
    <row r="1939" spans="2:6">
      <c r="B1939" s="229">
        <v>16</v>
      </c>
      <c r="C1939" s="229">
        <v>20</v>
      </c>
      <c r="D1939" s="229">
        <v>12</v>
      </c>
      <c r="E1939" s="229">
        <v>2014</v>
      </c>
      <c r="F1939" s="226">
        <v>2140.3000000000002</v>
      </c>
    </row>
    <row r="1940" spans="2:6">
      <c r="B1940" s="229">
        <v>17</v>
      </c>
      <c r="C1940" s="229">
        <v>20</v>
      </c>
      <c r="D1940" s="229">
        <v>12</v>
      </c>
      <c r="E1940" s="229">
        <v>2014</v>
      </c>
      <c r="F1940" s="226">
        <v>2156.4</v>
      </c>
    </row>
    <row r="1941" spans="2:6">
      <c r="B1941" s="229">
        <v>18</v>
      </c>
      <c r="C1941" s="229">
        <v>20</v>
      </c>
      <c r="D1941" s="229">
        <v>12</v>
      </c>
      <c r="E1941" s="229">
        <v>2014</v>
      </c>
      <c r="F1941" s="226">
        <v>2153.8000000000002</v>
      </c>
    </row>
    <row r="1942" spans="2:6">
      <c r="B1942" s="229">
        <v>19</v>
      </c>
      <c r="C1942" s="229">
        <v>20</v>
      </c>
      <c r="D1942" s="229">
        <v>12</v>
      </c>
      <c r="E1942" s="229">
        <v>2014</v>
      </c>
      <c r="F1942" s="226">
        <v>2139.6999999999998</v>
      </c>
    </row>
    <row r="1943" spans="2:6">
      <c r="B1943" s="229">
        <v>20</v>
      </c>
      <c r="C1943" s="229">
        <v>20</v>
      </c>
      <c r="D1943" s="229">
        <v>12</v>
      </c>
      <c r="E1943" s="229">
        <v>2014</v>
      </c>
      <c r="F1943" s="226">
        <v>2126.1999999999998</v>
      </c>
    </row>
    <row r="1944" spans="2:6">
      <c r="B1944" s="229">
        <v>21</v>
      </c>
      <c r="C1944" s="229">
        <v>20</v>
      </c>
      <c r="D1944" s="229">
        <v>12</v>
      </c>
      <c r="E1944" s="229">
        <v>2014</v>
      </c>
      <c r="F1944" s="226">
        <v>2183.6</v>
      </c>
    </row>
    <row r="1945" spans="2:6">
      <c r="B1945" s="229">
        <v>22</v>
      </c>
      <c r="C1945" s="229">
        <v>20</v>
      </c>
      <c r="D1945" s="229">
        <v>12</v>
      </c>
      <c r="E1945" s="229">
        <v>2014</v>
      </c>
      <c r="F1945" s="226">
        <v>2269.1999999999998</v>
      </c>
    </row>
    <row r="1946" spans="2:6">
      <c r="B1946" s="229">
        <v>23</v>
      </c>
      <c r="C1946" s="229">
        <v>20</v>
      </c>
      <c r="D1946" s="229">
        <v>12</v>
      </c>
      <c r="E1946" s="229">
        <v>2014</v>
      </c>
      <c r="F1946" s="226">
        <v>2245.9</v>
      </c>
    </row>
    <row r="1947" spans="2:6">
      <c r="B1947" s="229">
        <v>24</v>
      </c>
      <c r="C1947" s="229">
        <v>20</v>
      </c>
      <c r="D1947" s="229">
        <v>12</v>
      </c>
      <c r="E1947" s="229">
        <v>2014</v>
      </c>
      <c r="F1947" s="226">
        <v>2228.1</v>
      </c>
    </row>
    <row r="1948" spans="2:6">
      <c r="B1948" s="229">
        <v>1</v>
      </c>
      <c r="C1948" s="229">
        <v>21</v>
      </c>
      <c r="D1948" s="229">
        <v>12</v>
      </c>
      <c r="E1948" s="229">
        <v>2014</v>
      </c>
      <c r="F1948" s="226">
        <v>2209.1</v>
      </c>
    </row>
    <row r="1949" spans="2:6">
      <c r="B1949" s="229">
        <v>2</v>
      </c>
      <c r="C1949" s="229">
        <v>21</v>
      </c>
      <c r="D1949" s="229">
        <v>12</v>
      </c>
      <c r="E1949" s="229">
        <v>2014</v>
      </c>
      <c r="F1949" s="226">
        <v>2163.6999999999998</v>
      </c>
    </row>
    <row r="1950" spans="2:6">
      <c r="B1950" s="229">
        <v>3</v>
      </c>
      <c r="C1950" s="229">
        <v>21</v>
      </c>
      <c r="D1950" s="229">
        <v>12</v>
      </c>
      <c r="E1950" s="229">
        <v>2014</v>
      </c>
      <c r="F1950" s="226">
        <v>2150.8000000000002</v>
      </c>
    </row>
    <row r="1951" spans="2:6">
      <c r="B1951" s="229">
        <v>4</v>
      </c>
      <c r="C1951" s="229">
        <v>21</v>
      </c>
      <c r="D1951" s="229">
        <v>12</v>
      </c>
      <c r="E1951" s="229">
        <v>2014</v>
      </c>
      <c r="F1951" s="226">
        <v>2182.4</v>
      </c>
    </row>
    <row r="1952" spans="2:6">
      <c r="B1952" s="229">
        <v>5</v>
      </c>
      <c r="C1952" s="229">
        <v>21</v>
      </c>
      <c r="D1952" s="229">
        <v>12</v>
      </c>
      <c r="E1952" s="229">
        <v>2014</v>
      </c>
      <c r="F1952" s="226">
        <v>2181</v>
      </c>
    </row>
    <row r="1953" spans="2:6">
      <c r="B1953" s="229">
        <v>6</v>
      </c>
      <c r="C1953" s="229">
        <v>21</v>
      </c>
      <c r="D1953" s="229">
        <v>12</v>
      </c>
      <c r="E1953" s="229">
        <v>2014</v>
      </c>
      <c r="F1953" s="226">
        <v>2193.9</v>
      </c>
    </row>
    <row r="1954" spans="2:6">
      <c r="B1954" s="229">
        <v>7</v>
      </c>
      <c r="C1954" s="229">
        <v>21</v>
      </c>
      <c r="D1954" s="229">
        <v>12</v>
      </c>
      <c r="E1954" s="229">
        <v>2014</v>
      </c>
      <c r="F1954" s="226">
        <v>2228.5</v>
      </c>
    </row>
    <row r="1955" spans="2:6">
      <c r="B1955" s="229">
        <v>8</v>
      </c>
      <c r="C1955" s="229">
        <v>21</v>
      </c>
      <c r="D1955" s="229">
        <v>12</v>
      </c>
      <c r="E1955" s="229">
        <v>2014</v>
      </c>
      <c r="F1955" s="226">
        <v>2170.1999999999998</v>
      </c>
    </row>
    <row r="1956" spans="2:6">
      <c r="B1956" s="229">
        <v>9</v>
      </c>
      <c r="C1956" s="229">
        <v>21</v>
      </c>
      <c r="D1956" s="229">
        <v>12</v>
      </c>
      <c r="E1956" s="229">
        <v>2014</v>
      </c>
      <c r="F1956" s="226">
        <v>2158.5</v>
      </c>
    </row>
    <row r="1957" spans="2:6">
      <c r="B1957" s="229">
        <v>10</v>
      </c>
      <c r="C1957" s="229">
        <v>21</v>
      </c>
      <c r="D1957" s="229">
        <v>12</v>
      </c>
      <c r="E1957" s="229">
        <v>2014</v>
      </c>
      <c r="F1957" s="226">
        <v>2180.1999999999998</v>
      </c>
    </row>
    <row r="1958" spans="2:6">
      <c r="B1958" s="229">
        <v>11</v>
      </c>
      <c r="C1958" s="229">
        <v>21</v>
      </c>
      <c r="D1958" s="229">
        <v>12</v>
      </c>
      <c r="E1958" s="229">
        <v>2014</v>
      </c>
      <c r="F1958" s="226">
        <v>2185.3000000000002</v>
      </c>
    </row>
    <row r="1959" spans="2:6">
      <c r="B1959" s="229">
        <v>12</v>
      </c>
      <c r="C1959" s="229">
        <v>21</v>
      </c>
      <c r="D1959" s="229">
        <v>12</v>
      </c>
      <c r="E1959" s="229">
        <v>2014</v>
      </c>
      <c r="F1959" s="226">
        <v>2169.1999999999998</v>
      </c>
    </row>
    <row r="1960" spans="2:6">
      <c r="B1960" s="229">
        <v>13</v>
      </c>
      <c r="C1960" s="229">
        <v>21</v>
      </c>
      <c r="D1960" s="229">
        <v>12</v>
      </c>
      <c r="E1960" s="229">
        <v>2014</v>
      </c>
      <c r="F1960" s="226">
        <v>2145.1</v>
      </c>
    </row>
    <row r="1961" spans="2:6">
      <c r="B1961" s="229">
        <v>14</v>
      </c>
      <c r="C1961" s="229">
        <v>21</v>
      </c>
      <c r="D1961" s="229">
        <v>12</v>
      </c>
      <c r="E1961" s="229">
        <v>2014</v>
      </c>
      <c r="F1961" s="226">
        <v>2127.9</v>
      </c>
    </row>
    <row r="1962" spans="2:6">
      <c r="B1962" s="229">
        <v>15</v>
      </c>
      <c r="C1962" s="229">
        <v>21</v>
      </c>
      <c r="D1962" s="229">
        <v>12</v>
      </c>
      <c r="E1962" s="229">
        <v>2014</v>
      </c>
      <c r="F1962" s="226">
        <v>2126.3000000000002</v>
      </c>
    </row>
    <row r="1963" spans="2:6">
      <c r="B1963" s="229">
        <v>16</v>
      </c>
      <c r="C1963" s="229">
        <v>21</v>
      </c>
      <c r="D1963" s="229">
        <v>12</v>
      </c>
      <c r="E1963" s="229">
        <v>2014</v>
      </c>
      <c r="F1963" s="226">
        <v>2155</v>
      </c>
    </row>
    <row r="1964" spans="2:6">
      <c r="B1964" s="229">
        <v>17</v>
      </c>
      <c r="C1964" s="229">
        <v>21</v>
      </c>
      <c r="D1964" s="229">
        <v>12</v>
      </c>
      <c r="E1964" s="229">
        <v>2014</v>
      </c>
      <c r="F1964" s="226">
        <v>2184.1</v>
      </c>
    </row>
    <row r="1965" spans="2:6">
      <c r="B1965" s="229">
        <v>18</v>
      </c>
      <c r="C1965" s="229">
        <v>21</v>
      </c>
      <c r="D1965" s="229">
        <v>12</v>
      </c>
      <c r="E1965" s="229">
        <v>2014</v>
      </c>
      <c r="F1965" s="226">
        <v>2199.9</v>
      </c>
    </row>
    <row r="1966" spans="2:6">
      <c r="B1966" s="229">
        <v>19</v>
      </c>
      <c r="C1966" s="229">
        <v>21</v>
      </c>
      <c r="D1966" s="229">
        <v>12</v>
      </c>
      <c r="E1966" s="229">
        <v>2014</v>
      </c>
      <c r="F1966" s="226">
        <v>2204.1</v>
      </c>
    </row>
    <row r="1967" spans="2:6">
      <c r="B1967" s="229">
        <v>20</v>
      </c>
      <c r="C1967" s="229">
        <v>21</v>
      </c>
      <c r="D1967" s="229">
        <v>12</v>
      </c>
      <c r="E1967" s="229">
        <v>2014</v>
      </c>
      <c r="F1967" s="226">
        <v>2182.6</v>
      </c>
    </row>
    <row r="1968" spans="2:6">
      <c r="B1968" s="229">
        <v>21</v>
      </c>
      <c r="C1968" s="229">
        <v>21</v>
      </c>
      <c r="D1968" s="229">
        <v>12</v>
      </c>
      <c r="E1968" s="229">
        <v>2014</v>
      </c>
      <c r="F1968" s="226">
        <v>2237.5</v>
      </c>
    </row>
    <row r="1969" spans="2:6">
      <c r="B1969" s="229">
        <v>22</v>
      </c>
      <c r="C1969" s="229">
        <v>21</v>
      </c>
      <c r="D1969" s="229">
        <v>12</v>
      </c>
      <c r="E1969" s="229">
        <v>2014</v>
      </c>
      <c r="F1969" s="226">
        <v>2278.1999999999998</v>
      </c>
    </row>
    <row r="1970" spans="2:6">
      <c r="B1970" s="229">
        <v>23</v>
      </c>
      <c r="C1970" s="229">
        <v>21</v>
      </c>
      <c r="D1970" s="229">
        <v>12</v>
      </c>
      <c r="E1970" s="229">
        <v>2014</v>
      </c>
      <c r="F1970" s="226">
        <v>2290.5</v>
      </c>
    </row>
    <row r="1971" spans="2:6">
      <c r="B1971" s="229">
        <v>24</v>
      </c>
      <c r="C1971" s="229">
        <v>21</v>
      </c>
      <c r="D1971" s="229">
        <v>12</v>
      </c>
      <c r="E1971" s="229">
        <v>2014</v>
      </c>
      <c r="F1971" s="226">
        <v>2260.6999999999998</v>
      </c>
    </row>
    <row r="1972" spans="2:6">
      <c r="B1972" s="229">
        <v>1</v>
      </c>
      <c r="C1972" s="229">
        <v>22</v>
      </c>
      <c r="D1972" s="229">
        <v>12</v>
      </c>
      <c r="E1972" s="229">
        <v>2014</v>
      </c>
      <c r="F1972" s="226">
        <v>2234.4</v>
      </c>
    </row>
    <row r="1973" spans="2:6">
      <c r="B1973" s="229">
        <v>2</v>
      </c>
      <c r="C1973" s="229">
        <v>22</v>
      </c>
      <c r="D1973" s="229">
        <v>12</v>
      </c>
      <c r="E1973" s="229">
        <v>2014</v>
      </c>
      <c r="F1973" s="226">
        <v>2224.3000000000002</v>
      </c>
    </row>
    <row r="1974" spans="2:6">
      <c r="B1974" s="229">
        <v>3</v>
      </c>
      <c r="C1974" s="229">
        <v>22</v>
      </c>
      <c r="D1974" s="229">
        <v>12</v>
      </c>
      <c r="E1974" s="229">
        <v>2014</v>
      </c>
      <c r="F1974" s="226">
        <v>2207.1999999999998</v>
      </c>
    </row>
    <row r="1975" spans="2:6">
      <c r="B1975" s="229">
        <v>4</v>
      </c>
      <c r="C1975" s="229">
        <v>22</v>
      </c>
      <c r="D1975" s="229">
        <v>12</v>
      </c>
      <c r="E1975" s="229">
        <v>2014</v>
      </c>
      <c r="F1975" s="226">
        <v>2212.1</v>
      </c>
    </row>
    <row r="1976" spans="2:6">
      <c r="B1976" s="229">
        <v>5</v>
      </c>
      <c r="C1976" s="229">
        <v>22</v>
      </c>
      <c r="D1976" s="229">
        <v>12</v>
      </c>
      <c r="E1976" s="229">
        <v>2014</v>
      </c>
      <c r="F1976" s="226">
        <v>2212.4</v>
      </c>
    </row>
    <row r="1977" spans="2:6">
      <c r="B1977" s="229">
        <v>6</v>
      </c>
      <c r="C1977" s="229">
        <v>22</v>
      </c>
      <c r="D1977" s="229">
        <v>12</v>
      </c>
      <c r="E1977" s="229">
        <v>2014</v>
      </c>
      <c r="F1977" s="226">
        <v>2189.6</v>
      </c>
    </row>
    <row r="1978" spans="2:6">
      <c r="B1978" s="229">
        <v>7</v>
      </c>
      <c r="C1978" s="229">
        <v>22</v>
      </c>
      <c r="D1978" s="229">
        <v>12</v>
      </c>
      <c r="E1978" s="229">
        <v>2014</v>
      </c>
      <c r="F1978" s="226">
        <v>2186.8000000000002</v>
      </c>
    </row>
    <row r="1979" spans="2:6">
      <c r="B1979" s="229">
        <v>8</v>
      </c>
      <c r="C1979" s="229">
        <v>22</v>
      </c>
      <c r="D1979" s="229">
        <v>12</v>
      </c>
      <c r="E1979" s="229">
        <v>2014</v>
      </c>
      <c r="F1979" s="226">
        <v>2120.8000000000002</v>
      </c>
    </row>
    <row r="1980" spans="2:6">
      <c r="B1980" s="229">
        <v>9</v>
      </c>
      <c r="C1980" s="229">
        <v>22</v>
      </c>
      <c r="D1980" s="229">
        <v>12</v>
      </c>
      <c r="E1980" s="229">
        <v>2014</v>
      </c>
      <c r="F1980" s="226">
        <v>2096.6999999999998</v>
      </c>
    </row>
    <row r="1981" spans="2:6">
      <c r="B1981" s="229">
        <v>10</v>
      </c>
      <c r="C1981" s="229">
        <v>22</v>
      </c>
      <c r="D1981" s="229">
        <v>12</v>
      </c>
      <c r="E1981" s="229">
        <v>2014</v>
      </c>
      <c r="F1981" s="226">
        <v>2088.5</v>
      </c>
    </row>
    <row r="1982" spans="2:6">
      <c r="B1982" s="229">
        <v>11</v>
      </c>
      <c r="C1982" s="229">
        <v>22</v>
      </c>
      <c r="D1982" s="229">
        <v>12</v>
      </c>
      <c r="E1982" s="229">
        <v>2014</v>
      </c>
      <c r="F1982" s="226">
        <v>2089.1</v>
      </c>
    </row>
    <row r="1983" spans="2:6">
      <c r="B1983" s="229">
        <v>12</v>
      </c>
      <c r="C1983" s="229">
        <v>22</v>
      </c>
      <c r="D1983" s="229">
        <v>12</v>
      </c>
      <c r="E1983" s="229">
        <v>2014</v>
      </c>
      <c r="F1983" s="226">
        <v>2071.1</v>
      </c>
    </row>
    <row r="1984" spans="2:6">
      <c r="B1984" s="229">
        <v>13</v>
      </c>
      <c r="C1984" s="229">
        <v>22</v>
      </c>
      <c r="D1984" s="229">
        <v>12</v>
      </c>
      <c r="E1984" s="229">
        <v>2014</v>
      </c>
      <c r="F1984" s="226">
        <v>2072.1</v>
      </c>
    </row>
    <row r="1985" spans="2:6">
      <c r="B1985" s="229">
        <v>14</v>
      </c>
      <c r="C1985" s="229">
        <v>22</v>
      </c>
      <c r="D1985" s="229">
        <v>12</v>
      </c>
      <c r="E1985" s="229">
        <v>2014</v>
      </c>
      <c r="F1985" s="226">
        <v>2083.8000000000002</v>
      </c>
    </row>
    <row r="1986" spans="2:6">
      <c r="B1986" s="229">
        <v>15</v>
      </c>
      <c r="C1986" s="229">
        <v>22</v>
      </c>
      <c r="D1986" s="229">
        <v>12</v>
      </c>
      <c r="E1986" s="229">
        <v>2014</v>
      </c>
      <c r="F1986" s="226">
        <v>2085.9</v>
      </c>
    </row>
    <row r="1987" spans="2:6">
      <c r="B1987" s="229">
        <v>16</v>
      </c>
      <c r="C1987" s="229">
        <v>22</v>
      </c>
      <c r="D1987" s="229">
        <v>12</v>
      </c>
      <c r="E1987" s="229">
        <v>2014</v>
      </c>
      <c r="F1987" s="226">
        <v>2095.8000000000002</v>
      </c>
    </row>
    <row r="1988" spans="2:6">
      <c r="B1988" s="229">
        <v>17</v>
      </c>
      <c r="C1988" s="229">
        <v>22</v>
      </c>
      <c r="D1988" s="229">
        <v>12</v>
      </c>
      <c r="E1988" s="229">
        <v>2014</v>
      </c>
      <c r="F1988" s="226">
        <v>2084</v>
      </c>
    </row>
    <row r="1989" spans="2:6">
      <c r="B1989" s="229">
        <v>18</v>
      </c>
      <c r="C1989" s="229">
        <v>22</v>
      </c>
      <c r="D1989" s="229">
        <v>12</v>
      </c>
      <c r="E1989" s="229">
        <v>2014</v>
      </c>
      <c r="F1989" s="226">
        <v>2084.6999999999998</v>
      </c>
    </row>
    <row r="1990" spans="2:6">
      <c r="B1990" s="229">
        <v>19</v>
      </c>
      <c r="C1990" s="229">
        <v>22</v>
      </c>
      <c r="D1990" s="229">
        <v>12</v>
      </c>
      <c r="E1990" s="229">
        <v>2014</v>
      </c>
      <c r="F1990" s="226">
        <v>2111.1999999999998</v>
      </c>
    </row>
    <row r="1991" spans="2:6">
      <c r="B1991" s="229">
        <v>20</v>
      </c>
      <c r="C1991" s="229">
        <v>22</v>
      </c>
      <c r="D1991" s="229">
        <v>12</v>
      </c>
      <c r="E1991" s="229">
        <v>2014</v>
      </c>
      <c r="F1991" s="226">
        <v>2095.3000000000002</v>
      </c>
    </row>
    <row r="1992" spans="2:6">
      <c r="B1992" s="229">
        <v>21</v>
      </c>
      <c r="C1992" s="229">
        <v>22</v>
      </c>
      <c r="D1992" s="229">
        <v>12</v>
      </c>
      <c r="E1992" s="229">
        <v>2014</v>
      </c>
      <c r="F1992" s="226">
        <v>2135.5</v>
      </c>
    </row>
    <row r="1993" spans="2:6">
      <c r="B1993" s="229">
        <v>22</v>
      </c>
      <c r="C1993" s="229">
        <v>22</v>
      </c>
      <c r="D1993" s="229">
        <v>12</v>
      </c>
      <c r="E1993" s="229">
        <v>2014</v>
      </c>
      <c r="F1993" s="226">
        <v>2208.9</v>
      </c>
    </row>
    <row r="1994" spans="2:6">
      <c r="B1994" s="229">
        <v>23</v>
      </c>
      <c r="C1994" s="229">
        <v>22</v>
      </c>
      <c r="D1994" s="229">
        <v>12</v>
      </c>
      <c r="E1994" s="229">
        <v>2014</v>
      </c>
      <c r="F1994" s="226">
        <v>2209</v>
      </c>
    </row>
    <row r="1995" spans="2:6">
      <c r="B1995" s="229">
        <v>24</v>
      </c>
      <c r="C1995" s="229">
        <v>22</v>
      </c>
      <c r="D1995" s="229">
        <v>12</v>
      </c>
      <c r="E1995" s="229">
        <v>2014</v>
      </c>
      <c r="F1995" s="226">
        <v>2178</v>
      </c>
    </row>
    <row r="1996" spans="2:6">
      <c r="B1996" s="229">
        <v>1</v>
      </c>
      <c r="C1996" s="229">
        <v>23</v>
      </c>
      <c r="D1996" s="229">
        <v>12</v>
      </c>
      <c r="E1996" s="229">
        <v>2014</v>
      </c>
      <c r="F1996" s="226">
        <v>2149.6999999999998</v>
      </c>
    </row>
    <row r="1997" spans="2:6">
      <c r="B1997" s="229">
        <v>2</v>
      </c>
      <c r="C1997" s="229">
        <v>23</v>
      </c>
      <c r="D1997" s="229">
        <v>12</v>
      </c>
      <c r="E1997" s="229">
        <v>2014</v>
      </c>
      <c r="F1997" s="226">
        <v>2123.6</v>
      </c>
    </row>
    <row r="1998" spans="2:6">
      <c r="B1998" s="229">
        <v>3</v>
      </c>
      <c r="C1998" s="229">
        <v>23</v>
      </c>
      <c r="D1998" s="229">
        <v>12</v>
      </c>
      <c r="E1998" s="229">
        <v>2014</v>
      </c>
      <c r="F1998" s="226">
        <v>2109.8000000000002</v>
      </c>
    </row>
    <row r="1999" spans="2:6">
      <c r="B1999" s="229">
        <v>4</v>
      </c>
      <c r="C1999" s="229">
        <v>23</v>
      </c>
      <c r="D1999" s="229">
        <v>12</v>
      </c>
      <c r="E1999" s="229">
        <v>2014</v>
      </c>
      <c r="F1999" s="226">
        <v>2083.5</v>
      </c>
    </row>
    <row r="2000" spans="2:6">
      <c r="B2000" s="229">
        <v>5</v>
      </c>
      <c r="C2000" s="229">
        <v>23</v>
      </c>
      <c r="D2000" s="229">
        <v>12</v>
      </c>
      <c r="E2000" s="229">
        <v>2014</v>
      </c>
      <c r="F2000" s="226">
        <v>2104</v>
      </c>
    </row>
    <row r="2001" spans="2:6">
      <c r="B2001" s="229">
        <v>6</v>
      </c>
      <c r="C2001" s="229">
        <v>23</v>
      </c>
      <c r="D2001" s="229">
        <v>12</v>
      </c>
      <c r="E2001" s="229">
        <v>2014</v>
      </c>
      <c r="F2001" s="226">
        <v>2133.1</v>
      </c>
    </row>
    <row r="2002" spans="2:6">
      <c r="B2002" s="229">
        <v>7</v>
      </c>
      <c r="C2002" s="229">
        <v>23</v>
      </c>
      <c r="D2002" s="229">
        <v>12</v>
      </c>
      <c r="E2002" s="229">
        <v>2014</v>
      </c>
      <c r="F2002" s="226">
        <v>2104.1</v>
      </c>
    </row>
    <row r="2003" spans="2:6">
      <c r="B2003" s="229">
        <v>8</v>
      </c>
      <c r="C2003" s="229">
        <v>23</v>
      </c>
      <c r="D2003" s="229">
        <v>12</v>
      </c>
      <c r="E2003" s="229">
        <v>2014</v>
      </c>
      <c r="F2003" s="226">
        <v>2040.1</v>
      </c>
    </row>
    <row r="2004" spans="2:6">
      <c r="B2004" s="229">
        <v>9</v>
      </c>
      <c r="C2004" s="229">
        <v>23</v>
      </c>
      <c r="D2004" s="229">
        <v>12</v>
      </c>
      <c r="E2004" s="229">
        <v>2014</v>
      </c>
      <c r="F2004" s="226">
        <v>2009.1</v>
      </c>
    </row>
    <row r="2005" spans="2:6">
      <c r="B2005" s="229">
        <v>10</v>
      </c>
      <c r="C2005" s="229">
        <v>23</v>
      </c>
      <c r="D2005" s="229">
        <v>12</v>
      </c>
      <c r="E2005" s="229">
        <v>2014</v>
      </c>
      <c r="F2005" s="226">
        <v>2021.5</v>
      </c>
    </row>
    <row r="2006" spans="2:6">
      <c r="B2006" s="229">
        <v>11</v>
      </c>
      <c r="C2006" s="229">
        <v>23</v>
      </c>
      <c r="D2006" s="229">
        <v>12</v>
      </c>
      <c r="E2006" s="229">
        <v>2014</v>
      </c>
      <c r="F2006" s="226">
        <v>1997.7</v>
      </c>
    </row>
    <row r="2007" spans="2:6">
      <c r="B2007" s="229">
        <v>12</v>
      </c>
      <c r="C2007" s="229">
        <v>23</v>
      </c>
      <c r="D2007" s="229">
        <v>12</v>
      </c>
      <c r="E2007" s="229">
        <v>2014</v>
      </c>
      <c r="F2007" s="226">
        <v>1985.6</v>
      </c>
    </row>
    <row r="2008" spans="2:6">
      <c r="B2008" s="229">
        <v>13</v>
      </c>
      <c r="C2008" s="229">
        <v>23</v>
      </c>
      <c r="D2008" s="229">
        <v>12</v>
      </c>
      <c r="E2008" s="229">
        <v>2014</v>
      </c>
      <c r="F2008" s="226">
        <v>2009.9</v>
      </c>
    </row>
    <row r="2009" spans="2:6">
      <c r="B2009" s="229">
        <v>14</v>
      </c>
      <c r="C2009" s="229">
        <v>23</v>
      </c>
      <c r="D2009" s="229">
        <v>12</v>
      </c>
      <c r="E2009" s="229">
        <v>2014</v>
      </c>
      <c r="F2009" s="226">
        <v>2037.5</v>
      </c>
    </row>
    <row r="2010" spans="2:6">
      <c r="B2010" s="229">
        <v>15</v>
      </c>
      <c r="C2010" s="229">
        <v>23</v>
      </c>
      <c r="D2010" s="229">
        <v>12</v>
      </c>
      <c r="E2010" s="229">
        <v>2014</v>
      </c>
      <c r="F2010" s="226">
        <v>2051.5</v>
      </c>
    </row>
    <row r="2011" spans="2:6">
      <c r="B2011" s="229">
        <v>16</v>
      </c>
      <c r="C2011" s="229">
        <v>23</v>
      </c>
      <c r="D2011" s="229">
        <v>12</v>
      </c>
      <c r="E2011" s="229">
        <v>2014</v>
      </c>
      <c r="F2011" s="226">
        <v>2058</v>
      </c>
    </row>
    <row r="2012" spans="2:6">
      <c r="B2012" s="229">
        <v>17</v>
      </c>
      <c r="C2012" s="229">
        <v>23</v>
      </c>
      <c r="D2012" s="229">
        <v>12</v>
      </c>
      <c r="E2012" s="229">
        <v>2014</v>
      </c>
      <c r="F2012" s="226">
        <v>2083.4</v>
      </c>
    </row>
    <row r="2013" spans="2:6">
      <c r="B2013" s="229">
        <v>18</v>
      </c>
      <c r="C2013" s="229">
        <v>23</v>
      </c>
      <c r="D2013" s="229">
        <v>12</v>
      </c>
      <c r="E2013" s="229">
        <v>2014</v>
      </c>
      <c r="F2013" s="226">
        <v>2101.6999999999998</v>
      </c>
    </row>
    <row r="2014" spans="2:6">
      <c r="B2014" s="229">
        <v>19</v>
      </c>
      <c r="C2014" s="229">
        <v>23</v>
      </c>
      <c r="D2014" s="229">
        <v>12</v>
      </c>
      <c r="E2014" s="229">
        <v>2014</v>
      </c>
      <c r="F2014" s="226">
        <v>2101.3000000000002</v>
      </c>
    </row>
    <row r="2015" spans="2:6">
      <c r="B2015" s="229">
        <v>20</v>
      </c>
      <c r="C2015" s="229">
        <v>23</v>
      </c>
      <c r="D2015" s="229">
        <v>12</v>
      </c>
      <c r="E2015" s="229">
        <v>2014</v>
      </c>
      <c r="F2015" s="226">
        <v>2097.1</v>
      </c>
    </row>
    <row r="2016" spans="2:6">
      <c r="B2016" s="229">
        <v>21</v>
      </c>
      <c r="C2016" s="229">
        <v>23</v>
      </c>
      <c r="D2016" s="229">
        <v>12</v>
      </c>
      <c r="E2016" s="229">
        <v>2014</v>
      </c>
      <c r="F2016" s="226">
        <v>2167.6</v>
      </c>
    </row>
    <row r="2017" spans="2:6">
      <c r="B2017" s="229">
        <v>22</v>
      </c>
      <c r="C2017" s="229">
        <v>23</v>
      </c>
      <c r="D2017" s="229">
        <v>12</v>
      </c>
      <c r="E2017" s="229">
        <v>2014</v>
      </c>
      <c r="F2017" s="226">
        <v>2240.3000000000002</v>
      </c>
    </row>
    <row r="2018" spans="2:6">
      <c r="B2018" s="229">
        <v>23</v>
      </c>
      <c r="C2018" s="229">
        <v>23</v>
      </c>
      <c r="D2018" s="229">
        <v>12</v>
      </c>
      <c r="E2018" s="229">
        <v>2014</v>
      </c>
      <c r="F2018" s="226">
        <v>2262.9</v>
      </c>
    </row>
    <row r="2019" spans="2:6">
      <c r="B2019" s="229">
        <v>24</v>
      </c>
      <c r="C2019" s="229">
        <v>23</v>
      </c>
      <c r="D2019" s="229">
        <v>12</v>
      </c>
      <c r="E2019" s="229">
        <v>2014</v>
      </c>
      <c r="F2019" s="226">
        <v>2272.6</v>
      </c>
    </row>
    <row r="2020" spans="2:6">
      <c r="B2020" s="229">
        <v>1</v>
      </c>
      <c r="C2020" s="229">
        <v>24</v>
      </c>
      <c r="D2020" s="229">
        <v>12</v>
      </c>
      <c r="E2020" s="229">
        <v>2014</v>
      </c>
      <c r="F2020" s="226">
        <v>2257.3000000000002</v>
      </c>
    </row>
    <row r="2021" spans="2:6">
      <c r="B2021" s="229">
        <v>2</v>
      </c>
      <c r="C2021" s="229">
        <v>24</v>
      </c>
      <c r="D2021" s="229">
        <v>12</v>
      </c>
      <c r="E2021" s="229">
        <v>2014</v>
      </c>
      <c r="F2021" s="226">
        <v>2209.3000000000002</v>
      </c>
    </row>
    <row r="2022" spans="2:6">
      <c r="B2022" s="229">
        <v>3</v>
      </c>
      <c r="C2022" s="229">
        <v>24</v>
      </c>
      <c r="D2022" s="229">
        <v>12</v>
      </c>
      <c r="E2022" s="229">
        <v>2014</v>
      </c>
      <c r="F2022" s="226">
        <v>2157.5</v>
      </c>
    </row>
    <row r="2023" spans="2:6">
      <c r="B2023" s="229">
        <v>4</v>
      </c>
      <c r="C2023" s="229">
        <v>24</v>
      </c>
      <c r="D2023" s="229">
        <v>12</v>
      </c>
      <c r="E2023" s="229">
        <v>2014</v>
      </c>
      <c r="F2023" s="226">
        <v>2138.6</v>
      </c>
    </row>
    <row r="2024" spans="2:6">
      <c r="B2024" s="229">
        <v>5</v>
      </c>
      <c r="C2024" s="229">
        <v>24</v>
      </c>
      <c r="D2024" s="229">
        <v>12</v>
      </c>
      <c r="E2024" s="229">
        <v>2014</v>
      </c>
      <c r="F2024" s="226">
        <v>2177.3000000000002</v>
      </c>
    </row>
    <row r="2025" spans="2:6">
      <c r="B2025" s="229">
        <v>6</v>
      </c>
      <c r="C2025" s="229">
        <v>24</v>
      </c>
      <c r="D2025" s="229">
        <v>12</v>
      </c>
      <c r="E2025" s="229">
        <v>2014</v>
      </c>
      <c r="F2025" s="226">
        <v>2167.4</v>
      </c>
    </row>
    <row r="2026" spans="2:6">
      <c r="B2026" s="229">
        <v>7</v>
      </c>
      <c r="C2026" s="229">
        <v>24</v>
      </c>
      <c r="D2026" s="229">
        <v>12</v>
      </c>
      <c r="E2026" s="229">
        <v>2014</v>
      </c>
      <c r="F2026" s="226">
        <v>2168</v>
      </c>
    </row>
    <row r="2027" spans="2:6">
      <c r="B2027" s="229">
        <v>8</v>
      </c>
      <c r="C2027" s="229">
        <v>24</v>
      </c>
      <c r="D2027" s="229">
        <v>12</v>
      </c>
      <c r="E2027" s="229">
        <v>2014</v>
      </c>
      <c r="F2027" s="226">
        <v>2126.9</v>
      </c>
    </row>
    <row r="2028" spans="2:6">
      <c r="B2028" s="229">
        <v>9</v>
      </c>
      <c r="C2028" s="229">
        <v>24</v>
      </c>
      <c r="D2028" s="229">
        <v>12</v>
      </c>
      <c r="E2028" s="229">
        <v>2014</v>
      </c>
      <c r="F2028" s="226">
        <v>2105.8000000000002</v>
      </c>
    </row>
    <row r="2029" spans="2:6">
      <c r="B2029" s="229">
        <v>10</v>
      </c>
      <c r="C2029" s="229">
        <v>24</v>
      </c>
      <c r="D2029" s="229">
        <v>12</v>
      </c>
      <c r="E2029" s="229">
        <v>2014</v>
      </c>
      <c r="F2029" s="226">
        <v>2141</v>
      </c>
    </row>
    <row r="2030" spans="2:6">
      <c r="B2030" s="229">
        <v>11</v>
      </c>
      <c r="C2030" s="229">
        <v>24</v>
      </c>
      <c r="D2030" s="229">
        <v>12</v>
      </c>
      <c r="E2030" s="229">
        <v>2014</v>
      </c>
      <c r="F2030" s="226">
        <v>2159</v>
      </c>
    </row>
    <row r="2031" spans="2:6">
      <c r="B2031" s="229">
        <v>12</v>
      </c>
      <c r="C2031" s="229">
        <v>24</v>
      </c>
      <c r="D2031" s="229">
        <v>12</v>
      </c>
      <c r="E2031" s="229">
        <v>2014</v>
      </c>
      <c r="F2031" s="226">
        <v>2154.6</v>
      </c>
    </row>
    <row r="2032" spans="2:6">
      <c r="B2032" s="229">
        <v>13</v>
      </c>
      <c r="C2032" s="229">
        <v>24</v>
      </c>
      <c r="D2032" s="229">
        <v>12</v>
      </c>
      <c r="E2032" s="229">
        <v>2014</v>
      </c>
      <c r="F2032" s="226">
        <v>2144.3000000000002</v>
      </c>
    </row>
    <row r="2033" spans="2:6">
      <c r="B2033" s="229">
        <v>14</v>
      </c>
      <c r="C2033" s="229">
        <v>24</v>
      </c>
      <c r="D2033" s="229">
        <v>12</v>
      </c>
      <c r="E2033" s="229">
        <v>2014</v>
      </c>
      <c r="F2033" s="226">
        <v>2153.9</v>
      </c>
    </row>
    <row r="2034" spans="2:6">
      <c r="B2034" s="229">
        <v>15</v>
      </c>
      <c r="C2034" s="229">
        <v>24</v>
      </c>
      <c r="D2034" s="229">
        <v>12</v>
      </c>
      <c r="E2034" s="229">
        <v>2014</v>
      </c>
      <c r="F2034" s="226">
        <v>2150.3000000000002</v>
      </c>
    </row>
    <row r="2035" spans="2:6">
      <c r="B2035" s="229">
        <v>16</v>
      </c>
      <c r="C2035" s="229">
        <v>24</v>
      </c>
      <c r="D2035" s="229">
        <v>12</v>
      </c>
      <c r="E2035" s="229">
        <v>2014</v>
      </c>
      <c r="F2035" s="226">
        <v>2141.3000000000002</v>
      </c>
    </row>
    <row r="2036" spans="2:6">
      <c r="B2036" s="229">
        <v>17</v>
      </c>
      <c r="C2036" s="229">
        <v>24</v>
      </c>
      <c r="D2036" s="229">
        <v>12</v>
      </c>
      <c r="E2036" s="229">
        <v>2014</v>
      </c>
      <c r="F2036" s="226">
        <v>2154.3000000000002</v>
      </c>
    </row>
    <row r="2037" spans="2:6">
      <c r="B2037" s="229">
        <v>18</v>
      </c>
      <c r="C2037" s="229">
        <v>24</v>
      </c>
      <c r="D2037" s="229">
        <v>12</v>
      </c>
      <c r="E2037" s="229">
        <v>2014</v>
      </c>
      <c r="F2037" s="226">
        <v>2198.6</v>
      </c>
    </row>
    <row r="2038" spans="2:6">
      <c r="B2038" s="229">
        <v>19</v>
      </c>
      <c r="C2038" s="229">
        <v>24</v>
      </c>
      <c r="D2038" s="229">
        <v>12</v>
      </c>
      <c r="E2038" s="229">
        <v>2014</v>
      </c>
      <c r="F2038" s="226">
        <v>2210.9</v>
      </c>
    </row>
    <row r="2039" spans="2:6">
      <c r="B2039" s="229">
        <v>20</v>
      </c>
      <c r="C2039" s="229">
        <v>24</v>
      </c>
      <c r="D2039" s="229">
        <v>12</v>
      </c>
      <c r="E2039" s="229">
        <v>2014</v>
      </c>
      <c r="F2039" s="226">
        <v>2218.6999999999998</v>
      </c>
    </row>
    <row r="2040" spans="2:6">
      <c r="B2040" s="229">
        <v>21</v>
      </c>
      <c r="C2040" s="229">
        <v>24</v>
      </c>
      <c r="D2040" s="229">
        <v>12</v>
      </c>
      <c r="E2040" s="229">
        <v>2014</v>
      </c>
      <c r="F2040" s="226">
        <v>2244.9</v>
      </c>
    </row>
    <row r="2041" spans="2:6">
      <c r="B2041" s="229">
        <v>22</v>
      </c>
      <c r="C2041" s="229">
        <v>24</v>
      </c>
      <c r="D2041" s="229">
        <v>12</v>
      </c>
      <c r="E2041" s="229">
        <v>2014</v>
      </c>
      <c r="F2041" s="226">
        <v>2311.5</v>
      </c>
    </row>
    <row r="2042" spans="2:6">
      <c r="B2042" s="229">
        <v>23</v>
      </c>
      <c r="C2042" s="229">
        <v>24</v>
      </c>
      <c r="D2042" s="229">
        <v>12</v>
      </c>
      <c r="E2042" s="229">
        <v>2014</v>
      </c>
      <c r="F2042" s="226">
        <v>2300</v>
      </c>
    </row>
    <row r="2043" spans="2:6">
      <c r="B2043" s="229">
        <v>24</v>
      </c>
      <c r="C2043" s="229">
        <v>24</v>
      </c>
      <c r="D2043" s="229">
        <v>12</v>
      </c>
      <c r="E2043" s="229">
        <v>2014</v>
      </c>
      <c r="F2043" s="226">
        <v>2260.8000000000002</v>
      </c>
    </row>
    <row r="2044" spans="2:6">
      <c r="B2044" s="229">
        <v>1</v>
      </c>
      <c r="C2044" s="229">
        <v>25</v>
      </c>
      <c r="D2044" s="229">
        <v>12</v>
      </c>
      <c r="E2044" s="229">
        <v>2014</v>
      </c>
      <c r="F2044" s="226">
        <v>2184.1</v>
      </c>
    </row>
    <row r="2045" spans="2:6">
      <c r="B2045" s="229">
        <v>2</v>
      </c>
      <c r="C2045" s="229">
        <v>25</v>
      </c>
      <c r="D2045" s="229">
        <v>12</v>
      </c>
      <c r="E2045" s="229">
        <v>2014</v>
      </c>
      <c r="F2045" s="226">
        <v>2202.8000000000002</v>
      </c>
    </row>
    <row r="2046" spans="2:6">
      <c r="B2046" s="229">
        <v>3</v>
      </c>
      <c r="C2046" s="229">
        <v>25</v>
      </c>
      <c r="D2046" s="229">
        <v>12</v>
      </c>
      <c r="E2046" s="229">
        <v>2014</v>
      </c>
      <c r="F2046" s="226">
        <v>2219.5</v>
      </c>
    </row>
    <row r="2047" spans="2:6">
      <c r="B2047" s="229">
        <v>4</v>
      </c>
      <c r="C2047" s="229">
        <v>25</v>
      </c>
      <c r="D2047" s="229">
        <v>12</v>
      </c>
      <c r="E2047" s="229">
        <v>2014</v>
      </c>
      <c r="F2047" s="226">
        <v>2202.8000000000002</v>
      </c>
    </row>
    <row r="2048" spans="2:6">
      <c r="B2048" s="229">
        <v>5</v>
      </c>
      <c r="C2048" s="229">
        <v>25</v>
      </c>
      <c r="D2048" s="229">
        <v>12</v>
      </c>
      <c r="E2048" s="229">
        <v>2014</v>
      </c>
      <c r="F2048" s="226">
        <v>2179.6</v>
      </c>
    </row>
    <row r="2049" spans="2:6">
      <c r="B2049" s="229">
        <v>6</v>
      </c>
      <c r="C2049" s="229">
        <v>25</v>
      </c>
      <c r="D2049" s="229">
        <v>12</v>
      </c>
      <c r="E2049" s="229">
        <v>2014</v>
      </c>
      <c r="F2049" s="226">
        <v>2155.3000000000002</v>
      </c>
    </row>
    <row r="2050" spans="2:6">
      <c r="B2050" s="229">
        <v>7</v>
      </c>
      <c r="C2050" s="229">
        <v>25</v>
      </c>
      <c r="D2050" s="229">
        <v>12</v>
      </c>
      <c r="E2050" s="229">
        <v>2014</v>
      </c>
      <c r="F2050" s="226">
        <v>2168</v>
      </c>
    </row>
    <row r="2051" spans="2:6">
      <c r="B2051" s="229">
        <v>8</v>
      </c>
      <c r="C2051" s="229">
        <v>25</v>
      </c>
      <c r="D2051" s="229">
        <v>12</v>
      </c>
      <c r="E2051" s="229">
        <v>2014</v>
      </c>
      <c r="F2051" s="226">
        <v>2131.6999999999998</v>
      </c>
    </row>
    <row r="2052" spans="2:6">
      <c r="B2052" s="229">
        <v>9</v>
      </c>
      <c r="C2052" s="229">
        <v>25</v>
      </c>
      <c r="D2052" s="229">
        <v>12</v>
      </c>
      <c r="E2052" s="229">
        <v>2014</v>
      </c>
      <c r="F2052" s="226">
        <v>2077.4</v>
      </c>
    </row>
    <row r="2053" spans="2:6">
      <c r="B2053" s="229">
        <v>10</v>
      </c>
      <c r="C2053" s="229">
        <v>25</v>
      </c>
      <c r="D2053" s="229">
        <v>12</v>
      </c>
      <c r="E2053" s="229">
        <v>2014</v>
      </c>
      <c r="F2053" s="226">
        <v>2099.8000000000002</v>
      </c>
    </row>
    <row r="2054" spans="2:6">
      <c r="B2054" s="229">
        <v>11</v>
      </c>
      <c r="C2054" s="229">
        <v>25</v>
      </c>
      <c r="D2054" s="229">
        <v>12</v>
      </c>
      <c r="E2054" s="229">
        <v>2014</v>
      </c>
      <c r="F2054" s="226">
        <v>2105.1</v>
      </c>
    </row>
    <row r="2055" spans="2:6">
      <c r="B2055" s="229">
        <v>12</v>
      </c>
      <c r="C2055" s="229">
        <v>25</v>
      </c>
      <c r="D2055" s="229">
        <v>12</v>
      </c>
      <c r="E2055" s="229">
        <v>2014</v>
      </c>
      <c r="F2055" s="226">
        <v>2116.3000000000002</v>
      </c>
    </row>
    <row r="2056" spans="2:6">
      <c r="B2056" s="229">
        <v>13</v>
      </c>
      <c r="C2056" s="229">
        <v>25</v>
      </c>
      <c r="D2056" s="229">
        <v>12</v>
      </c>
      <c r="E2056" s="229">
        <v>2014</v>
      </c>
      <c r="F2056" s="226">
        <v>2137.1</v>
      </c>
    </row>
    <row r="2057" spans="2:6">
      <c r="B2057" s="229">
        <v>14</v>
      </c>
      <c r="C2057" s="229">
        <v>25</v>
      </c>
      <c r="D2057" s="229">
        <v>12</v>
      </c>
      <c r="E2057" s="229">
        <v>2014</v>
      </c>
      <c r="F2057" s="226">
        <v>2147.1</v>
      </c>
    </row>
    <row r="2058" spans="2:6">
      <c r="B2058" s="229">
        <v>15</v>
      </c>
      <c r="C2058" s="229">
        <v>25</v>
      </c>
      <c r="D2058" s="229">
        <v>12</v>
      </c>
      <c r="E2058" s="229">
        <v>2014</v>
      </c>
      <c r="F2058" s="226">
        <v>2152.8000000000002</v>
      </c>
    </row>
    <row r="2059" spans="2:6">
      <c r="B2059" s="229">
        <v>16</v>
      </c>
      <c r="C2059" s="229">
        <v>25</v>
      </c>
      <c r="D2059" s="229">
        <v>12</v>
      </c>
      <c r="E2059" s="229">
        <v>2014</v>
      </c>
      <c r="F2059" s="226">
        <v>2160.8000000000002</v>
      </c>
    </row>
    <row r="2060" spans="2:6">
      <c r="B2060" s="229">
        <v>17</v>
      </c>
      <c r="C2060" s="229">
        <v>25</v>
      </c>
      <c r="D2060" s="229">
        <v>12</v>
      </c>
      <c r="E2060" s="229">
        <v>2014</v>
      </c>
      <c r="F2060" s="226">
        <v>2170.1999999999998</v>
      </c>
    </row>
    <row r="2061" spans="2:6">
      <c r="B2061" s="229">
        <v>18</v>
      </c>
      <c r="C2061" s="229">
        <v>25</v>
      </c>
      <c r="D2061" s="229">
        <v>12</v>
      </c>
      <c r="E2061" s="229">
        <v>2014</v>
      </c>
      <c r="F2061" s="226">
        <v>2150.8000000000002</v>
      </c>
    </row>
    <row r="2062" spans="2:6">
      <c r="B2062" s="229">
        <v>19</v>
      </c>
      <c r="C2062" s="229">
        <v>25</v>
      </c>
      <c r="D2062" s="229">
        <v>12</v>
      </c>
      <c r="E2062" s="229">
        <v>2014</v>
      </c>
      <c r="F2062" s="226">
        <v>2186.9</v>
      </c>
    </row>
    <row r="2063" spans="2:6">
      <c r="B2063" s="229">
        <v>20</v>
      </c>
      <c r="C2063" s="229">
        <v>25</v>
      </c>
      <c r="D2063" s="229">
        <v>12</v>
      </c>
      <c r="E2063" s="229">
        <v>2014</v>
      </c>
      <c r="F2063" s="226">
        <v>2170.5</v>
      </c>
    </row>
    <row r="2064" spans="2:6">
      <c r="B2064" s="229">
        <v>21</v>
      </c>
      <c r="C2064" s="229">
        <v>25</v>
      </c>
      <c r="D2064" s="229">
        <v>12</v>
      </c>
      <c r="E2064" s="229">
        <v>2014</v>
      </c>
      <c r="F2064" s="226">
        <v>2228.1999999999998</v>
      </c>
    </row>
    <row r="2065" spans="2:6">
      <c r="B2065" s="229">
        <v>22</v>
      </c>
      <c r="C2065" s="229">
        <v>25</v>
      </c>
      <c r="D2065" s="229">
        <v>12</v>
      </c>
      <c r="E2065" s="229">
        <v>2014</v>
      </c>
      <c r="F2065" s="226">
        <v>2285.5</v>
      </c>
    </row>
    <row r="2066" spans="2:6">
      <c r="B2066" s="229">
        <v>23</v>
      </c>
      <c r="C2066" s="229">
        <v>25</v>
      </c>
      <c r="D2066" s="229">
        <v>12</v>
      </c>
      <c r="E2066" s="229">
        <v>2014</v>
      </c>
      <c r="F2066" s="226">
        <v>2292.6</v>
      </c>
    </row>
    <row r="2067" spans="2:6">
      <c r="B2067" s="229">
        <v>24</v>
      </c>
      <c r="C2067" s="229">
        <v>25</v>
      </c>
      <c r="D2067" s="229">
        <v>12</v>
      </c>
      <c r="E2067" s="229">
        <v>2014</v>
      </c>
      <c r="F2067" s="226">
        <v>2244.4</v>
      </c>
    </row>
    <row r="2068" spans="2:6">
      <c r="B2068" s="229">
        <v>1</v>
      </c>
      <c r="C2068" s="229">
        <v>26</v>
      </c>
      <c r="D2068" s="229">
        <v>12</v>
      </c>
      <c r="E2068" s="229">
        <v>2014</v>
      </c>
      <c r="F2068" s="226">
        <v>2189.1</v>
      </c>
    </row>
    <row r="2069" spans="2:6">
      <c r="B2069" s="229">
        <v>2</v>
      </c>
      <c r="C2069" s="229">
        <v>26</v>
      </c>
      <c r="D2069" s="229">
        <v>12</v>
      </c>
      <c r="E2069" s="229">
        <v>2014</v>
      </c>
      <c r="F2069" s="226">
        <v>2155.5</v>
      </c>
    </row>
    <row r="2070" spans="2:6">
      <c r="B2070" s="229">
        <v>3</v>
      </c>
      <c r="C2070" s="229">
        <v>26</v>
      </c>
      <c r="D2070" s="229">
        <v>12</v>
      </c>
      <c r="E2070" s="229">
        <v>2014</v>
      </c>
      <c r="F2070" s="226">
        <v>2163</v>
      </c>
    </row>
    <row r="2071" spans="2:6">
      <c r="B2071" s="229">
        <v>4</v>
      </c>
      <c r="C2071" s="229">
        <v>26</v>
      </c>
      <c r="D2071" s="229">
        <v>12</v>
      </c>
      <c r="E2071" s="229">
        <v>2014</v>
      </c>
      <c r="F2071" s="226">
        <v>2172.4</v>
      </c>
    </row>
    <row r="2072" spans="2:6">
      <c r="B2072" s="229">
        <v>5</v>
      </c>
      <c r="C2072" s="229">
        <v>26</v>
      </c>
      <c r="D2072" s="229">
        <v>12</v>
      </c>
      <c r="E2072" s="229">
        <v>2014</v>
      </c>
      <c r="F2072" s="226">
        <v>2166.8000000000002</v>
      </c>
    </row>
    <row r="2073" spans="2:6">
      <c r="B2073" s="229">
        <v>6</v>
      </c>
      <c r="C2073" s="229">
        <v>26</v>
      </c>
      <c r="D2073" s="229">
        <v>12</v>
      </c>
      <c r="E2073" s="229">
        <v>2014</v>
      </c>
      <c r="F2073" s="226">
        <v>2183.3000000000002</v>
      </c>
    </row>
    <row r="2074" spans="2:6">
      <c r="B2074" s="229">
        <v>7</v>
      </c>
      <c r="C2074" s="229">
        <v>26</v>
      </c>
      <c r="D2074" s="229">
        <v>12</v>
      </c>
      <c r="E2074" s="229">
        <v>2014</v>
      </c>
      <c r="F2074" s="226">
        <v>2187.3000000000002</v>
      </c>
    </row>
    <row r="2075" spans="2:6">
      <c r="B2075" s="229">
        <v>8</v>
      </c>
      <c r="C2075" s="229">
        <v>26</v>
      </c>
      <c r="D2075" s="229">
        <v>12</v>
      </c>
      <c r="E2075" s="229">
        <v>2014</v>
      </c>
      <c r="F2075" s="226">
        <v>2147.8000000000002</v>
      </c>
    </row>
    <row r="2076" spans="2:6">
      <c r="B2076" s="229">
        <v>9</v>
      </c>
      <c r="C2076" s="229">
        <v>26</v>
      </c>
      <c r="D2076" s="229">
        <v>12</v>
      </c>
      <c r="E2076" s="229">
        <v>2014</v>
      </c>
      <c r="F2076" s="226">
        <v>2163.4</v>
      </c>
    </row>
    <row r="2077" spans="2:6">
      <c r="B2077" s="229">
        <v>10</v>
      </c>
      <c r="C2077" s="229">
        <v>26</v>
      </c>
      <c r="D2077" s="229">
        <v>12</v>
      </c>
      <c r="E2077" s="229">
        <v>2014</v>
      </c>
      <c r="F2077" s="226">
        <v>2190.1</v>
      </c>
    </row>
    <row r="2078" spans="2:6">
      <c r="B2078" s="229">
        <v>11</v>
      </c>
      <c r="C2078" s="229">
        <v>26</v>
      </c>
      <c r="D2078" s="229">
        <v>12</v>
      </c>
      <c r="E2078" s="229">
        <v>2014</v>
      </c>
      <c r="F2078" s="226">
        <v>2211.9</v>
      </c>
    </row>
    <row r="2079" spans="2:6">
      <c r="B2079" s="229">
        <v>12</v>
      </c>
      <c r="C2079" s="229">
        <v>26</v>
      </c>
      <c r="D2079" s="229">
        <v>12</v>
      </c>
      <c r="E2079" s="229">
        <v>2014</v>
      </c>
      <c r="F2079" s="226">
        <v>2233.3000000000002</v>
      </c>
    </row>
    <row r="2080" spans="2:6">
      <c r="B2080" s="229">
        <v>13</v>
      </c>
      <c r="C2080" s="229">
        <v>26</v>
      </c>
      <c r="D2080" s="229">
        <v>12</v>
      </c>
      <c r="E2080" s="229">
        <v>2014</v>
      </c>
      <c r="F2080" s="226">
        <v>2226.8000000000002</v>
      </c>
    </row>
    <row r="2081" spans="2:6">
      <c r="B2081" s="229">
        <v>14</v>
      </c>
      <c r="C2081" s="229">
        <v>26</v>
      </c>
      <c r="D2081" s="229">
        <v>12</v>
      </c>
      <c r="E2081" s="229">
        <v>2014</v>
      </c>
      <c r="F2081" s="226">
        <v>2193.9</v>
      </c>
    </row>
    <row r="2082" spans="2:6">
      <c r="B2082" s="229">
        <v>15</v>
      </c>
      <c r="C2082" s="229">
        <v>26</v>
      </c>
      <c r="D2082" s="229">
        <v>12</v>
      </c>
      <c r="E2082" s="229">
        <v>2014</v>
      </c>
      <c r="F2082" s="226">
        <v>2220.1999999999998</v>
      </c>
    </row>
    <row r="2083" spans="2:6">
      <c r="B2083" s="229">
        <v>16</v>
      </c>
      <c r="C2083" s="229">
        <v>26</v>
      </c>
      <c r="D2083" s="229">
        <v>12</v>
      </c>
      <c r="E2083" s="229">
        <v>2014</v>
      </c>
      <c r="F2083" s="226">
        <v>2221.1</v>
      </c>
    </row>
    <row r="2084" spans="2:6">
      <c r="B2084" s="229">
        <v>17</v>
      </c>
      <c r="C2084" s="229">
        <v>26</v>
      </c>
      <c r="D2084" s="229">
        <v>12</v>
      </c>
      <c r="E2084" s="229">
        <v>2014</v>
      </c>
      <c r="F2084" s="226">
        <v>2230.1</v>
      </c>
    </row>
    <row r="2085" spans="2:6">
      <c r="B2085" s="229">
        <v>18</v>
      </c>
      <c r="C2085" s="229">
        <v>26</v>
      </c>
      <c r="D2085" s="229">
        <v>12</v>
      </c>
      <c r="E2085" s="229">
        <v>2014</v>
      </c>
      <c r="F2085" s="226">
        <v>2241.3000000000002</v>
      </c>
    </row>
    <row r="2086" spans="2:6">
      <c r="B2086" s="229">
        <v>19</v>
      </c>
      <c r="C2086" s="229">
        <v>26</v>
      </c>
      <c r="D2086" s="229">
        <v>12</v>
      </c>
      <c r="E2086" s="229">
        <v>2014</v>
      </c>
      <c r="F2086" s="226">
        <v>2248.6999999999998</v>
      </c>
    </row>
    <row r="2087" spans="2:6">
      <c r="B2087" s="229">
        <v>20</v>
      </c>
      <c r="C2087" s="229">
        <v>26</v>
      </c>
      <c r="D2087" s="229">
        <v>12</v>
      </c>
      <c r="E2087" s="229">
        <v>2014</v>
      </c>
      <c r="F2087" s="226">
        <v>2218.8000000000002</v>
      </c>
    </row>
    <row r="2088" spans="2:6">
      <c r="B2088" s="229">
        <v>21</v>
      </c>
      <c r="C2088" s="229">
        <v>26</v>
      </c>
      <c r="D2088" s="229">
        <v>12</v>
      </c>
      <c r="E2088" s="229">
        <v>2014</v>
      </c>
      <c r="F2088" s="226">
        <v>2281.3000000000002</v>
      </c>
    </row>
    <row r="2089" spans="2:6">
      <c r="B2089" s="229">
        <v>22</v>
      </c>
      <c r="C2089" s="229">
        <v>26</v>
      </c>
      <c r="D2089" s="229">
        <v>12</v>
      </c>
      <c r="E2089" s="229">
        <v>2014</v>
      </c>
      <c r="F2089" s="226">
        <v>2354.8000000000002</v>
      </c>
    </row>
    <row r="2090" spans="2:6">
      <c r="B2090" s="229">
        <v>23</v>
      </c>
      <c r="C2090" s="229">
        <v>26</v>
      </c>
      <c r="D2090" s="229">
        <v>12</v>
      </c>
      <c r="E2090" s="229">
        <v>2014</v>
      </c>
      <c r="F2090" s="226">
        <v>2361.9</v>
      </c>
    </row>
    <row r="2091" spans="2:6">
      <c r="B2091" s="229">
        <v>24</v>
      </c>
      <c r="C2091" s="229">
        <v>26</v>
      </c>
      <c r="D2091" s="229">
        <v>12</v>
      </c>
      <c r="E2091" s="229">
        <v>2014</v>
      </c>
      <c r="F2091" s="226">
        <v>2338.3000000000002</v>
      </c>
    </row>
    <row r="2092" spans="2:6">
      <c r="B2092" s="229">
        <v>1</v>
      </c>
      <c r="C2092" s="229">
        <v>27</v>
      </c>
      <c r="D2092" s="229">
        <v>12</v>
      </c>
      <c r="E2092" s="229">
        <v>2014</v>
      </c>
      <c r="F2092" s="226">
        <v>2315.3000000000002</v>
      </c>
    </row>
    <row r="2093" spans="2:6">
      <c r="B2093" s="229">
        <v>2</v>
      </c>
      <c r="C2093" s="229">
        <v>27</v>
      </c>
      <c r="D2093" s="229">
        <v>12</v>
      </c>
      <c r="E2093" s="229">
        <v>2014</v>
      </c>
      <c r="F2093" s="226">
        <v>2273.1999999999998</v>
      </c>
    </row>
    <row r="2094" spans="2:6">
      <c r="B2094" s="229">
        <v>3</v>
      </c>
      <c r="C2094" s="229">
        <v>27</v>
      </c>
      <c r="D2094" s="229">
        <v>12</v>
      </c>
      <c r="E2094" s="229">
        <v>2014</v>
      </c>
      <c r="F2094" s="226">
        <v>2268</v>
      </c>
    </row>
    <row r="2095" spans="2:6">
      <c r="B2095" s="229">
        <v>4</v>
      </c>
      <c r="C2095" s="229">
        <v>27</v>
      </c>
      <c r="D2095" s="229">
        <v>12</v>
      </c>
      <c r="E2095" s="229">
        <v>2014</v>
      </c>
      <c r="F2095" s="226">
        <v>2270.3000000000002</v>
      </c>
    </row>
    <row r="2096" spans="2:6">
      <c r="B2096" s="229">
        <v>5</v>
      </c>
      <c r="C2096" s="229">
        <v>27</v>
      </c>
      <c r="D2096" s="229">
        <v>12</v>
      </c>
      <c r="E2096" s="229">
        <v>2014</v>
      </c>
      <c r="F2096" s="226">
        <v>2260.8000000000002</v>
      </c>
    </row>
    <row r="2097" spans="2:6">
      <c r="B2097" s="229">
        <v>6</v>
      </c>
      <c r="C2097" s="229">
        <v>27</v>
      </c>
      <c r="D2097" s="229">
        <v>12</v>
      </c>
      <c r="E2097" s="229">
        <v>2014</v>
      </c>
      <c r="F2097" s="226">
        <v>2242.8000000000002</v>
      </c>
    </row>
    <row r="2098" spans="2:6">
      <c r="B2098" s="229">
        <v>7</v>
      </c>
      <c r="C2098" s="229">
        <v>27</v>
      </c>
      <c r="D2098" s="229">
        <v>12</v>
      </c>
      <c r="E2098" s="229">
        <v>2014</v>
      </c>
      <c r="F2098" s="226">
        <v>2238.3000000000002</v>
      </c>
    </row>
    <row r="2099" spans="2:6">
      <c r="B2099" s="229">
        <v>8</v>
      </c>
      <c r="C2099" s="229">
        <v>27</v>
      </c>
      <c r="D2099" s="229">
        <v>12</v>
      </c>
      <c r="E2099" s="229">
        <v>2014</v>
      </c>
      <c r="F2099" s="226">
        <v>2180.5</v>
      </c>
    </row>
    <row r="2100" spans="2:6">
      <c r="B2100" s="229">
        <v>9</v>
      </c>
      <c r="C2100" s="229">
        <v>27</v>
      </c>
      <c r="D2100" s="229">
        <v>12</v>
      </c>
      <c r="E2100" s="229">
        <v>2014</v>
      </c>
      <c r="F2100" s="226">
        <v>2152.6</v>
      </c>
    </row>
    <row r="2101" spans="2:6">
      <c r="B2101" s="229">
        <v>10</v>
      </c>
      <c r="C2101" s="229">
        <v>27</v>
      </c>
      <c r="D2101" s="229">
        <v>12</v>
      </c>
      <c r="E2101" s="229">
        <v>2014</v>
      </c>
      <c r="F2101" s="226">
        <v>2194.6999999999998</v>
      </c>
    </row>
    <row r="2102" spans="2:6">
      <c r="B2102" s="229">
        <v>11</v>
      </c>
      <c r="C2102" s="229">
        <v>27</v>
      </c>
      <c r="D2102" s="229">
        <v>12</v>
      </c>
      <c r="E2102" s="229">
        <v>2014</v>
      </c>
      <c r="F2102" s="226">
        <v>2222.9</v>
      </c>
    </row>
    <row r="2103" spans="2:6">
      <c r="B2103" s="229">
        <v>12</v>
      </c>
      <c r="C2103" s="229">
        <v>27</v>
      </c>
      <c r="D2103" s="229">
        <v>12</v>
      </c>
      <c r="E2103" s="229">
        <v>2014</v>
      </c>
      <c r="F2103" s="226">
        <v>2236.5</v>
      </c>
    </row>
    <row r="2104" spans="2:6">
      <c r="B2104" s="229">
        <v>13</v>
      </c>
      <c r="C2104" s="229">
        <v>27</v>
      </c>
      <c r="D2104" s="229">
        <v>12</v>
      </c>
      <c r="E2104" s="229">
        <v>2014</v>
      </c>
      <c r="F2104" s="226">
        <v>2208.5</v>
      </c>
    </row>
    <row r="2105" spans="2:6">
      <c r="B2105" s="229">
        <v>14</v>
      </c>
      <c r="C2105" s="229">
        <v>27</v>
      </c>
      <c r="D2105" s="229">
        <v>12</v>
      </c>
      <c r="E2105" s="229">
        <v>2014</v>
      </c>
      <c r="F2105" s="226">
        <v>2182.3000000000002</v>
      </c>
    </row>
    <row r="2106" spans="2:6">
      <c r="B2106" s="229">
        <v>15</v>
      </c>
      <c r="C2106" s="229">
        <v>27</v>
      </c>
      <c r="D2106" s="229">
        <v>12</v>
      </c>
      <c r="E2106" s="229">
        <v>2014</v>
      </c>
      <c r="F2106" s="226">
        <v>2210.4</v>
      </c>
    </row>
    <row r="2107" spans="2:6">
      <c r="B2107" s="229">
        <v>16</v>
      </c>
      <c r="C2107" s="229">
        <v>27</v>
      </c>
      <c r="D2107" s="229">
        <v>12</v>
      </c>
      <c r="E2107" s="229">
        <v>2014</v>
      </c>
      <c r="F2107" s="226">
        <v>2237.6</v>
      </c>
    </row>
    <row r="2108" spans="2:6">
      <c r="B2108" s="229">
        <v>17</v>
      </c>
      <c r="C2108" s="229">
        <v>27</v>
      </c>
      <c r="D2108" s="229">
        <v>12</v>
      </c>
      <c r="E2108" s="229">
        <v>2014</v>
      </c>
      <c r="F2108" s="226">
        <v>2257.8000000000002</v>
      </c>
    </row>
    <row r="2109" spans="2:6">
      <c r="B2109" s="229">
        <v>18</v>
      </c>
      <c r="C2109" s="229">
        <v>27</v>
      </c>
      <c r="D2109" s="229">
        <v>12</v>
      </c>
      <c r="E2109" s="229">
        <v>2014</v>
      </c>
      <c r="F2109" s="226">
        <v>2232.1999999999998</v>
      </c>
    </row>
    <row r="2110" spans="2:6">
      <c r="B2110" s="229">
        <v>19</v>
      </c>
      <c r="C2110" s="229">
        <v>27</v>
      </c>
      <c r="D2110" s="229">
        <v>12</v>
      </c>
      <c r="E2110" s="229">
        <v>2014</v>
      </c>
      <c r="F2110" s="226">
        <v>2223.9</v>
      </c>
    </row>
    <row r="2111" spans="2:6">
      <c r="B2111" s="229">
        <v>20</v>
      </c>
      <c r="C2111" s="229">
        <v>27</v>
      </c>
      <c r="D2111" s="229">
        <v>12</v>
      </c>
      <c r="E2111" s="229">
        <v>2014</v>
      </c>
      <c r="F2111" s="226">
        <v>2215.5</v>
      </c>
    </row>
    <row r="2112" spans="2:6">
      <c r="B2112" s="229">
        <v>21</v>
      </c>
      <c r="C2112" s="229">
        <v>27</v>
      </c>
      <c r="D2112" s="229">
        <v>12</v>
      </c>
      <c r="E2112" s="229">
        <v>2014</v>
      </c>
      <c r="F2112" s="226">
        <v>2285.1</v>
      </c>
    </row>
    <row r="2113" spans="2:6">
      <c r="B2113" s="229">
        <v>22</v>
      </c>
      <c r="C2113" s="229">
        <v>27</v>
      </c>
      <c r="D2113" s="229">
        <v>12</v>
      </c>
      <c r="E2113" s="229">
        <v>2014</v>
      </c>
      <c r="F2113" s="226">
        <v>2348.1</v>
      </c>
    </row>
    <row r="2114" spans="2:6">
      <c r="B2114" s="229">
        <v>23</v>
      </c>
      <c r="C2114" s="229">
        <v>27</v>
      </c>
      <c r="D2114" s="229">
        <v>12</v>
      </c>
      <c r="E2114" s="229">
        <v>2014</v>
      </c>
      <c r="F2114" s="226">
        <v>2345.1999999999998</v>
      </c>
    </row>
    <row r="2115" spans="2:6">
      <c r="B2115" s="229">
        <v>24</v>
      </c>
      <c r="C2115" s="229">
        <v>27</v>
      </c>
      <c r="D2115" s="229">
        <v>12</v>
      </c>
      <c r="E2115" s="229">
        <v>2014</v>
      </c>
      <c r="F2115" s="226">
        <v>2329.3000000000002</v>
      </c>
    </row>
    <row r="2116" spans="2:6">
      <c r="B2116" s="229">
        <v>1</v>
      </c>
      <c r="C2116" s="229">
        <v>28</v>
      </c>
      <c r="D2116" s="229">
        <v>12</v>
      </c>
      <c r="E2116" s="229">
        <v>2014</v>
      </c>
      <c r="F2116" s="226">
        <v>2313.9</v>
      </c>
    </row>
    <row r="2117" spans="2:6">
      <c r="B2117" s="229">
        <v>2</v>
      </c>
      <c r="C2117" s="229">
        <v>28</v>
      </c>
      <c r="D2117" s="229">
        <v>12</v>
      </c>
      <c r="E2117" s="229">
        <v>2014</v>
      </c>
      <c r="F2117" s="226">
        <v>2296.3000000000002</v>
      </c>
    </row>
    <row r="2118" spans="2:6">
      <c r="B2118" s="229">
        <v>3</v>
      </c>
      <c r="C2118" s="229">
        <v>28</v>
      </c>
      <c r="D2118" s="229">
        <v>12</v>
      </c>
      <c r="E2118" s="229">
        <v>2014</v>
      </c>
      <c r="F2118" s="226">
        <v>2272.1</v>
      </c>
    </row>
    <row r="2119" spans="2:6">
      <c r="B2119" s="229">
        <v>4</v>
      </c>
      <c r="C2119" s="229">
        <v>28</v>
      </c>
      <c r="D2119" s="229">
        <v>12</v>
      </c>
      <c r="E2119" s="229">
        <v>2014</v>
      </c>
      <c r="F2119" s="226">
        <v>2261.5</v>
      </c>
    </row>
    <row r="2120" spans="2:6">
      <c r="B2120" s="229">
        <v>5</v>
      </c>
      <c r="C2120" s="229">
        <v>28</v>
      </c>
      <c r="D2120" s="229">
        <v>12</v>
      </c>
      <c r="E2120" s="229">
        <v>2014</v>
      </c>
      <c r="F2120" s="226">
        <v>2250.6</v>
      </c>
    </row>
    <row r="2121" spans="2:6">
      <c r="B2121" s="229">
        <v>6</v>
      </c>
      <c r="C2121" s="229">
        <v>28</v>
      </c>
      <c r="D2121" s="229">
        <v>12</v>
      </c>
      <c r="E2121" s="229">
        <v>2014</v>
      </c>
      <c r="F2121" s="226">
        <v>2236.4</v>
      </c>
    </row>
    <row r="2122" spans="2:6">
      <c r="B2122" s="229">
        <v>7</v>
      </c>
      <c r="C2122" s="229">
        <v>28</v>
      </c>
      <c r="D2122" s="229">
        <v>12</v>
      </c>
      <c r="E2122" s="229">
        <v>2014</v>
      </c>
      <c r="F2122" s="226">
        <v>2242.9</v>
      </c>
    </row>
    <row r="2123" spans="2:6">
      <c r="B2123" s="229">
        <v>8</v>
      </c>
      <c r="C2123" s="229">
        <v>28</v>
      </c>
      <c r="D2123" s="229">
        <v>12</v>
      </c>
      <c r="E2123" s="229">
        <v>2014</v>
      </c>
      <c r="F2123" s="226">
        <v>2196.1999999999998</v>
      </c>
    </row>
    <row r="2124" spans="2:6">
      <c r="B2124" s="229">
        <v>9</v>
      </c>
      <c r="C2124" s="229">
        <v>28</v>
      </c>
      <c r="D2124" s="229">
        <v>12</v>
      </c>
      <c r="E2124" s="229">
        <v>2014</v>
      </c>
      <c r="F2124" s="226">
        <v>2181.3000000000002</v>
      </c>
    </row>
    <row r="2125" spans="2:6">
      <c r="B2125" s="229">
        <v>10</v>
      </c>
      <c r="C2125" s="229">
        <v>28</v>
      </c>
      <c r="D2125" s="229">
        <v>12</v>
      </c>
      <c r="E2125" s="229">
        <v>2014</v>
      </c>
      <c r="F2125" s="226">
        <v>2207.6</v>
      </c>
    </row>
    <row r="2126" spans="2:6">
      <c r="B2126" s="229">
        <v>11</v>
      </c>
      <c r="C2126" s="229">
        <v>28</v>
      </c>
      <c r="D2126" s="229">
        <v>12</v>
      </c>
      <c r="E2126" s="229">
        <v>2014</v>
      </c>
      <c r="F2126" s="226">
        <v>2203.6</v>
      </c>
    </row>
    <row r="2127" spans="2:6">
      <c r="B2127" s="229">
        <v>12</v>
      </c>
      <c r="C2127" s="229">
        <v>28</v>
      </c>
      <c r="D2127" s="229">
        <v>12</v>
      </c>
      <c r="E2127" s="229">
        <v>2014</v>
      </c>
      <c r="F2127" s="226">
        <v>2213.9</v>
      </c>
    </row>
    <row r="2128" spans="2:6">
      <c r="B2128" s="229">
        <v>13</v>
      </c>
      <c r="C2128" s="229">
        <v>28</v>
      </c>
      <c r="D2128" s="229">
        <v>12</v>
      </c>
      <c r="E2128" s="229">
        <v>2014</v>
      </c>
      <c r="F2128" s="226">
        <v>2203.1</v>
      </c>
    </row>
    <row r="2129" spans="2:6">
      <c r="B2129" s="229">
        <v>14</v>
      </c>
      <c r="C2129" s="229">
        <v>28</v>
      </c>
      <c r="D2129" s="229">
        <v>12</v>
      </c>
      <c r="E2129" s="229">
        <v>2014</v>
      </c>
      <c r="F2129" s="226">
        <v>2194.8000000000002</v>
      </c>
    </row>
    <row r="2130" spans="2:6">
      <c r="B2130" s="229">
        <v>15</v>
      </c>
      <c r="C2130" s="229">
        <v>28</v>
      </c>
      <c r="D2130" s="229">
        <v>12</v>
      </c>
      <c r="E2130" s="229">
        <v>2014</v>
      </c>
      <c r="F2130" s="226">
        <v>2196.3000000000002</v>
      </c>
    </row>
    <row r="2131" spans="2:6">
      <c r="B2131" s="229">
        <v>16</v>
      </c>
      <c r="C2131" s="229">
        <v>28</v>
      </c>
      <c r="D2131" s="229">
        <v>12</v>
      </c>
      <c r="E2131" s="229">
        <v>2014</v>
      </c>
      <c r="F2131" s="226">
        <v>2191.5</v>
      </c>
    </row>
    <row r="2132" spans="2:6">
      <c r="B2132" s="229">
        <v>17</v>
      </c>
      <c r="C2132" s="229">
        <v>28</v>
      </c>
      <c r="D2132" s="229">
        <v>12</v>
      </c>
      <c r="E2132" s="229">
        <v>2014</v>
      </c>
      <c r="F2132" s="226">
        <v>2219.1</v>
      </c>
    </row>
    <row r="2133" spans="2:6">
      <c r="B2133" s="229">
        <v>18</v>
      </c>
      <c r="C2133" s="229">
        <v>28</v>
      </c>
      <c r="D2133" s="229">
        <v>12</v>
      </c>
      <c r="E2133" s="229">
        <v>2014</v>
      </c>
      <c r="F2133" s="226">
        <v>2218.6</v>
      </c>
    </row>
    <row r="2134" spans="2:6">
      <c r="B2134" s="229">
        <v>19</v>
      </c>
      <c r="C2134" s="229">
        <v>28</v>
      </c>
      <c r="D2134" s="229">
        <v>12</v>
      </c>
      <c r="E2134" s="229">
        <v>2014</v>
      </c>
      <c r="F2134" s="226">
        <v>2222.9</v>
      </c>
    </row>
    <row r="2135" spans="2:6">
      <c r="B2135" s="229">
        <v>20</v>
      </c>
      <c r="C2135" s="229">
        <v>28</v>
      </c>
      <c r="D2135" s="229">
        <v>12</v>
      </c>
      <c r="E2135" s="229">
        <v>2014</v>
      </c>
      <c r="F2135" s="226">
        <v>2206.6</v>
      </c>
    </row>
    <row r="2136" spans="2:6">
      <c r="B2136" s="229">
        <v>21</v>
      </c>
      <c r="C2136" s="229">
        <v>28</v>
      </c>
      <c r="D2136" s="229">
        <v>12</v>
      </c>
      <c r="E2136" s="229">
        <v>2014</v>
      </c>
      <c r="F2136" s="226">
        <v>2276.8000000000002</v>
      </c>
    </row>
    <row r="2137" spans="2:6">
      <c r="B2137" s="229">
        <v>22</v>
      </c>
      <c r="C2137" s="229">
        <v>28</v>
      </c>
      <c r="D2137" s="229">
        <v>12</v>
      </c>
      <c r="E2137" s="229">
        <v>2014</v>
      </c>
      <c r="F2137" s="226">
        <v>2343.6</v>
      </c>
    </row>
    <row r="2138" spans="2:6">
      <c r="B2138" s="229">
        <v>23</v>
      </c>
      <c r="C2138" s="229">
        <v>28</v>
      </c>
      <c r="D2138" s="229">
        <v>12</v>
      </c>
      <c r="E2138" s="229">
        <v>2014</v>
      </c>
      <c r="F2138" s="226">
        <v>2320.1999999999998</v>
      </c>
    </row>
    <row r="2139" spans="2:6">
      <c r="B2139" s="229">
        <v>24</v>
      </c>
      <c r="C2139" s="229">
        <v>28</v>
      </c>
      <c r="D2139" s="229">
        <v>12</v>
      </c>
      <c r="E2139" s="229">
        <v>2014</v>
      </c>
      <c r="F2139" s="226">
        <v>2308.3000000000002</v>
      </c>
    </row>
    <row r="2140" spans="2:6">
      <c r="B2140" s="229">
        <v>1</v>
      </c>
      <c r="C2140" s="229">
        <v>29</v>
      </c>
      <c r="D2140" s="229">
        <v>12</v>
      </c>
      <c r="E2140" s="229">
        <v>2014</v>
      </c>
      <c r="F2140" s="226">
        <v>2320.1999999999998</v>
      </c>
    </row>
    <row r="2141" spans="2:6">
      <c r="B2141" s="229">
        <v>2</v>
      </c>
      <c r="C2141" s="229">
        <v>29</v>
      </c>
      <c r="D2141" s="229">
        <v>12</v>
      </c>
      <c r="E2141" s="229">
        <v>2014</v>
      </c>
      <c r="F2141" s="226">
        <v>2287.6</v>
      </c>
    </row>
    <row r="2142" spans="2:6">
      <c r="B2142" s="229">
        <v>3</v>
      </c>
      <c r="C2142" s="229">
        <v>29</v>
      </c>
      <c r="D2142" s="229">
        <v>12</v>
      </c>
      <c r="E2142" s="229">
        <v>2014</v>
      </c>
      <c r="F2142" s="226">
        <v>2249.1</v>
      </c>
    </row>
    <row r="2143" spans="2:6">
      <c r="B2143" s="229">
        <v>4</v>
      </c>
      <c r="C2143" s="229">
        <v>29</v>
      </c>
      <c r="D2143" s="229">
        <v>12</v>
      </c>
      <c r="E2143" s="229">
        <v>2014</v>
      </c>
      <c r="F2143" s="226">
        <v>2237.8000000000002</v>
      </c>
    </row>
    <row r="2144" spans="2:6" s="159" customFormat="1">
      <c r="B2144" s="229">
        <v>5</v>
      </c>
      <c r="C2144" s="229">
        <v>29</v>
      </c>
      <c r="D2144" s="229">
        <v>12</v>
      </c>
      <c r="E2144" s="229">
        <v>2014</v>
      </c>
      <c r="F2144" s="226">
        <v>2259.1999999999998</v>
      </c>
    </row>
    <row r="2145" spans="2:6" s="159" customFormat="1">
      <c r="B2145" s="229">
        <v>6</v>
      </c>
      <c r="C2145" s="229">
        <v>29</v>
      </c>
      <c r="D2145" s="229">
        <v>12</v>
      </c>
      <c r="E2145" s="229">
        <v>2014</v>
      </c>
      <c r="F2145" s="226">
        <v>2241.4</v>
      </c>
    </row>
    <row r="2146" spans="2:6" s="159" customFormat="1">
      <c r="B2146" s="229">
        <v>7</v>
      </c>
      <c r="C2146" s="229">
        <v>29</v>
      </c>
      <c r="D2146" s="229">
        <v>12</v>
      </c>
      <c r="E2146" s="229">
        <v>2014</v>
      </c>
      <c r="F2146" s="226">
        <v>2262.3000000000002</v>
      </c>
    </row>
    <row r="2147" spans="2:6" s="159" customFormat="1">
      <c r="B2147" s="229">
        <v>8</v>
      </c>
      <c r="C2147" s="229">
        <v>29</v>
      </c>
      <c r="D2147" s="229">
        <v>12</v>
      </c>
      <c r="E2147" s="229">
        <v>2014</v>
      </c>
      <c r="F2147" s="226">
        <v>2227.6999999999998</v>
      </c>
    </row>
    <row r="2148" spans="2:6" s="159" customFormat="1">
      <c r="B2148" s="229">
        <v>9</v>
      </c>
      <c r="C2148" s="229">
        <v>29</v>
      </c>
      <c r="D2148" s="229">
        <v>12</v>
      </c>
      <c r="E2148" s="229">
        <v>2014</v>
      </c>
      <c r="F2148" s="226">
        <v>2207.3000000000002</v>
      </c>
    </row>
    <row r="2149" spans="2:6" s="159" customFormat="1">
      <c r="B2149" s="229">
        <v>10</v>
      </c>
      <c r="C2149" s="229">
        <v>29</v>
      </c>
      <c r="D2149" s="229">
        <v>12</v>
      </c>
      <c r="E2149" s="229">
        <v>2014</v>
      </c>
      <c r="F2149" s="226">
        <v>2242.6999999999998</v>
      </c>
    </row>
    <row r="2150" spans="2:6" s="159" customFormat="1">
      <c r="B2150" s="229">
        <v>11</v>
      </c>
      <c r="C2150" s="229">
        <v>29</v>
      </c>
      <c r="D2150" s="229">
        <v>12</v>
      </c>
      <c r="E2150" s="229">
        <v>2014</v>
      </c>
      <c r="F2150" s="226">
        <v>2221.5</v>
      </c>
    </row>
    <row r="2151" spans="2:6" s="159" customFormat="1">
      <c r="B2151" s="229">
        <v>12</v>
      </c>
      <c r="C2151" s="229">
        <v>29</v>
      </c>
      <c r="D2151" s="229">
        <v>12</v>
      </c>
      <c r="E2151" s="229">
        <v>2014</v>
      </c>
      <c r="F2151" s="226">
        <v>2220.5</v>
      </c>
    </row>
    <row r="2152" spans="2:6" s="159" customFormat="1">
      <c r="B2152" s="229">
        <v>13</v>
      </c>
      <c r="C2152" s="229">
        <v>29</v>
      </c>
      <c r="D2152" s="229">
        <v>12</v>
      </c>
      <c r="E2152" s="229">
        <v>2014</v>
      </c>
      <c r="F2152" s="226">
        <v>2224.5</v>
      </c>
    </row>
    <row r="2153" spans="2:6" s="159" customFormat="1">
      <c r="B2153" s="229">
        <v>14</v>
      </c>
      <c r="C2153" s="229">
        <v>29</v>
      </c>
      <c r="D2153" s="229">
        <v>12</v>
      </c>
      <c r="E2153" s="229">
        <v>2014</v>
      </c>
      <c r="F2153" s="226">
        <v>2213</v>
      </c>
    </row>
    <row r="2154" spans="2:6" s="159" customFormat="1">
      <c r="B2154" s="229">
        <v>15</v>
      </c>
      <c r="C2154" s="229">
        <v>29</v>
      </c>
      <c r="D2154" s="229">
        <v>12</v>
      </c>
      <c r="E2154" s="229">
        <v>2014</v>
      </c>
      <c r="F2154" s="226">
        <v>2231.1999999999998</v>
      </c>
    </row>
    <row r="2155" spans="2:6" s="159" customFormat="1">
      <c r="B2155" s="229">
        <v>16</v>
      </c>
      <c r="C2155" s="229">
        <v>29</v>
      </c>
      <c r="D2155" s="229">
        <v>12</v>
      </c>
      <c r="E2155" s="229">
        <v>2014</v>
      </c>
      <c r="F2155" s="226">
        <v>2237.4</v>
      </c>
    </row>
    <row r="2156" spans="2:6" s="159" customFormat="1">
      <c r="B2156" s="229">
        <v>17</v>
      </c>
      <c r="C2156" s="229">
        <v>29</v>
      </c>
      <c r="D2156" s="229">
        <v>12</v>
      </c>
      <c r="E2156" s="229">
        <v>2014</v>
      </c>
      <c r="F2156" s="226">
        <v>2258.6</v>
      </c>
    </row>
    <row r="2157" spans="2:6" s="159" customFormat="1">
      <c r="B2157" s="229">
        <v>18</v>
      </c>
      <c r="C2157" s="229">
        <v>29</v>
      </c>
      <c r="D2157" s="229">
        <v>12</v>
      </c>
      <c r="E2157" s="229">
        <v>2014</v>
      </c>
      <c r="F2157" s="226">
        <v>2238.1</v>
      </c>
    </row>
    <row r="2158" spans="2:6" s="159" customFormat="1">
      <c r="B2158" s="229">
        <v>19</v>
      </c>
      <c r="C2158" s="229">
        <v>29</v>
      </c>
      <c r="D2158" s="229">
        <v>12</v>
      </c>
      <c r="E2158" s="229">
        <v>2014</v>
      </c>
      <c r="F2158" s="226">
        <v>2256.6999999999998</v>
      </c>
    </row>
    <row r="2159" spans="2:6" s="159" customFormat="1">
      <c r="B2159" s="229">
        <v>20</v>
      </c>
      <c r="C2159" s="229">
        <v>29</v>
      </c>
      <c r="D2159" s="229">
        <v>12</v>
      </c>
      <c r="E2159" s="229">
        <v>2014</v>
      </c>
      <c r="F2159" s="226">
        <v>2263.1</v>
      </c>
    </row>
    <row r="2160" spans="2:6" s="159" customFormat="1">
      <c r="B2160" s="229">
        <v>21</v>
      </c>
      <c r="C2160" s="229">
        <v>29</v>
      </c>
      <c r="D2160" s="229">
        <v>12</v>
      </c>
      <c r="E2160" s="229">
        <v>2014</v>
      </c>
      <c r="F2160" s="226">
        <v>2299.1</v>
      </c>
    </row>
    <row r="2161" spans="2:6" s="159" customFormat="1">
      <c r="B2161" s="229">
        <v>22</v>
      </c>
      <c r="C2161" s="229">
        <v>29</v>
      </c>
      <c r="D2161" s="229">
        <v>12</v>
      </c>
      <c r="E2161" s="229">
        <v>2014</v>
      </c>
      <c r="F2161" s="226">
        <v>2353.1</v>
      </c>
    </row>
    <row r="2162" spans="2:6" s="159" customFormat="1">
      <c r="B2162" s="229">
        <v>23</v>
      </c>
      <c r="C2162" s="229">
        <v>29</v>
      </c>
      <c r="D2162" s="229">
        <v>12</v>
      </c>
      <c r="E2162" s="229">
        <v>2014</v>
      </c>
      <c r="F2162" s="226">
        <v>2356.6</v>
      </c>
    </row>
    <row r="2163" spans="2:6" s="159" customFormat="1">
      <c r="B2163" s="229">
        <v>24</v>
      </c>
      <c r="C2163" s="229">
        <v>29</v>
      </c>
      <c r="D2163" s="229">
        <v>12</v>
      </c>
      <c r="E2163" s="229">
        <v>2014</v>
      </c>
      <c r="F2163" s="226">
        <v>2330.5</v>
      </c>
    </row>
    <row r="2164" spans="2:6" s="159" customFormat="1">
      <c r="B2164" s="229">
        <v>1</v>
      </c>
      <c r="C2164" s="229">
        <v>30</v>
      </c>
      <c r="D2164" s="229">
        <v>12</v>
      </c>
      <c r="E2164" s="229">
        <v>2014</v>
      </c>
      <c r="F2164" s="226">
        <v>2317.1999999999998</v>
      </c>
    </row>
    <row r="2165" spans="2:6" s="159" customFormat="1">
      <c r="B2165" s="229">
        <v>2</v>
      </c>
      <c r="C2165" s="229">
        <v>30</v>
      </c>
      <c r="D2165" s="229">
        <v>12</v>
      </c>
      <c r="E2165" s="229">
        <v>2014</v>
      </c>
      <c r="F2165" s="226">
        <v>2259.1</v>
      </c>
    </row>
    <row r="2166" spans="2:6" s="159" customFormat="1">
      <c r="B2166" s="229">
        <v>3</v>
      </c>
      <c r="C2166" s="229">
        <v>30</v>
      </c>
      <c r="D2166" s="229">
        <v>12</v>
      </c>
      <c r="E2166" s="229">
        <v>2014</v>
      </c>
      <c r="F2166" s="226">
        <v>2242.4</v>
      </c>
    </row>
    <row r="2167" spans="2:6" s="159" customFormat="1">
      <c r="B2167" s="229">
        <v>4</v>
      </c>
      <c r="C2167" s="229">
        <v>30</v>
      </c>
      <c r="D2167" s="229">
        <v>12</v>
      </c>
      <c r="E2167" s="229">
        <v>2014</v>
      </c>
      <c r="F2167" s="226">
        <v>2259.1</v>
      </c>
    </row>
    <row r="2168" spans="2:6" s="159" customFormat="1">
      <c r="B2168" s="229">
        <v>5</v>
      </c>
      <c r="C2168" s="229">
        <v>30</v>
      </c>
      <c r="D2168" s="229">
        <v>12</v>
      </c>
      <c r="E2168" s="229">
        <v>2014</v>
      </c>
      <c r="F2168" s="226">
        <v>2243.1999999999998</v>
      </c>
    </row>
    <row r="2169" spans="2:6" s="159" customFormat="1">
      <c r="B2169" s="229">
        <v>6</v>
      </c>
      <c r="C2169" s="229">
        <v>30</v>
      </c>
      <c r="D2169" s="229">
        <v>12</v>
      </c>
      <c r="E2169" s="229">
        <v>2014</v>
      </c>
      <c r="F2169" s="226">
        <v>2232.3000000000002</v>
      </c>
    </row>
    <row r="2170" spans="2:6" s="159" customFormat="1">
      <c r="B2170" s="229">
        <v>7</v>
      </c>
      <c r="C2170" s="229">
        <v>30</v>
      </c>
      <c r="D2170" s="229">
        <v>12</v>
      </c>
      <c r="E2170" s="229">
        <v>2014</v>
      </c>
      <c r="F2170" s="226">
        <v>2249.6</v>
      </c>
    </row>
    <row r="2171" spans="2:6" s="159" customFormat="1">
      <c r="B2171" s="229">
        <v>8</v>
      </c>
      <c r="C2171" s="229">
        <v>30</v>
      </c>
      <c r="D2171" s="229">
        <v>12</v>
      </c>
      <c r="E2171" s="229">
        <v>2014</v>
      </c>
      <c r="F2171" s="226">
        <v>2188.9</v>
      </c>
    </row>
    <row r="2172" spans="2:6" s="159" customFormat="1">
      <c r="B2172" s="229">
        <v>9</v>
      </c>
      <c r="C2172" s="229">
        <v>30</v>
      </c>
      <c r="D2172" s="229">
        <v>12</v>
      </c>
      <c r="E2172" s="229">
        <v>2014</v>
      </c>
      <c r="F2172" s="226">
        <v>2173</v>
      </c>
    </row>
    <row r="2173" spans="2:6" s="159" customFormat="1">
      <c r="B2173" s="229">
        <v>10</v>
      </c>
      <c r="C2173" s="229">
        <v>30</v>
      </c>
      <c r="D2173" s="229">
        <v>12</v>
      </c>
      <c r="E2173" s="229">
        <v>2014</v>
      </c>
      <c r="F2173" s="226">
        <v>2211.1</v>
      </c>
    </row>
    <row r="2174" spans="2:6" s="159" customFormat="1">
      <c r="B2174" s="229">
        <v>11</v>
      </c>
      <c r="C2174" s="229">
        <v>30</v>
      </c>
      <c r="D2174" s="229">
        <v>12</v>
      </c>
      <c r="E2174" s="229">
        <v>2014</v>
      </c>
      <c r="F2174" s="226">
        <v>2202.1999999999998</v>
      </c>
    </row>
    <row r="2175" spans="2:6" s="159" customFormat="1">
      <c r="B2175" s="229">
        <v>12</v>
      </c>
      <c r="C2175" s="229">
        <v>30</v>
      </c>
      <c r="D2175" s="229">
        <v>12</v>
      </c>
      <c r="E2175" s="229">
        <v>2014</v>
      </c>
      <c r="F2175" s="226">
        <v>2209</v>
      </c>
    </row>
    <row r="2176" spans="2:6" s="159" customFormat="1">
      <c r="B2176" s="229">
        <v>13</v>
      </c>
      <c r="C2176" s="229">
        <v>30</v>
      </c>
      <c r="D2176" s="229">
        <v>12</v>
      </c>
      <c r="E2176" s="229">
        <v>2014</v>
      </c>
      <c r="F2176" s="226">
        <v>2189.3000000000002</v>
      </c>
    </row>
    <row r="2177" spans="2:6" s="159" customFormat="1">
      <c r="B2177" s="229">
        <v>14</v>
      </c>
      <c r="C2177" s="229">
        <v>30</v>
      </c>
      <c r="D2177" s="229">
        <v>12</v>
      </c>
      <c r="E2177" s="229">
        <v>2014</v>
      </c>
      <c r="F2177" s="226">
        <v>2136.6999999999998</v>
      </c>
    </row>
    <row r="2178" spans="2:6" s="159" customFormat="1">
      <c r="B2178" s="229">
        <v>15</v>
      </c>
      <c r="C2178" s="229">
        <v>30</v>
      </c>
      <c r="D2178" s="229">
        <v>12</v>
      </c>
      <c r="E2178" s="229">
        <v>2014</v>
      </c>
      <c r="F2178" s="226">
        <v>2113.4</v>
      </c>
    </row>
    <row r="2179" spans="2:6" s="159" customFormat="1">
      <c r="B2179" s="229">
        <v>16</v>
      </c>
      <c r="C2179" s="229">
        <v>30</v>
      </c>
      <c r="D2179" s="229">
        <v>12</v>
      </c>
      <c r="E2179" s="229">
        <v>2014</v>
      </c>
      <c r="F2179" s="226">
        <v>2128.1</v>
      </c>
    </row>
    <row r="2180" spans="2:6" s="159" customFormat="1">
      <c r="B2180" s="229">
        <v>17</v>
      </c>
      <c r="C2180" s="229">
        <v>30</v>
      </c>
      <c r="D2180" s="229">
        <v>12</v>
      </c>
      <c r="E2180" s="229">
        <v>2014</v>
      </c>
      <c r="F2180" s="226">
        <v>2174.9</v>
      </c>
    </row>
    <row r="2181" spans="2:6" s="159" customFormat="1">
      <c r="B2181" s="229">
        <v>18</v>
      </c>
      <c r="C2181" s="229">
        <v>30</v>
      </c>
      <c r="D2181" s="229">
        <v>12</v>
      </c>
      <c r="E2181" s="229">
        <v>2014</v>
      </c>
      <c r="F2181" s="226">
        <v>2155.4</v>
      </c>
    </row>
    <row r="2182" spans="2:6" s="159" customFormat="1">
      <c r="B2182" s="229">
        <v>19</v>
      </c>
      <c r="C2182" s="229">
        <v>30</v>
      </c>
      <c r="D2182" s="229">
        <v>12</v>
      </c>
      <c r="E2182" s="229">
        <v>2014</v>
      </c>
      <c r="F2182" s="226">
        <v>2146.1999999999998</v>
      </c>
    </row>
    <row r="2183" spans="2:6" s="159" customFormat="1">
      <c r="B2183" s="229">
        <v>20</v>
      </c>
      <c r="C2183" s="229">
        <v>30</v>
      </c>
      <c r="D2183" s="229">
        <v>12</v>
      </c>
      <c r="E2183" s="229">
        <v>2014</v>
      </c>
      <c r="F2183" s="226">
        <v>2122.1</v>
      </c>
    </row>
    <row r="2184" spans="2:6" s="159" customFormat="1">
      <c r="B2184" s="229">
        <v>21</v>
      </c>
      <c r="C2184" s="229">
        <v>30</v>
      </c>
      <c r="D2184" s="229">
        <v>12</v>
      </c>
      <c r="E2184" s="229">
        <v>2014</v>
      </c>
      <c r="F2184" s="226">
        <v>2178.8000000000002</v>
      </c>
    </row>
    <row r="2185" spans="2:6" s="159" customFormat="1">
      <c r="B2185" s="229">
        <v>22</v>
      </c>
      <c r="C2185" s="229">
        <v>30</v>
      </c>
      <c r="D2185" s="229">
        <v>12</v>
      </c>
      <c r="E2185" s="229">
        <v>2014</v>
      </c>
      <c r="F2185" s="226">
        <v>2290.4</v>
      </c>
    </row>
    <row r="2186" spans="2:6" s="159" customFormat="1">
      <c r="B2186" s="229">
        <v>23</v>
      </c>
      <c r="C2186" s="229">
        <v>30</v>
      </c>
      <c r="D2186" s="229">
        <v>12</v>
      </c>
      <c r="E2186" s="229">
        <v>2014</v>
      </c>
      <c r="F2186" s="226">
        <v>2278.6999999999998</v>
      </c>
    </row>
    <row r="2187" spans="2:6" s="159" customFormat="1">
      <c r="B2187" s="229">
        <v>24</v>
      </c>
      <c r="C2187" s="229">
        <v>30</v>
      </c>
      <c r="D2187" s="229">
        <v>12</v>
      </c>
      <c r="E2187" s="229">
        <v>2014</v>
      </c>
      <c r="F2187" s="226">
        <v>2294.6999999999998</v>
      </c>
    </row>
    <row r="2188" spans="2:6" s="159" customFormat="1">
      <c r="B2188" s="229">
        <v>1</v>
      </c>
      <c r="C2188" s="229">
        <v>31</v>
      </c>
      <c r="D2188" s="229">
        <v>12</v>
      </c>
      <c r="E2188" s="229">
        <v>2014</v>
      </c>
      <c r="F2188" s="226">
        <v>2265.6</v>
      </c>
    </row>
    <row r="2189" spans="2:6" s="159" customFormat="1">
      <c r="B2189" s="229">
        <v>2</v>
      </c>
      <c r="C2189" s="229">
        <v>31</v>
      </c>
      <c r="D2189" s="229">
        <v>12</v>
      </c>
      <c r="E2189" s="229">
        <v>2014</v>
      </c>
      <c r="F2189" s="226">
        <v>2243.5</v>
      </c>
    </row>
    <row r="2190" spans="2:6" s="159" customFormat="1">
      <c r="B2190" s="229">
        <v>3</v>
      </c>
      <c r="C2190" s="229">
        <v>31</v>
      </c>
      <c r="D2190" s="229">
        <v>12</v>
      </c>
      <c r="E2190" s="229">
        <v>2014</v>
      </c>
      <c r="F2190" s="226">
        <v>2216.4</v>
      </c>
    </row>
    <row r="2191" spans="2:6" s="159" customFormat="1">
      <c r="B2191" s="229">
        <v>4</v>
      </c>
      <c r="C2191" s="229">
        <v>31</v>
      </c>
      <c r="D2191" s="229">
        <v>12</v>
      </c>
      <c r="E2191" s="229">
        <v>2014</v>
      </c>
      <c r="F2191" s="226">
        <v>2219.6999999999998</v>
      </c>
    </row>
    <row r="2192" spans="2:6" s="159" customFormat="1">
      <c r="B2192" s="229">
        <v>5</v>
      </c>
      <c r="C2192" s="229">
        <v>31</v>
      </c>
      <c r="D2192" s="229">
        <v>12</v>
      </c>
      <c r="E2192" s="229">
        <v>2014</v>
      </c>
      <c r="F2192" s="226">
        <v>2199.4</v>
      </c>
    </row>
    <row r="2193" spans="2:6">
      <c r="B2193" s="229">
        <v>6</v>
      </c>
      <c r="C2193" s="229">
        <v>31</v>
      </c>
      <c r="D2193" s="229">
        <v>12</v>
      </c>
      <c r="E2193" s="229">
        <v>2014</v>
      </c>
      <c r="F2193" s="226">
        <v>2201.1</v>
      </c>
    </row>
    <row r="2194" spans="2:6">
      <c r="B2194" s="229">
        <v>7</v>
      </c>
      <c r="C2194" s="229">
        <v>31</v>
      </c>
      <c r="D2194" s="229">
        <v>12</v>
      </c>
      <c r="E2194" s="229">
        <v>2014</v>
      </c>
      <c r="F2194" s="226">
        <v>2214.9</v>
      </c>
    </row>
    <row r="2195" spans="2:6">
      <c r="B2195" s="229">
        <v>8</v>
      </c>
      <c r="C2195" s="229">
        <v>31</v>
      </c>
      <c r="D2195" s="229">
        <v>12</v>
      </c>
      <c r="E2195" s="229">
        <v>2014</v>
      </c>
      <c r="F2195" s="226">
        <v>2150.5</v>
      </c>
    </row>
    <row r="2196" spans="2:6">
      <c r="B2196" s="229">
        <v>9</v>
      </c>
      <c r="C2196" s="229">
        <v>31</v>
      </c>
      <c r="D2196" s="229">
        <v>12</v>
      </c>
      <c r="E2196" s="229">
        <v>2014</v>
      </c>
      <c r="F2196" s="226">
        <v>2156.3000000000002</v>
      </c>
    </row>
    <row r="2197" spans="2:6">
      <c r="B2197" s="229">
        <v>10</v>
      </c>
      <c r="C2197" s="229">
        <v>31</v>
      </c>
      <c r="D2197" s="229">
        <v>12</v>
      </c>
      <c r="E2197" s="229">
        <v>2014</v>
      </c>
      <c r="F2197" s="226">
        <v>2206.9</v>
      </c>
    </row>
    <row r="2198" spans="2:6">
      <c r="B2198" s="229">
        <v>11</v>
      </c>
      <c r="C2198" s="229">
        <v>31</v>
      </c>
      <c r="D2198" s="229">
        <v>12</v>
      </c>
      <c r="E2198" s="229">
        <v>2014</v>
      </c>
      <c r="F2198" s="226">
        <v>2203.4</v>
      </c>
    </row>
    <row r="2199" spans="2:6">
      <c r="B2199" s="229">
        <v>12</v>
      </c>
      <c r="C2199" s="229">
        <v>31</v>
      </c>
      <c r="D2199" s="229">
        <v>12</v>
      </c>
      <c r="E2199" s="229">
        <v>2014</v>
      </c>
      <c r="F2199" s="226">
        <v>2206.3000000000002</v>
      </c>
    </row>
    <row r="2200" spans="2:6">
      <c r="B2200" s="229">
        <v>13</v>
      </c>
      <c r="C2200" s="229">
        <v>31</v>
      </c>
      <c r="D2200" s="229">
        <v>12</v>
      </c>
      <c r="E2200" s="229">
        <v>2014</v>
      </c>
      <c r="F2200" s="226">
        <v>2202.6999999999998</v>
      </c>
    </row>
    <row r="2201" spans="2:6">
      <c r="B2201" s="229">
        <v>14</v>
      </c>
      <c r="C2201" s="229">
        <v>31</v>
      </c>
      <c r="D2201" s="229">
        <v>12</v>
      </c>
      <c r="E2201" s="229">
        <v>2014</v>
      </c>
      <c r="F2201" s="226">
        <v>2210.1999999999998</v>
      </c>
    </row>
    <row r="2202" spans="2:6">
      <c r="B2202" s="229">
        <v>15</v>
      </c>
      <c r="C2202" s="229">
        <v>31</v>
      </c>
      <c r="D2202" s="229">
        <v>12</v>
      </c>
      <c r="E2202" s="229">
        <v>2014</v>
      </c>
      <c r="F2202" s="226">
        <v>2197.6999999999998</v>
      </c>
    </row>
    <row r="2203" spans="2:6">
      <c r="B2203" s="229">
        <v>16</v>
      </c>
      <c r="C2203" s="229">
        <v>31</v>
      </c>
      <c r="D2203" s="229">
        <v>12</v>
      </c>
      <c r="E2203" s="229">
        <v>2014</v>
      </c>
      <c r="F2203" s="226">
        <v>2186.1999999999998</v>
      </c>
    </row>
    <row r="2204" spans="2:6">
      <c r="B2204" s="229">
        <v>17</v>
      </c>
      <c r="C2204" s="229">
        <v>31</v>
      </c>
      <c r="D2204" s="229">
        <v>12</v>
      </c>
      <c r="E2204" s="229">
        <v>2014</v>
      </c>
      <c r="F2204" s="226">
        <v>2175.6999999999998</v>
      </c>
    </row>
    <row r="2205" spans="2:6" s="159" customFormat="1">
      <c r="B2205" s="229">
        <v>18</v>
      </c>
      <c r="C2205" s="229">
        <v>31</v>
      </c>
      <c r="D2205" s="229">
        <v>12</v>
      </c>
      <c r="E2205" s="229">
        <v>2014</v>
      </c>
      <c r="F2205" s="226">
        <v>2154.8000000000002</v>
      </c>
    </row>
    <row r="2206" spans="2:6">
      <c r="B2206" s="229">
        <v>19</v>
      </c>
      <c r="C2206" s="229">
        <v>31</v>
      </c>
      <c r="D2206" s="229">
        <v>12</v>
      </c>
      <c r="E2206" s="229">
        <v>2014</v>
      </c>
      <c r="F2206" s="226">
        <v>2148.9</v>
      </c>
    </row>
    <row r="2207" spans="2:6">
      <c r="B2207" s="229">
        <v>20</v>
      </c>
      <c r="C2207" s="229">
        <v>31</v>
      </c>
      <c r="D2207" s="229">
        <v>12</v>
      </c>
      <c r="E2207" s="229">
        <v>2014</v>
      </c>
      <c r="F2207" s="226">
        <v>2158</v>
      </c>
    </row>
    <row r="2208" spans="2:6">
      <c r="B2208" s="229">
        <v>21</v>
      </c>
      <c r="C2208" s="229">
        <v>31</v>
      </c>
      <c r="D2208" s="229">
        <v>12</v>
      </c>
      <c r="E2208" s="229">
        <v>2014</v>
      </c>
      <c r="F2208" s="226">
        <v>2135.6</v>
      </c>
    </row>
    <row r="2209" spans="2:6">
      <c r="B2209" s="229">
        <v>22</v>
      </c>
      <c r="C2209" s="229">
        <v>31</v>
      </c>
      <c r="D2209" s="229">
        <v>12</v>
      </c>
      <c r="E2209" s="229">
        <v>2014</v>
      </c>
      <c r="F2209" s="226">
        <v>2225.1</v>
      </c>
    </row>
    <row r="2210" spans="2:6">
      <c r="B2210" s="229">
        <v>23</v>
      </c>
      <c r="C2210" s="229">
        <v>31</v>
      </c>
      <c r="D2210" s="229">
        <v>12</v>
      </c>
      <c r="E2210" s="229">
        <v>2014</v>
      </c>
      <c r="F2210" s="226">
        <v>2232.4</v>
      </c>
    </row>
    <row r="2211" spans="2:6">
      <c r="B2211" s="229">
        <v>24</v>
      </c>
      <c r="C2211" s="229">
        <v>31</v>
      </c>
      <c r="D2211" s="229">
        <v>12</v>
      </c>
      <c r="E2211" s="229">
        <v>2014</v>
      </c>
      <c r="F2211" s="226">
        <v>2152.6999999999998</v>
      </c>
    </row>
  </sheetData>
  <autoFilter ref="B3:G2211"/>
  <mergeCells count="1">
    <mergeCell ref="L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Hoja9">
    <tabColor rgb="FF00B050"/>
  </sheetPr>
  <dimension ref="A2:Q97"/>
  <sheetViews>
    <sheetView zoomScaleNormal="100" workbookViewId="0">
      <selection activeCell="G37" sqref="G37"/>
    </sheetView>
  </sheetViews>
  <sheetFormatPr baseColWidth="10" defaultRowHeight="12.75"/>
  <cols>
    <col min="1" max="1" width="5.5703125" style="221" customWidth="1"/>
    <col min="2" max="2" width="7.28515625" bestFit="1" customWidth="1"/>
    <col min="3" max="4" width="17.28515625" bestFit="1" customWidth="1"/>
    <col min="5" max="5" width="3.42578125" customWidth="1"/>
    <col min="6" max="6" width="20.5703125" customWidth="1"/>
    <col min="7" max="7" width="12.28515625" bestFit="1" customWidth="1"/>
    <col min="8" max="8" width="11.85546875" customWidth="1"/>
  </cols>
  <sheetData>
    <row r="2" spans="1:17" ht="13.5" thickBot="1">
      <c r="C2" s="231" t="s">
        <v>419</v>
      </c>
      <c r="D2" s="231" t="s">
        <v>420</v>
      </c>
    </row>
    <row r="3" spans="1:17" ht="13.5" thickBot="1">
      <c r="A3" s="221">
        <v>1</v>
      </c>
      <c r="B3" s="7"/>
      <c r="C3" s="52">
        <v>48.965249999999997</v>
      </c>
      <c r="D3" s="53">
        <v>46.874630000000003</v>
      </c>
      <c r="F3" s="22" t="s">
        <v>91</v>
      </c>
      <c r="G3" s="230" t="s">
        <v>419</v>
      </c>
      <c r="H3" s="230" t="s">
        <v>420</v>
      </c>
      <c r="P3" s="8"/>
      <c r="Q3" s="8"/>
    </row>
    <row r="4" spans="1:17">
      <c r="A4" s="221">
        <v>2</v>
      </c>
      <c r="B4" s="7"/>
      <c r="C4" s="52">
        <v>48.36054</v>
      </c>
      <c r="D4" s="53">
        <v>47.672800000000002</v>
      </c>
      <c r="F4" s="23" t="s">
        <v>24</v>
      </c>
      <c r="G4" s="11">
        <f>+AVERAGE(C3:C94 )</f>
        <v>50.121322065217406</v>
      </c>
      <c r="H4" s="11">
        <f>+AVERAGE(D3:D94 )</f>
        <v>48.246395543478258</v>
      </c>
      <c r="I4" s="26">
        <f>+G4/H4-1</f>
        <v>3.8861483860478607E-2</v>
      </c>
      <c r="P4" s="8"/>
    </row>
    <row r="5" spans="1:17">
      <c r="A5" s="221">
        <v>3</v>
      </c>
      <c r="B5" s="7"/>
      <c r="C5" s="52">
        <v>50.614469999999997</v>
      </c>
      <c r="D5" s="53">
        <v>47.032240000000002</v>
      </c>
      <c r="F5" s="23" t="s">
        <v>33</v>
      </c>
      <c r="G5" s="11">
        <f>+STDEV(C3:C94 )</f>
        <v>1.9403694973963674</v>
      </c>
      <c r="H5" s="11">
        <f>+STDEV(D3:D94)</f>
        <v>1.3746262304697094</v>
      </c>
      <c r="J5" s="56"/>
      <c r="P5" s="8"/>
    </row>
    <row r="6" spans="1:17">
      <c r="A6" s="221">
        <v>4</v>
      </c>
      <c r="B6" s="7"/>
      <c r="C6" s="52">
        <v>48.923920000000003</v>
      </c>
      <c r="D6" s="53">
        <v>47.357520000000001</v>
      </c>
      <c r="F6" s="23" t="s">
        <v>90</v>
      </c>
      <c r="G6" s="57">
        <f>+G5/G4</f>
        <v>3.8713454024049417E-2</v>
      </c>
      <c r="H6" s="57">
        <f>+H5/H4</f>
        <v>2.8491791251658086E-2</v>
      </c>
      <c r="P6" s="8"/>
    </row>
    <row r="7" spans="1:17">
      <c r="A7" s="221">
        <v>5</v>
      </c>
      <c r="B7" s="7"/>
      <c r="C7" s="52">
        <v>49.237650000000002</v>
      </c>
      <c r="D7" s="53">
        <v>47.27308</v>
      </c>
      <c r="F7" s="23" t="s">
        <v>25</v>
      </c>
      <c r="G7" s="11">
        <f>+MAX(C3:C94 )</f>
        <v>54.235779999999998</v>
      </c>
      <c r="H7" s="11">
        <f>+MAX(D3:D94)</f>
        <v>50.32179</v>
      </c>
      <c r="P7" s="8"/>
    </row>
    <row r="8" spans="1:17" ht="13.5" thickBot="1">
      <c r="A8" s="221">
        <v>6</v>
      </c>
      <c r="B8" s="7"/>
      <c r="C8" s="52">
        <v>50.531970000000001</v>
      </c>
      <c r="D8" s="53">
        <v>48.451799999999999</v>
      </c>
      <c r="F8" s="24" t="s">
        <v>26</v>
      </c>
      <c r="G8" s="25">
        <f>+MIN(C3:C94 )</f>
        <v>46.401530000000001</v>
      </c>
      <c r="H8" s="25">
        <f>+MIN(D3:D94 )</f>
        <v>45.012050000000002</v>
      </c>
      <c r="P8" s="8"/>
    </row>
    <row r="9" spans="1:17">
      <c r="A9" s="221">
        <v>7</v>
      </c>
      <c r="B9" s="7"/>
      <c r="C9" s="52">
        <v>50.634450000000001</v>
      </c>
      <c r="D9" s="53">
        <v>48.615299999999998</v>
      </c>
      <c r="P9" s="8"/>
    </row>
    <row r="10" spans="1:17">
      <c r="A10" s="221">
        <v>8</v>
      </c>
      <c r="B10" s="7"/>
      <c r="C10" s="52">
        <v>47.560769999999998</v>
      </c>
      <c r="D10" s="53">
        <v>45.940689999999996</v>
      </c>
      <c r="P10" s="8"/>
    </row>
    <row r="11" spans="1:17">
      <c r="A11" s="221">
        <v>9</v>
      </c>
      <c r="B11" s="7"/>
      <c r="C11" s="52">
        <v>47.041460000000001</v>
      </c>
      <c r="D11" s="53">
        <v>45.223210000000002</v>
      </c>
      <c r="P11" s="8"/>
    </row>
    <row r="12" spans="1:17">
      <c r="A12" s="221">
        <v>10</v>
      </c>
      <c r="B12" s="7"/>
      <c r="C12" s="52">
        <v>47.738289999999999</v>
      </c>
      <c r="D12" s="53">
        <v>45.867959999999997</v>
      </c>
      <c r="P12" s="8"/>
    </row>
    <row r="13" spans="1:17">
      <c r="A13" s="221">
        <v>11</v>
      </c>
      <c r="B13" s="7"/>
      <c r="C13" s="52">
        <v>49.558500000000002</v>
      </c>
      <c r="D13" s="53">
        <v>48.94135</v>
      </c>
      <c r="P13" s="8"/>
    </row>
    <row r="14" spans="1:17">
      <c r="A14" s="221">
        <v>12</v>
      </c>
      <c r="B14" s="7"/>
      <c r="C14" s="52">
        <v>51.402329999999999</v>
      </c>
      <c r="D14" s="53">
        <v>48.967300000000002</v>
      </c>
      <c r="P14" s="8"/>
    </row>
    <row r="15" spans="1:17">
      <c r="A15" s="221">
        <v>13</v>
      </c>
      <c r="B15" s="7"/>
      <c r="C15" s="52">
        <v>51.927280000000003</v>
      </c>
      <c r="D15" s="53">
        <v>48.711280000000002</v>
      </c>
      <c r="P15" s="8"/>
    </row>
    <row r="16" spans="1:17">
      <c r="A16" s="221">
        <v>14</v>
      </c>
      <c r="B16" s="7"/>
      <c r="C16" s="52">
        <v>50.51473</v>
      </c>
      <c r="D16" s="53">
        <v>49.192320000000002</v>
      </c>
      <c r="P16" s="8"/>
    </row>
    <row r="17" spans="1:16">
      <c r="A17" s="221">
        <v>15</v>
      </c>
      <c r="B17" s="85" t="s">
        <v>181</v>
      </c>
      <c r="C17" s="52">
        <v>49.61206</v>
      </c>
      <c r="D17" s="53">
        <v>45.383560000000003</v>
      </c>
      <c r="P17" s="8"/>
    </row>
    <row r="18" spans="1:16">
      <c r="A18" s="221">
        <v>16</v>
      </c>
      <c r="B18" s="7"/>
      <c r="C18" s="52">
        <v>49.236409999999999</v>
      </c>
      <c r="D18" s="53">
        <v>45.012050000000002</v>
      </c>
      <c r="P18" s="8"/>
    </row>
    <row r="19" spans="1:16">
      <c r="A19" s="221">
        <v>17</v>
      </c>
      <c r="B19" s="7"/>
      <c r="C19" s="52">
        <v>48.375079999999997</v>
      </c>
      <c r="D19" s="53">
        <v>46.469479999999997</v>
      </c>
      <c r="P19" s="8"/>
    </row>
    <row r="20" spans="1:16">
      <c r="A20" s="221">
        <v>18</v>
      </c>
      <c r="B20" s="7"/>
      <c r="C20" s="52">
        <v>48.856969999999997</v>
      </c>
      <c r="D20" s="53">
        <v>48.237180000000002</v>
      </c>
      <c r="P20" s="8"/>
    </row>
    <row r="21" spans="1:16">
      <c r="A21" s="221">
        <v>19</v>
      </c>
      <c r="B21" s="7"/>
      <c r="C21" s="52">
        <v>50.3431</v>
      </c>
      <c r="D21" s="53">
        <v>46.398209999999999</v>
      </c>
      <c r="P21" s="8"/>
    </row>
    <row r="22" spans="1:16">
      <c r="A22" s="221">
        <v>20</v>
      </c>
      <c r="B22" s="7"/>
      <c r="C22" s="52">
        <v>50.528590000000001</v>
      </c>
      <c r="D22" s="53">
        <v>48.35754</v>
      </c>
      <c r="P22" s="8"/>
    </row>
    <row r="23" spans="1:16">
      <c r="A23" s="221">
        <v>21</v>
      </c>
      <c r="B23" s="7"/>
      <c r="C23" s="52">
        <v>50.584130000000002</v>
      </c>
      <c r="D23" s="53">
        <v>49.08379</v>
      </c>
      <c r="P23" s="8"/>
    </row>
    <row r="24" spans="1:16">
      <c r="A24" s="221">
        <v>22</v>
      </c>
      <c r="B24" s="7"/>
      <c r="C24" s="52">
        <v>48.368749999999999</v>
      </c>
      <c r="D24" s="53">
        <v>48.591119999999997</v>
      </c>
      <c r="P24" s="8"/>
    </row>
    <row r="25" spans="1:16">
      <c r="A25" s="221">
        <v>23</v>
      </c>
      <c r="B25" s="7"/>
      <c r="C25" s="52">
        <v>47.29645</v>
      </c>
      <c r="D25" s="53">
        <v>50.32179</v>
      </c>
      <c r="P25" s="8"/>
    </row>
    <row r="26" spans="1:16">
      <c r="A26" s="221">
        <v>24</v>
      </c>
      <c r="B26" s="7"/>
      <c r="C26" s="52">
        <v>48.363779999999998</v>
      </c>
      <c r="D26" s="53">
        <v>49.916849999999997</v>
      </c>
      <c r="P26" s="8"/>
    </row>
    <row r="27" spans="1:16">
      <c r="A27" s="221">
        <v>25</v>
      </c>
      <c r="B27" s="7"/>
      <c r="C27" s="52">
        <v>49.445839999999997</v>
      </c>
      <c r="D27" s="53">
        <v>49.486469999999997</v>
      </c>
      <c r="P27" s="8"/>
    </row>
    <row r="28" spans="1:16">
      <c r="A28" s="221">
        <v>26</v>
      </c>
      <c r="B28" s="7"/>
      <c r="C28" s="52">
        <v>48.981630000000003</v>
      </c>
      <c r="D28" s="53">
        <v>49.964950000000002</v>
      </c>
      <c r="P28" s="8"/>
    </row>
    <row r="29" spans="1:16">
      <c r="A29" s="221">
        <v>27</v>
      </c>
      <c r="B29" s="7"/>
      <c r="C29" s="52">
        <v>48.092469999999999</v>
      </c>
      <c r="D29" s="53">
        <v>49.751980000000003</v>
      </c>
      <c r="P29" s="8"/>
    </row>
    <row r="30" spans="1:16">
      <c r="A30" s="221">
        <v>28</v>
      </c>
      <c r="B30" s="7"/>
      <c r="C30" s="52">
        <v>49.162640000000003</v>
      </c>
      <c r="D30" s="53">
        <v>48.697850000000003</v>
      </c>
      <c r="P30" s="8"/>
    </row>
    <row r="31" spans="1:16">
      <c r="A31" s="221">
        <v>29</v>
      </c>
      <c r="B31" s="7"/>
      <c r="C31" s="52">
        <v>48.315710000000003</v>
      </c>
      <c r="D31" s="53">
        <v>48.056350000000002</v>
      </c>
      <c r="P31" s="8"/>
    </row>
    <row r="32" spans="1:16">
      <c r="A32" s="221">
        <v>30</v>
      </c>
      <c r="B32" s="7"/>
      <c r="C32" s="52">
        <v>48.211410000000001</v>
      </c>
      <c r="D32" s="53">
        <v>49.382109999999997</v>
      </c>
      <c r="P32" s="8"/>
    </row>
    <row r="33" spans="1:16">
      <c r="A33" s="221">
        <v>31</v>
      </c>
      <c r="B33" s="7"/>
      <c r="C33" s="52">
        <v>48.46134</v>
      </c>
      <c r="D33" s="53">
        <v>50.208320000000001</v>
      </c>
      <c r="P33" s="8"/>
    </row>
    <row r="34" spans="1:16">
      <c r="A34" s="221">
        <v>1</v>
      </c>
      <c r="B34" s="7"/>
      <c r="C34" s="276">
        <v>48.379469999999998</v>
      </c>
      <c r="D34" s="54">
        <v>49.589970000000001</v>
      </c>
      <c r="P34" s="8"/>
    </row>
    <row r="35" spans="1:16">
      <c r="A35" s="221">
        <v>2</v>
      </c>
      <c r="B35" s="7"/>
      <c r="C35" s="276">
        <v>47.440289999999997</v>
      </c>
      <c r="D35" s="54">
        <v>49.921970000000002</v>
      </c>
      <c r="P35" s="8"/>
    </row>
    <row r="36" spans="1:16">
      <c r="A36" s="221">
        <v>3</v>
      </c>
      <c r="B36" s="7"/>
      <c r="C36" s="276">
        <v>49.800559999999997</v>
      </c>
      <c r="D36" s="54">
        <v>49.162770000000002</v>
      </c>
      <c r="P36" s="8"/>
    </row>
    <row r="37" spans="1:16">
      <c r="A37" s="221">
        <v>4</v>
      </c>
      <c r="B37" s="7"/>
      <c r="C37" s="276">
        <v>47.547629999999998</v>
      </c>
      <c r="D37" s="54">
        <v>48.142760000000003</v>
      </c>
      <c r="P37" s="8"/>
    </row>
    <row r="38" spans="1:16">
      <c r="A38" s="221">
        <v>5</v>
      </c>
      <c r="B38" s="7"/>
      <c r="C38" s="276">
        <v>48.316600000000001</v>
      </c>
      <c r="D38" s="54">
        <v>45.664879999999997</v>
      </c>
      <c r="P38" s="8"/>
    </row>
    <row r="39" spans="1:16">
      <c r="A39" s="221">
        <v>6</v>
      </c>
      <c r="B39" s="7"/>
      <c r="C39" s="276">
        <v>48.69406</v>
      </c>
      <c r="D39" s="54">
        <v>46.819699999999997</v>
      </c>
      <c r="P39" s="8"/>
    </row>
    <row r="40" spans="1:16">
      <c r="A40" s="221">
        <v>7</v>
      </c>
      <c r="B40" s="7"/>
      <c r="C40" s="276">
        <v>50.137439999999998</v>
      </c>
      <c r="D40" s="54">
        <v>46.138039999999997</v>
      </c>
      <c r="P40" s="8"/>
    </row>
    <row r="41" spans="1:16">
      <c r="A41" s="221">
        <v>8</v>
      </c>
      <c r="B41" s="7"/>
      <c r="C41" s="276">
        <v>50.026870000000002</v>
      </c>
      <c r="D41" s="54">
        <v>48.048070000000003</v>
      </c>
      <c r="P41" s="8"/>
    </row>
    <row r="42" spans="1:16">
      <c r="A42" s="221">
        <v>9</v>
      </c>
      <c r="C42" s="276">
        <v>49.755360000000003</v>
      </c>
      <c r="D42" s="54">
        <v>47.940629999999999</v>
      </c>
      <c r="P42" s="8"/>
    </row>
    <row r="43" spans="1:16">
      <c r="A43" s="221">
        <v>10</v>
      </c>
      <c r="B43" s="7"/>
      <c r="C43" s="276">
        <v>48.271810000000002</v>
      </c>
      <c r="D43" s="54">
        <v>47.808579999999999</v>
      </c>
      <c r="P43" s="8"/>
    </row>
    <row r="44" spans="1:16">
      <c r="A44" s="221">
        <v>11</v>
      </c>
      <c r="B44" s="7"/>
      <c r="C44" s="276">
        <v>46.963799999999999</v>
      </c>
      <c r="D44" s="54">
        <v>48.974469999999997</v>
      </c>
      <c r="P44" s="8"/>
    </row>
    <row r="45" spans="1:16">
      <c r="A45" s="221">
        <v>12</v>
      </c>
      <c r="B45" s="7"/>
      <c r="C45" s="276">
        <v>48.875630000000001</v>
      </c>
      <c r="D45" s="54">
        <v>47.915370000000003</v>
      </c>
      <c r="P45" s="8"/>
    </row>
    <row r="46" spans="1:16">
      <c r="A46" s="221">
        <v>13</v>
      </c>
      <c r="B46" s="7"/>
      <c r="C46" s="276">
        <v>49.86148</v>
      </c>
      <c r="D46" s="54">
        <v>48.027729999999998</v>
      </c>
      <c r="P46" s="8"/>
    </row>
    <row r="47" spans="1:16">
      <c r="A47" s="221">
        <v>14</v>
      </c>
      <c r="C47" s="276">
        <v>49.882019999999997</v>
      </c>
      <c r="D47" s="54">
        <v>47.86063</v>
      </c>
      <c r="P47" s="8"/>
    </row>
    <row r="48" spans="1:16">
      <c r="A48" s="221">
        <v>15</v>
      </c>
      <c r="B48" s="85" t="s">
        <v>182</v>
      </c>
      <c r="C48" s="276">
        <v>51.475070000000002</v>
      </c>
      <c r="D48" s="54">
        <v>49.84572</v>
      </c>
      <c r="P48" s="8"/>
    </row>
    <row r="49" spans="1:16">
      <c r="A49" s="221">
        <v>16</v>
      </c>
      <c r="B49" s="7"/>
      <c r="C49" s="276">
        <v>50.698900000000002</v>
      </c>
      <c r="D49" s="54">
        <v>49.886749999999999</v>
      </c>
      <c r="P49" s="8"/>
    </row>
    <row r="50" spans="1:16">
      <c r="A50" s="221">
        <v>17</v>
      </c>
      <c r="B50" s="7"/>
      <c r="C50" s="276">
        <v>50.893230000000003</v>
      </c>
      <c r="D50" s="54">
        <v>49.205159999999999</v>
      </c>
      <c r="P50" s="8"/>
    </row>
    <row r="51" spans="1:16">
      <c r="A51" s="221">
        <v>18</v>
      </c>
      <c r="B51" s="7"/>
      <c r="C51" s="276">
        <v>49.494669999999999</v>
      </c>
      <c r="D51" s="54">
        <v>48.979860000000002</v>
      </c>
      <c r="P51" s="8"/>
    </row>
    <row r="52" spans="1:16">
      <c r="A52" s="221">
        <v>19</v>
      </c>
      <c r="B52" s="7"/>
      <c r="C52" s="276">
        <v>50.594859999999997</v>
      </c>
      <c r="D52" s="54">
        <v>48.614910000000002</v>
      </c>
      <c r="P52" s="8"/>
    </row>
    <row r="53" spans="1:16">
      <c r="A53" s="221">
        <v>20</v>
      </c>
      <c r="B53" s="7"/>
      <c r="C53" s="276">
        <v>50.338529999999999</v>
      </c>
      <c r="D53" s="54">
        <v>49.014830000000003</v>
      </c>
      <c r="P53" s="8"/>
    </row>
    <row r="54" spans="1:16">
      <c r="A54" s="221">
        <v>21</v>
      </c>
      <c r="B54" s="7"/>
      <c r="C54" s="276">
        <v>52.347529999999999</v>
      </c>
      <c r="D54" s="54">
        <v>49.064790000000002</v>
      </c>
      <c r="P54" s="8"/>
    </row>
    <row r="55" spans="1:16">
      <c r="A55" s="221">
        <v>22</v>
      </c>
      <c r="B55" s="7"/>
      <c r="C55" s="276">
        <v>52.393830000000001</v>
      </c>
      <c r="D55" s="54">
        <v>49.17201</v>
      </c>
      <c r="P55" s="8"/>
    </row>
    <row r="56" spans="1:16">
      <c r="A56" s="221">
        <v>23</v>
      </c>
      <c r="B56" s="7"/>
      <c r="C56" s="276">
        <v>50.592170000000003</v>
      </c>
      <c r="D56" s="54">
        <v>49.165669999999999</v>
      </c>
      <c r="P56" s="8"/>
    </row>
    <row r="57" spans="1:16">
      <c r="A57" s="221">
        <v>24</v>
      </c>
      <c r="B57" s="7"/>
      <c r="C57" s="276">
        <v>50.135959999999997</v>
      </c>
      <c r="D57" s="54">
        <v>49.18432</v>
      </c>
      <c r="P57" s="8"/>
    </row>
    <row r="58" spans="1:16">
      <c r="A58" s="221">
        <v>25</v>
      </c>
      <c r="B58" s="7"/>
      <c r="C58" s="276">
        <v>51.6295</v>
      </c>
      <c r="D58" s="54">
        <v>49.209980000000002</v>
      </c>
      <c r="P58" s="8"/>
    </row>
    <row r="59" spans="1:16">
      <c r="A59" s="221">
        <v>26</v>
      </c>
      <c r="B59" s="7"/>
      <c r="C59" s="276">
        <v>53.733960000000003</v>
      </c>
      <c r="D59" s="54">
        <v>46.90587</v>
      </c>
      <c r="P59" s="8"/>
    </row>
    <row r="60" spans="1:16">
      <c r="A60" s="221">
        <v>27</v>
      </c>
      <c r="B60" s="7"/>
      <c r="C60" s="276">
        <v>51.646430000000002</v>
      </c>
      <c r="D60" s="54">
        <v>46.006799999999998</v>
      </c>
      <c r="P60" s="8"/>
    </row>
    <row r="61" spans="1:16">
      <c r="A61" s="221">
        <v>28</v>
      </c>
      <c r="B61" s="7"/>
      <c r="C61" s="276">
        <v>52.973579999999998</v>
      </c>
      <c r="D61" s="54">
        <v>47.716239999999999</v>
      </c>
      <c r="P61" s="8"/>
    </row>
    <row r="62" spans="1:16">
      <c r="A62" s="221">
        <v>29</v>
      </c>
      <c r="B62" s="7"/>
      <c r="C62" s="276">
        <v>51.896210000000004</v>
      </c>
      <c r="D62" s="54">
        <v>49.234000000000002</v>
      </c>
      <c r="P62" s="8"/>
    </row>
    <row r="63" spans="1:16">
      <c r="A63" s="221">
        <v>30</v>
      </c>
      <c r="B63" s="7"/>
      <c r="C63" s="276">
        <v>51.106870000000001</v>
      </c>
      <c r="D63" s="54">
        <v>49.569380000000002</v>
      </c>
      <c r="P63" s="8"/>
    </row>
    <row r="64" spans="1:16">
      <c r="A64" s="221">
        <v>1</v>
      </c>
      <c r="B64" s="7"/>
      <c r="C64" s="277">
        <v>48.820839999999997</v>
      </c>
      <c r="D64" s="55">
        <v>49.865589999999997</v>
      </c>
      <c r="P64" s="8"/>
    </row>
    <row r="65" spans="1:16">
      <c r="A65" s="221">
        <v>2</v>
      </c>
      <c r="B65" s="7"/>
      <c r="C65" s="277">
        <v>48.939010000000003</v>
      </c>
      <c r="D65" s="55">
        <v>49.451430000000002</v>
      </c>
      <c r="P65" s="8"/>
    </row>
    <row r="66" spans="1:16">
      <c r="A66" s="221">
        <v>3</v>
      </c>
      <c r="B66" s="7"/>
      <c r="C66" s="277">
        <v>46.443339999999999</v>
      </c>
      <c r="D66" s="55">
        <v>48.915489999999998</v>
      </c>
      <c r="P66" s="8"/>
    </row>
    <row r="67" spans="1:16">
      <c r="A67" s="221">
        <v>4</v>
      </c>
      <c r="B67" s="7"/>
      <c r="C67" s="277">
        <v>46.401530000000001</v>
      </c>
      <c r="D67" s="55">
        <v>47.428980000000003</v>
      </c>
      <c r="P67" s="8"/>
    </row>
    <row r="68" spans="1:16">
      <c r="A68" s="221">
        <v>5</v>
      </c>
      <c r="B68" s="7"/>
      <c r="C68" s="277">
        <v>46.88702</v>
      </c>
      <c r="D68" s="55">
        <v>47.149360000000001</v>
      </c>
      <c r="P68" s="8"/>
    </row>
    <row r="69" spans="1:16">
      <c r="A69" s="221">
        <v>6</v>
      </c>
      <c r="B69" s="7"/>
      <c r="C69" s="277">
        <v>46.546509999999998</v>
      </c>
      <c r="D69" s="55">
        <v>46.220269999999999</v>
      </c>
      <c r="P69" s="8"/>
    </row>
    <row r="70" spans="1:16">
      <c r="A70" s="221">
        <v>7</v>
      </c>
      <c r="B70" s="7"/>
      <c r="C70" s="277">
        <v>47.947319999999998</v>
      </c>
      <c r="D70" s="55">
        <v>45.741289999999999</v>
      </c>
      <c r="P70" s="8"/>
    </row>
    <row r="71" spans="1:16">
      <c r="A71" s="221">
        <v>8</v>
      </c>
      <c r="B71" s="7"/>
      <c r="C71" s="277">
        <v>51.584400000000002</v>
      </c>
      <c r="D71" s="55">
        <v>48.516300000000001</v>
      </c>
      <c r="P71" s="8"/>
    </row>
    <row r="72" spans="1:16">
      <c r="A72" s="221">
        <v>9</v>
      </c>
      <c r="B72" s="7"/>
      <c r="C72" s="277">
        <v>53.14725</v>
      </c>
      <c r="D72" s="55">
        <v>48.396099999999997</v>
      </c>
      <c r="P72" s="8"/>
    </row>
    <row r="73" spans="1:16">
      <c r="A73" s="221">
        <v>10</v>
      </c>
      <c r="B73" s="7"/>
      <c r="C73" s="277">
        <v>51.259569999999997</v>
      </c>
      <c r="D73" s="55">
        <v>48.131959999999999</v>
      </c>
      <c r="P73" s="8"/>
    </row>
    <row r="74" spans="1:16">
      <c r="A74" s="221">
        <v>11</v>
      </c>
      <c r="B74" s="7"/>
      <c r="C74" s="277">
        <v>51.025709999999997</v>
      </c>
      <c r="D74" s="55">
        <v>46.4938</v>
      </c>
      <c r="P74" s="8"/>
    </row>
    <row r="75" spans="1:16">
      <c r="A75" s="221">
        <v>12</v>
      </c>
      <c r="B75" s="7"/>
      <c r="C75" s="277">
        <v>52.87867</v>
      </c>
      <c r="D75" s="55">
        <v>47.93768</v>
      </c>
      <c r="P75" s="8"/>
    </row>
    <row r="76" spans="1:16">
      <c r="A76" s="221">
        <v>13</v>
      </c>
      <c r="C76" s="277">
        <v>53.293529999999997</v>
      </c>
      <c r="D76" s="55">
        <v>48.912489999999998</v>
      </c>
      <c r="P76" s="8"/>
    </row>
    <row r="77" spans="1:16">
      <c r="A77" s="221">
        <v>14</v>
      </c>
      <c r="C77" s="277">
        <v>52.37426</v>
      </c>
      <c r="D77" s="55">
        <v>49.557070000000003</v>
      </c>
      <c r="P77" s="8"/>
    </row>
    <row r="78" spans="1:16">
      <c r="A78" s="221">
        <v>15</v>
      </c>
      <c r="B78" s="85" t="s">
        <v>183</v>
      </c>
      <c r="C78" s="277">
        <v>51.759320000000002</v>
      </c>
      <c r="D78" s="55">
        <v>48.194719999999997</v>
      </c>
      <c r="P78" s="8"/>
    </row>
    <row r="79" spans="1:16">
      <c r="A79" s="221">
        <v>16</v>
      </c>
      <c r="C79" s="277">
        <v>49.25224</v>
      </c>
      <c r="D79" s="55">
        <v>48.089489999999998</v>
      </c>
      <c r="P79" s="8"/>
    </row>
    <row r="80" spans="1:16">
      <c r="A80" s="221">
        <v>17</v>
      </c>
      <c r="C80" s="277">
        <v>49.719889999999999</v>
      </c>
      <c r="D80" s="55">
        <v>46.085729999999998</v>
      </c>
      <c r="P80" s="8"/>
    </row>
    <row r="81" spans="1:16">
      <c r="A81" s="221">
        <v>18</v>
      </c>
      <c r="B81" s="7"/>
      <c r="C81" s="277">
        <v>48.969810000000003</v>
      </c>
      <c r="D81" s="55">
        <v>45.265470000000001</v>
      </c>
      <c r="P81" s="8"/>
    </row>
    <row r="82" spans="1:16">
      <c r="A82" s="221">
        <v>19</v>
      </c>
      <c r="B82" s="7"/>
      <c r="C82" s="277">
        <v>51.044069999999998</v>
      </c>
      <c r="D82" s="55">
        <v>45.526510000000002</v>
      </c>
      <c r="P82" s="8"/>
    </row>
    <row r="83" spans="1:16">
      <c r="A83" s="221">
        <v>20</v>
      </c>
      <c r="B83" s="7"/>
      <c r="C83" s="277">
        <v>51.935479999999998</v>
      </c>
      <c r="D83" s="55">
        <v>48.176670000000001</v>
      </c>
      <c r="P83" s="8"/>
    </row>
    <row r="84" spans="1:16">
      <c r="A84" s="221">
        <v>21</v>
      </c>
      <c r="B84" s="7"/>
      <c r="C84" s="277">
        <v>52.560400000000001</v>
      </c>
      <c r="D84" s="55">
        <v>49.054600000000001</v>
      </c>
      <c r="P84" s="8"/>
    </row>
    <row r="85" spans="1:16">
      <c r="A85" s="221">
        <v>22</v>
      </c>
      <c r="B85" s="7"/>
      <c r="C85" s="277">
        <v>51.375309999999999</v>
      </c>
      <c r="D85" s="55">
        <v>48.825040000000001</v>
      </c>
      <c r="P85" s="8"/>
    </row>
    <row r="86" spans="1:16">
      <c r="A86" s="221">
        <v>23</v>
      </c>
      <c r="B86" s="7"/>
      <c r="C86" s="277">
        <v>50.340119999999999</v>
      </c>
      <c r="D86" s="55">
        <v>49.913490000000003</v>
      </c>
      <c r="P86" s="8"/>
    </row>
    <row r="87" spans="1:16">
      <c r="A87" s="221">
        <v>24</v>
      </c>
      <c r="B87" s="7"/>
      <c r="C87" s="277">
        <v>52.44903</v>
      </c>
      <c r="D87" s="55">
        <v>49.729790000000001</v>
      </c>
      <c r="P87" s="8"/>
    </row>
    <row r="88" spans="1:16">
      <c r="A88" s="221">
        <v>25</v>
      </c>
      <c r="B88" s="7"/>
      <c r="C88" s="277">
        <v>52.165669999999999</v>
      </c>
      <c r="D88" s="55">
        <v>48.986690000000003</v>
      </c>
      <c r="P88" s="8"/>
    </row>
    <row r="89" spans="1:16">
      <c r="A89" s="221">
        <v>26</v>
      </c>
      <c r="B89" s="7"/>
      <c r="C89" s="277">
        <v>53.299379999999999</v>
      </c>
      <c r="D89" s="55">
        <v>49.372419999999998</v>
      </c>
      <c r="P89" s="8"/>
    </row>
    <row r="90" spans="1:16">
      <c r="A90" s="221">
        <v>27</v>
      </c>
      <c r="B90" s="7"/>
      <c r="C90" s="277">
        <v>53.926870000000001</v>
      </c>
      <c r="D90" s="55">
        <v>49.453380000000003</v>
      </c>
      <c r="P90" s="8"/>
    </row>
    <row r="91" spans="1:16">
      <c r="A91" s="221">
        <v>28</v>
      </c>
      <c r="B91" s="7"/>
      <c r="C91" s="277">
        <v>53.774389999999997</v>
      </c>
      <c r="D91" s="55">
        <v>48.39828</v>
      </c>
      <c r="P91" s="8"/>
    </row>
    <row r="92" spans="1:16" s="159" customFormat="1">
      <c r="A92" s="221">
        <v>29</v>
      </c>
      <c r="B92" s="85"/>
      <c r="C92" s="277">
        <v>54.235779999999998</v>
      </c>
      <c r="D92" s="55">
        <v>49.314250000000001</v>
      </c>
      <c r="P92" s="8"/>
    </row>
    <row r="93" spans="1:16" s="159" customFormat="1">
      <c r="A93" s="221">
        <v>30</v>
      </c>
      <c r="B93" s="85"/>
      <c r="C93" s="277">
        <v>52.993250000000003</v>
      </c>
      <c r="D93" s="55">
        <v>49.635039999999996</v>
      </c>
      <c r="P93" s="8"/>
    </row>
    <row r="94" spans="1:16">
      <c r="A94" s="221">
        <v>31</v>
      </c>
      <c r="B94" s="7"/>
      <c r="C94" s="277">
        <v>52.659370000000003</v>
      </c>
      <c r="D94" s="55">
        <v>49.696069999999999</v>
      </c>
      <c r="P94" s="8"/>
    </row>
    <row r="95" spans="1:16">
      <c r="P95" s="8"/>
    </row>
    <row r="96" spans="1:16">
      <c r="P96" s="8"/>
    </row>
    <row r="97" spans="16:16">
      <c r="P97" s="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Tabla 1</vt:lpstr>
      <vt:lpstr>Tabla 2 y 3-Figura 1 y 2</vt:lpstr>
      <vt:lpstr>Figuras 3 y 4 - Tabla 4 </vt:lpstr>
      <vt:lpstr>Figura 5 </vt:lpstr>
      <vt:lpstr>Tabla 5</vt:lpstr>
      <vt:lpstr>Tabla 6</vt:lpstr>
      <vt:lpstr>Figura 6</vt:lpstr>
      <vt:lpstr>Figura 7 y Tabla 7</vt:lpstr>
      <vt:lpstr>Figura 8 y Tabla 8</vt:lpstr>
      <vt:lpstr>Tabla 9 </vt:lpstr>
      <vt:lpstr>Figura 9 </vt:lpstr>
      <vt:lpstr>Tabla 10</vt:lpstr>
      <vt:lpstr>Tabla 11  y Figura 10</vt:lpstr>
      <vt:lpstr>Tabla 12  y Figura 11</vt:lpstr>
      <vt:lpstr>Tabla 13  y Figura 12</vt:lpstr>
      <vt:lpstr>Figura 13</vt:lpstr>
      <vt:lpstr>Figura 14</vt:lpstr>
      <vt:lpstr>Figura 15</vt:lpstr>
      <vt:lpstr>Tabla 14 y Figura 16</vt:lpstr>
      <vt:lpstr>Tabla 15</vt:lpstr>
      <vt:lpstr>Tabla 16</vt:lpstr>
      <vt:lpstr>Tabla 17 y Figura 17</vt:lpstr>
      <vt:lpstr>Figura 18, Tabla 18 y 19</vt:lpstr>
      <vt:lpstr>Tabla 20</vt:lpstr>
      <vt:lpstr>Figura 19 y Figura 20</vt:lpstr>
      <vt:lpstr>Tabla 21</vt:lpstr>
      <vt:lpstr>Tablas 22, 23 y 24 </vt:lpstr>
      <vt:lpstr>Tabla 25</vt:lpstr>
      <vt:lpstr>Tabla 26</vt:lpstr>
      <vt:lpstr>Tabla 27</vt:lpstr>
      <vt:lpstr>Tabla 28</vt:lpstr>
      <vt:lpstr>'Tabla 21'!Área_de_impresión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AGTR</dc:creator>
  <cp:lastModifiedBy>Juan.Kindermann</cp:lastModifiedBy>
  <dcterms:created xsi:type="dcterms:W3CDTF">2011-07-11T18:27:20Z</dcterms:created>
  <dcterms:modified xsi:type="dcterms:W3CDTF">2015-01-30T14:57:12Z</dcterms:modified>
</cp:coreProperties>
</file>