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xml"/>
  <Override PartName="/xl/charts/chart19.xml" ContentType="application/vnd.openxmlformats-officedocument.drawingml.chart+xml"/>
  <Override PartName="/xl/drawings/drawing12.xml" ContentType="application/vnd.openxmlformats-officedocument.drawingml.chartshapes+xml"/>
  <Override PartName="/xl/drawings/drawing21.xml" ContentType="application/vnd.openxmlformats-officedocument.drawing+xml"/>
  <Default Extension="vml" ContentType="application/vnd.openxmlformats-officedocument.vmlDrawing"/>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60" windowWidth="9075" windowHeight="5265" tabRatio="921"/>
  </bookViews>
  <sheets>
    <sheet name="Tabla 1" sheetId="1" r:id="rId1"/>
    <sheet name="Tabla 2 y 3-Figura 1 y 2" sheetId="34" r:id="rId2"/>
    <sheet name="Figuras 3 y 4 - Tabla 4 " sheetId="42" r:id="rId3"/>
    <sheet name="Figura 5 " sheetId="4" r:id="rId4"/>
    <sheet name="Tabla 5" sheetId="5" r:id="rId5"/>
    <sheet name="Tabla 6" sheetId="6" r:id="rId6"/>
    <sheet name="Figura 6" sheetId="7" r:id="rId7"/>
    <sheet name="Figura 7 y Tabla 7" sheetId="8" r:id="rId8"/>
    <sheet name="Figura 8 y Tabla 8" sheetId="9" r:id="rId9"/>
    <sheet name="Tabla 9 " sheetId="10" r:id="rId10"/>
    <sheet name="Figura 9 " sheetId="36" r:id="rId11"/>
    <sheet name="Tabla 10" sheetId="37" r:id="rId12"/>
    <sheet name="Tabla 11  y Figura 10" sheetId="17" r:id="rId13"/>
    <sheet name="Tabla 12  y Figura 11" sheetId="20" r:id="rId14"/>
    <sheet name="Tabla 13  y Figura 12" sheetId="21" r:id="rId15"/>
    <sheet name="Figura 13" sheetId="49" r:id="rId16"/>
    <sheet name="Figura 14" sheetId="50" r:id="rId17"/>
    <sheet name="Figura 15" sheetId="58" r:id="rId18"/>
    <sheet name="Tabla 14 y Figura 16" sheetId="59" r:id="rId19"/>
    <sheet name="Tabla 15" sheetId="54" r:id="rId20"/>
    <sheet name="Tabla 16" sheetId="55" r:id="rId21"/>
    <sheet name="Tabla 17 y Figura 17" sheetId="56" r:id="rId22"/>
    <sheet name="Tabla 18" sheetId="43" r:id="rId23"/>
    <sheet name="Figura 18 y Figura 19" sheetId="46" r:id="rId24"/>
    <sheet name="Tabla 19" sheetId="48" r:id="rId25"/>
    <sheet name="Tablas 20, 21 y 22 " sheetId="47" r:id="rId26"/>
    <sheet name="Tabla 23" sheetId="38" r:id="rId27"/>
    <sheet name="Tabla 24" sheetId="39" r:id="rId28"/>
    <sheet name="Tabla 25" sheetId="40" r:id="rId29"/>
    <sheet name="Tabla 26" sheetId="57" r:id="rId30"/>
  </sheets>
  <externalReferences>
    <externalReference r:id="rId31"/>
    <externalReference r:id="rId32"/>
    <externalReference r:id="rId33"/>
    <externalReference r:id="rId34"/>
    <externalReference r:id="rId35"/>
    <externalReference r:id="rId36"/>
  </externalReferences>
  <definedNames>
    <definedName name="_xlnm._FilterDatabase" localSheetId="7" hidden="1">'Figura 7 y Tabla 7'!$B$3:$G$2210</definedName>
    <definedName name="_xlnm._FilterDatabase" localSheetId="0" hidden="1">'Tabla 1'!#REF!</definedName>
    <definedName name="_xlnm._FilterDatabase" localSheetId="1" hidden="1">'Tabla 2 y 3-Figura 1 y 2'!$A$3:$K$4</definedName>
    <definedName name="_xlnm._FilterDatabase" localSheetId="26" hidden="1">'Tabla 23'!#REF!</definedName>
    <definedName name="_xlnm._FilterDatabase" localSheetId="27" hidden="1">'Tabla 24'!$B$3:$H$28</definedName>
    <definedName name="_xlnm.Print_Area" localSheetId="23">'Figura 18 y Figura 19'!#REF!</definedName>
    <definedName name="Dur_per">'[1]val-pf-95'!$E$74:$I$74</definedName>
    <definedName name="P_Cru_220">'[1]val-pf-95'!$E$77:$I$77</definedName>
    <definedName name="P_Mej_110">'[1]val-pf-95'!$E$81:$I$81</definedName>
    <definedName name="P_Mej_220">'[1]val-pf-95'!$E$80:$I$80</definedName>
    <definedName name="P_Toc_110">'[1]val-pf-95'!$E$79:$I$79</definedName>
    <definedName name="P_Toc_220">'[1]val-pf-95'!$E$78:$I$78</definedName>
  </definedNames>
  <calcPr calcId="125725"/>
</workbook>
</file>

<file path=xl/calcChain.xml><?xml version="1.0" encoding="utf-8"?>
<calcChain xmlns="http://schemas.openxmlformats.org/spreadsheetml/2006/main">
  <c r="H9" i="58"/>
  <c r="G9"/>
  <c r="F9"/>
  <c r="E9"/>
  <c r="D9"/>
  <c r="C9"/>
  <c r="H8"/>
  <c r="G8"/>
  <c r="F8"/>
  <c r="E8"/>
  <c r="D8"/>
  <c r="C8"/>
  <c r="H7"/>
  <c r="G7"/>
  <c r="F7"/>
  <c r="E7"/>
  <c r="D7"/>
  <c r="C7"/>
  <c r="H6"/>
  <c r="G6"/>
  <c r="F6"/>
  <c r="E6"/>
  <c r="D6"/>
  <c r="C6"/>
  <c r="H5"/>
  <c r="G5"/>
  <c r="F5"/>
  <c r="E5"/>
  <c r="D5"/>
  <c r="C5"/>
  <c r="P299" i="59" l="1"/>
  <c r="O299"/>
  <c r="N299"/>
  <c r="M299"/>
  <c r="L299"/>
  <c r="P298"/>
  <c r="O298"/>
  <c r="N298"/>
  <c r="M298"/>
  <c r="L298"/>
  <c r="P297"/>
  <c r="O297"/>
  <c r="N297"/>
  <c r="M297"/>
  <c r="L297"/>
  <c r="P296"/>
  <c r="O296"/>
  <c r="N296"/>
  <c r="M296"/>
  <c r="L296"/>
  <c r="P295"/>
  <c r="O295"/>
  <c r="N295"/>
  <c r="M295"/>
  <c r="L295"/>
  <c r="P294"/>
  <c r="O294"/>
  <c r="N294"/>
  <c r="M294"/>
  <c r="L294"/>
  <c r="P293"/>
  <c r="O293"/>
  <c r="N293"/>
  <c r="M293"/>
  <c r="L293"/>
  <c r="P292"/>
  <c r="O292"/>
  <c r="N292"/>
  <c r="M292"/>
  <c r="L292"/>
  <c r="P291"/>
  <c r="O291"/>
  <c r="N291"/>
  <c r="M291"/>
  <c r="L291"/>
  <c r="P290"/>
  <c r="O290"/>
  <c r="N290"/>
  <c r="M290"/>
  <c r="L290"/>
  <c r="P289"/>
  <c r="O289"/>
  <c r="N289"/>
  <c r="M289"/>
  <c r="L289"/>
  <c r="P288"/>
  <c r="O288"/>
  <c r="N288"/>
  <c r="M288"/>
  <c r="L288"/>
  <c r="P287"/>
  <c r="O287"/>
  <c r="N287"/>
  <c r="M287"/>
  <c r="L287"/>
  <c r="P286"/>
  <c r="O286"/>
  <c r="N286"/>
  <c r="M286"/>
  <c r="L286"/>
  <c r="P285"/>
  <c r="O285"/>
  <c r="N285"/>
  <c r="M285"/>
  <c r="L285"/>
  <c r="P284"/>
  <c r="O284"/>
  <c r="N284"/>
  <c r="M284"/>
  <c r="L284"/>
  <c r="P283"/>
  <c r="O283"/>
  <c r="N283"/>
  <c r="M283"/>
  <c r="L283"/>
  <c r="P282"/>
  <c r="O282"/>
  <c r="N282"/>
  <c r="M282"/>
  <c r="L282"/>
  <c r="P281"/>
  <c r="O281"/>
  <c r="N281"/>
  <c r="M281"/>
  <c r="L281"/>
  <c r="P280"/>
  <c r="O280"/>
  <c r="N280"/>
  <c r="M280"/>
  <c r="L280"/>
  <c r="P279"/>
  <c r="O279"/>
  <c r="N279"/>
  <c r="M279"/>
  <c r="L279"/>
  <c r="P278"/>
  <c r="O278"/>
  <c r="N278"/>
  <c r="M278"/>
  <c r="L278"/>
  <c r="P277"/>
  <c r="O277"/>
  <c r="N277"/>
  <c r="M277"/>
  <c r="L277"/>
  <c r="P276"/>
  <c r="O276"/>
  <c r="N276"/>
  <c r="M276"/>
  <c r="L276"/>
  <c r="P275"/>
  <c r="O275"/>
  <c r="N275"/>
  <c r="M275"/>
  <c r="L275"/>
  <c r="P274"/>
  <c r="O274"/>
  <c r="N274"/>
  <c r="M274"/>
  <c r="L274"/>
  <c r="P273"/>
  <c r="O273"/>
  <c r="N273"/>
  <c r="M273"/>
  <c r="L273"/>
  <c r="P272"/>
  <c r="O272"/>
  <c r="N272"/>
  <c r="M272"/>
  <c r="L272"/>
  <c r="P271"/>
  <c r="O271"/>
  <c r="N271"/>
  <c r="M271"/>
  <c r="L271"/>
  <c r="P270"/>
  <c r="O270"/>
  <c r="N270"/>
  <c r="M270"/>
  <c r="L270"/>
  <c r="P269"/>
  <c r="O269"/>
  <c r="N269"/>
  <c r="M269"/>
  <c r="L269"/>
  <c r="P268"/>
  <c r="O268"/>
  <c r="N268"/>
  <c r="M268"/>
  <c r="L268"/>
  <c r="P267"/>
  <c r="O267"/>
  <c r="N267"/>
  <c r="M267"/>
  <c r="L267"/>
  <c r="P266"/>
  <c r="O266"/>
  <c r="N266"/>
  <c r="M266"/>
  <c r="L266"/>
  <c r="P265"/>
  <c r="O265"/>
  <c r="N265"/>
  <c r="M265"/>
  <c r="L265"/>
  <c r="P264"/>
  <c r="O264"/>
  <c r="N264"/>
  <c r="M264"/>
  <c r="L264"/>
  <c r="O261"/>
  <c r="M261"/>
  <c r="O259"/>
  <c r="M259"/>
  <c r="O257"/>
  <c r="M257"/>
  <c r="K257"/>
  <c r="P262" s="1"/>
  <c r="J257"/>
  <c r="O263" s="1"/>
  <c r="I257"/>
  <c r="N262" s="1"/>
  <c r="H257"/>
  <c r="M263" s="1"/>
  <c r="G257"/>
  <c r="L262" s="1"/>
  <c r="F257"/>
  <c r="P256"/>
  <c r="O256"/>
  <c r="N256"/>
  <c r="M256"/>
  <c r="L256"/>
  <c r="P255"/>
  <c r="O255"/>
  <c r="N255"/>
  <c r="M255"/>
  <c r="L255"/>
  <c r="P254"/>
  <c r="O254"/>
  <c r="N254"/>
  <c r="M254"/>
  <c r="L254"/>
  <c r="P253"/>
  <c r="O253"/>
  <c r="N253"/>
  <c r="M253"/>
  <c r="L253"/>
  <c r="P252"/>
  <c r="O252"/>
  <c r="N252"/>
  <c r="M252"/>
  <c r="L252"/>
  <c r="P251"/>
  <c r="O251"/>
  <c r="N251"/>
  <c r="M251"/>
  <c r="L251"/>
  <c r="P250"/>
  <c r="O250"/>
  <c r="N250"/>
  <c r="M250"/>
  <c r="L250"/>
  <c r="P249"/>
  <c r="O249"/>
  <c r="N249"/>
  <c r="M249"/>
  <c r="L249"/>
  <c r="P248"/>
  <c r="O248"/>
  <c r="N248"/>
  <c r="M248"/>
  <c r="L248"/>
  <c r="P247"/>
  <c r="O247"/>
  <c r="N247"/>
  <c r="M247"/>
  <c r="L247"/>
  <c r="P246"/>
  <c r="O246"/>
  <c r="N246"/>
  <c r="M246"/>
  <c r="L246"/>
  <c r="P245"/>
  <c r="O245"/>
  <c r="N245"/>
  <c r="M245"/>
  <c r="L245"/>
  <c r="P244"/>
  <c r="O244"/>
  <c r="N244"/>
  <c r="M244"/>
  <c r="L244"/>
  <c r="P243"/>
  <c r="O243"/>
  <c r="N243"/>
  <c r="M243"/>
  <c r="L243"/>
  <c r="P242"/>
  <c r="O242"/>
  <c r="N242"/>
  <c r="M242"/>
  <c r="L242"/>
  <c r="P241"/>
  <c r="O241"/>
  <c r="N241"/>
  <c r="M241"/>
  <c r="L241"/>
  <c r="P240"/>
  <c r="O240"/>
  <c r="N240"/>
  <c r="M240"/>
  <c r="L240"/>
  <c r="P239"/>
  <c r="O239"/>
  <c r="N239"/>
  <c r="M239"/>
  <c r="L239"/>
  <c r="P238"/>
  <c r="O238"/>
  <c r="N238"/>
  <c r="M238"/>
  <c r="L238"/>
  <c r="P237"/>
  <c r="O237"/>
  <c r="N237"/>
  <c r="M237"/>
  <c r="L237"/>
  <c r="P236"/>
  <c r="O236"/>
  <c r="N236"/>
  <c r="M236"/>
  <c r="L236"/>
  <c r="P235"/>
  <c r="O235"/>
  <c r="N235"/>
  <c r="M235"/>
  <c r="L235"/>
  <c r="P234"/>
  <c r="O234"/>
  <c r="N234"/>
  <c r="M234"/>
  <c r="L234"/>
  <c r="P233"/>
  <c r="O233"/>
  <c r="N233"/>
  <c r="M233"/>
  <c r="L233"/>
  <c r="P232"/>
  <c r="O232"/>
  <c r="N232"/>
  <c r="M232"/>
  <c r="L232"/>
  <c r="P231"/>
  <c r="O231"/>
  <c r="N231"/>
  <c r="M231"/>
  <c r="L231"/>
  <c r="P230"/>
  <c r="O230"/>
  <c r="N230"/>
  <c r="M230"/>
  <c r="L230"/>
  <c r="P229"/>
  <c r="O229"/>
  <c r="N229"/>
  <c r="M229"/>
  <c r="L229"/>
  <c r="P228"/>
  <c r="O228"/>
  <c r="N228"/>
  <c r="M228"/>
  <c r="L228"/>
  <c r="P227"/>
  <c r="O227"/>
  <c r="N227"/>
  <c r="M227"/>
  <c r="L227"/>
  <c r="P226"/>
  <c r="O226"/>
  <c r="N226"/>
  <c r="M226"/>
  <c r="L226"/>
  <c r="P225"/>
  <c r="O225"/>
  <c r="N225"/>
  <c r="M225"/>
  <c r="L225"/>
  <c r="P224"/>
  <c r="O224"/>
  <c r="N224"/>
  <c r="M224"/>
  <c r="L224"/>
  <c r="P223"/>
  <c r="O223"/>
  <c r="N223"/>
  <c r="M223"/>
  <c r="L223"/>
  <c r="P222"/>
  <c r="O222"/>
  <c r="N222"/>
  <c r="M222"/>
  <c r="L222"/>
  <c r="P221"/>
  <c r="O221"/>
  <c r="N221"/>
  <c r="M221"/>
  <c r="L221"/>
  <c r="P220"/>
  <c r="O220"/>
  <c r="N220"/>
  <c r="M220"/>
  <c r="L220"/>
  <c r="P219"/>
  <c r="O219"/>
  <c r="N219"/>
  <c r="M219"/>
  <c r="L219"/>
  <c r="P218"/>
  <c r="O218"/>
  <c r="N218"/>
  <c r="M218"/>
  <c r="L218"/>
  <c r="P217"/>
  <c r="O217"/>
  <c r="N217"/>
  <c r="M217"/>
  <c r="L217"/>
  <c r="P216"/>
  <c r="O216"/>
  <c r="N216"/>
  <c r="M216"/>
  <c r="L216"/>
  <c r="P215"/>
  <c r="O215"/>
  <c r="N215"/>
  <c r="M215"/>
  <c r="L215"/>
  <c r="P214"/>
  <c r="O214"/>
  <c r="N214"/>
  <c r="M214"/>
  <c r="L214"/>
  <c r="P213"/>
  <c r="O213"/>
  <c r="N213"/>
  <c r="M213"/>
  <c r="L213"/>
  <c r="P212"/>
  <c r="O212"/>
  <c r="N212"/>
  <c r="M212"/>
  <c r="L212"/>
  <c r="P211"/>
  <c r="O211"/>
  <c r="N211"/>
  <c r="M211"/>
  <c r="L211"/>
  <c r="P210"/>
  <c r="O210"/>
  <c r="N210"/>
  <c r="M210"/>
  <c r="L210"/>
  <c r="F210"/>
  <c r="P209"/>
  <c r="O209"/>
  <c r="N209"/>
  <c r="M209"/>
  <c r="L209"/>
  <c r="P208"/>
  <c r="O208"/>
  <c r="N208"/>
  <c r="M208"/>
  <c r="L208"/>
  <c r="P207"/>
  <c r="O207"/>
  <c r="N207"/>
  <c r="M207"/>
  <c r="L207"/>
  <c r="P206"/>
  <c r="O206"/>
  <c r="N206"/>
  <c r="M206"/>
  <c r="L206"/>
  <c r="P205"/>
  <c r="O205"/>
  <c r="N205"/>
  <c r="M205"/>
  <c r="L205"/>
  <c r="P204"/>
  <c r="O204"/>
  <c r="N204"/>
  <c r="M204"/>
  <c r="L204"/>
  <c r="P203"/>
  <c r="O203"/>
  <c r="N203"/>
  <c r="M203"/>
  <c r="L203"/>
  <c r="P202"/>
  <c r="O202"/>
  <c r="N202"/>
  <c r="M202"/>
  <c r="L202"/>
  <c r="P201"/>
  <c r="O201"/>
  <c r="N201"/>
  <c r="M201"/>
  <c r="L201"/>
  <c r="P200"/>
  <c r="O200"/>
  <c r="N200"/>
  <c r="M200"/>
  <c r="L200"/>
  <c r="P199"/>
  <c r="O199"/>
  <c r="N199"/>
  <c r="M199"/>
  <c r="L199"/>
  <c r="P198"/>
  <c r="O198"/>
  <c r="N198"/>
  <c r="M198"/>
  <c r="L198"/>
  <c r="P197"/>
  <c r="O197"/>
  <c r="N197"/>
  <c r="M197"/>
  <c r="L197"/>
  <c r="P196"/>
  <c r="O196"/>
  <c r="N196"/>
  <c r="M196"/>
  <c r="L196"/>
  <c r="P195"/>
  <c r="O195"/>
  <c r="N195"/>
  <c r="M195"/>
  <c r="L195"/>
  <c r="P194"/>
  <c r="O194"/>
  <c r="N194"/>
  <c r="M194"/>
  <c r="L194"/>
  <c r="P193"/>
  <c r="O193"/>
  <c r="N193"/>
  <c r="M193"/>
  <c r="L193"/>
  <c r="P192"/>
  <c r="O192"/>
  <c r="N192"/>
  <c r="M192"/>
  <c r="L192"/>
  <c r="P191"/>
  <c r="O191"/>
  <c r="N191"/>
  <c r="M191"/>
  <c r="L191"/>
  <c r="P190"/>
  <c r="O190"/>
  <c r="N190"/>
  <c r="M190"/>
  <c r="L190"/>
  <c r="P189"/>
  <c r="O189"/>
  <c r="N189"/>
  <c r="M189"/>
  <c r="L189"/>
  <c r="P188"/>
  <c r="O188"/>
  <c r="N188"/>
  <c r="M188"/>
  <c r="L188"/>
  <c r="P187"/>
  <c r="O187"/>
  <c r="N187"/>
  <c r="M187"/>
  <c r="L187"/>
  <c r="P186"/>
  <c r="O186"/>
  <c r="N186"/>
  <c r="M186"/>
  <c r="L186"/>
  <c r="P185"/>
  <c r="O185"/>
  <c r="N185"/>
  <c r="M185"/>
  <c r="L185"/>
  <c r="P184"/>
  <c r="O184"/>
  <c r="N184"/>
  <c r="M184"/>
  <c r="L184"/>
  <c r="P183"/>
  <c r="O183"/>
  <c r="N183"/>
  <c r="M183"/>
  <c r="L183"/>
  <c r="P182"/>
  <c r="O182"/>
  <c r="N182"/>
  <c r="M182"/>
  <c r="L182"/>
  <c r="P181"/>
  <c r="O181"/>
  <c r="N181"/>
  <c r="M181"/>
  <c r="L181"/>
  <c r="P180"/>
  <c r="O180"/>
  <c r="N180"/>
  <c r="M180"/>
  <c r="L180"/>
  <c r="P179"/>
  <c r="O179"/>
  <c r="N179"/>
  <c r="M179"/>
  <c r="L179"/>
  <c r="P178"/>
  <c r="O178"/>
  <c r="N178"/>
  <c r="M178"/>
  <c r="L178"/>
  <c r="P177"/>
  <c r="O177"/>
  <c r="N177"/>
  <c r="M177"/>
  <c r="L177"/>
  <c r="P176"/>
  <c r="O176"/>
  <c r="N176"/>
  <c r="M176"/>
  <c r="L176"/>
  <c r="P175"/>
  <c r="O175"/>
  <c r="N175"/>
  <c r="M175"/>
  <c r="L175"/>
  <c r="P174"/>
  <c r="O174"/>
  <c r="N174"/>
  <c r="M174"/>
  <c r="L174"/>
  <c r="P173"/>
  <c r="O173"/>
  <c r="N173"/>
  <c r="M173"/>
  <c r="L173"/>
  <c r="P172"/>
  <c r="O172"/>
  <c r="N172"/>
  <c r="M172"/>
  <c r="L172"/>
  <c r="P171"/>
  <c r="O171"/>
  <c r="N171"/>
  <c r="M171"/>
  <c r="L171"/>
  <c r="P170"/>
  <c r="O170"/>
  <c r="N170"/>
  <c r="M170"/>
  <c r="L170"/>
  <c r="P169"/>
  <c r="O169"/>
  <c r="N169"/>
  <c r="M169"/>
  <c r="L169"/>
  <c r="P168"/>
  <c r="O168"/>
  <c r="N168"/>
  <c r="M168"/>
  <c r="L168"/>
  <c r="P167"/>
  <c r="O167"/>
  <c r="N167"/>
  <c r="M167"/>
  <c r="L167"/>
  <c r="P166"/>
  <c r="O166"/>
  <c r="N166"/>
  <c r="M166"/>
  <c r="L166"/>
  <c r="P165"/>
  <c r="O165"/>
  <c r="N165"/>
  <c r="M165"/>
  <c r="L165"/>
  <c r="P164"/>
  <c r="O164"/>
  <c r="N164"/>
  <c r="M164"/>
  <c r="L164"/>
  <c r="P163"/>
  <c r="O163"/>
  <c r="N163"/>
  <c r="M163"/>
  <c r="L163"/>
  <c r="P162"/>
  <c r="O162"/>
  <c r="N162"/>
  <c r="M162"/>
  <c r="L162"/>
  <c r="P161"/>
  <c r="O161"/>
  <c r="N161"/>
  <c r="M161"/>
  <c r="L161"/>
  <c r="P160"/>
  <c r="O160"/>
  <c r="N160"/>
  <c r="M160"/>
  <c r="L160"/>
  <c r="P159"/>
  <c r="O159"/>
  <c r="N159"/>
  <c r="M159"/>
  <c r="L159"/>
  <c r="P158"/>
  <c r="O158"/>
  <c r="N158"/>
  <c r="M158"/>
  <c r="L158"/>
  <c r="P157"/>
  <c r="O157"/>
  <c r="N157"/>
  <c r="M157"/>
  <c r="L157"/>
  <c r="P156"/>
  <c r="O156"/>
  <c r="N156"/>
  <c r="M156"/>
  <c r="L156"/>
  <c r="P155"/>
  <c r="O155"/>
  <c r="N155"/>
  <c r="M155"/>
  <c r="L155"/>
  <c r="P154"/>
  <c r="O154"/>
  <c r="N154"/>
  <c r="M154"/>
  <c r="L154"/>
  <c r="P153"/>
  <c r="O153"/>
  <c r="N153"/>
  <c r="M153"/>
  <c r="L153"/>
  <c r="P152"/>
  <c r="O152"/>
  <c r="N152"/>
  <c r="M152"/>
  <c r="L152"/>
  <c r="P151"/>
  <c r="O151"/>
  <c r="N151"/>
  <c r="M151"/>
  <c r="L151"/>
  <c r="P150"/>
  <c r="O150"/>
  <c r="N150"/>
  <c r="M150"/>
  <c r="L150"/>
  <c r="P149"/>
  <c r="O149"/>
  <c r="N149"/>
  <c r="M149"/>
  <c r="L149"/>
  <c r="P148"/>
  <c r="O148"/>
  <c r="N148"/>
  <c r="M148"/>
  <c r="L148"/>
  <c r="P147"/>
  <c r="O147"/>
  <c r="N147"/>
  <c r="M147"/>
  <c r="L147"/>
  <c r="P146"/>
  <c r="O146"/>
  <c r="N146"/>
  <c r="M146"/>
  <c r="L146"/>
  <c r="P145"/>
  <c r="O145"/>
  <c r="N145"/>
  <c r="M145"/>
  <c r="L145"/>
  <c r="P144"/>
  <c r="O144"/>
  <c r="N144"/>
  <c r="M144"/>
  <c r="L144"/>
  <c r="P143"/>
  <c r="O143"/>
  <c r="N143"/>
  <c r="M143"/>
  <c r="L143"/>
  <c r="P142"/>
  <c r="O142"/>
  <c r="N142"/>
  <c r="M142"/>
  <c r="L142"/>
  <c r="P141"/>
  <c r="O141"/>
  <c r="N141"/>
  <c r="M141"/>
  <c r="L141"/>
  <c r="P140"/>
  <c r="O140"/>
  <c r="N140"/>
  <c r="M140"/>
  <c r="L140"/>
  <c r="P139"/>
  <c r="O139"/>
  <c r="N139"/>
  <c r="M139"/>
  <c r="L139"/>
  <c r="P138"/>
  <c r="O138"/>
  <c r="N138"/>
  <c r="M138"/>
  <c r="L138"/>
  <c r="P137"/>
  <c r="O137"/>
  <c r="N137"/>
  <c r="M137"/>
  <c r="L137"/>
  <c r="P136"/>
  <c r="O136"/>
  <c r="N136"/>
  <c r="M136"/>
  <c r="L136"/>
  <c r="P135"/>
  <c r="O135"/>
  <c r="N135"/>
  <c r="M135"/>
  <c r="L135"/>
  <c r="P134"/>
  <c r="O134"/>
  <c r="N134"/>
  <c r="M134"/>
  <c r="L134"/>
  <c r="P133"/>
  <c r="O133"/>
  <c r="N133"/>
  <c r="M133"/>
  <c r="L133"/>
  <c r="P132"/>
  <c r="O132"/>
  <c r="N132"/>
  <c r="M132"/>
  <c r="L132"/>
  <c r="P131"/>
  <c r="O131"/>
  <c r="N131"/>
  <c r="M131"/>
  <c r="L131"/>
  <c r="P130"/>
  <c r="O130"/>
  <c r="N130"/>
  <c r="M130"/>
  <c r="L130"/>
  <c r="P129"/>
  <c r="O129"/>
  <c r="N129"/>
  <c r="M129"/>
  <c r="L129"/>
  <c r="P128"/>
  <c r="O128"/>
  <c r="N128"/>
  <c r="M128"/>
  <c r="L128"/>
  <c r="P127"/>
  <c r="O127"/>
  <c r="N127"/>
  <c r="M127"/>
  <c r="L127"/>
  <c r="P126"/>
  <c r="O126"/>
  <c r="N126"/>
  <c r="M126"/>
  <c r="L126"/>
  <c r="P125"/>
  <c r="O125"/>
  <c r="N125"/>
  <c r="M125"/>
  <c r="L125"/>
  <c r="P124"/>
  <c r="O124"/>
  <c r="N124"/>
  <c r="M124"/>
  <c r="L124"/>
  <c r="P123"/>
  <c r="O123"/>
  <c r="N123"/>
  <c r="M123"/>
  <c r="L123"/>
  <c r="P122"/>
  <c r="O122"/>
  <c r="N122"/>
  <c r="M122"/>
  <c r="L122"/>
  <c r="P121"/>
  <c r="O121"/>
  <c r="N121"/>
  <c r="M121"/>
  <c r="L121"/>
  <c r="P120"/>
  <c r="O120"/>
  <c r="N120"/>
  <c r="M120"/>
  <c r="L120"/>
  <c r="P119"/>
  <c r="O119"/>
  <c r="N119"/>
  <c r="M119"/>
  <c r="L119"/>
  <c r="P118"/>
  <c r="O118"/>
  <c r="N118"/>
  <c r="M118"/>
  <c r="L118"/>
  <c r="P117"/>
  <c r="O117"/>
  <c r="N117"/>
  <c r="M117"/>
  <c r="L117"/>
  <c r="P116"/>
  <c r="O116"/>
  <c r="N116"/>
  <c r="M116"/>
  <c r="L116"/>
  <c r="P115"/>
  <c r="O115"/>
  <c r="N115"/>
  <c r="M115"/>
  <c r="L115"/>
  <c r="P114"/>
  <c r="O114"/>
  <c r="N114"/>
  <c r="M114"/>
  <c r="L114"/>
  <c r="P113"/>
  <c r="O113"/>
  <c r="N113"/>
  <c r="M113"/>
  <c r="L113"/>
  <c r="P112"/>
  <c r="O112"/>
  <c r="N112"/>
  <c r="M112"/>
  <c r="L112"/>
  <c r="P111"/>
  <c r="O111"/>
  <c r="N111"/>
  <c r="M111"/>
  <c r="L111"/>
  <c r="P110"/>
  <c r="O110"/>
  <c r="N110"/>
  <c r="M110"/>
  <c r="L110"/>
  <c r="P109"/>
  <c r="O109"/>
  <c r="N109"/>
  <c r="M109"/>
  <c r="L109"/>
  <c r="P108"/>
  <c r="O108"/>
  <c r="N108"/>
  <c r="M108"/>
  <c r="L108"/>
  <c r="P107"/>
  <c r="O107"/>
  <c r="N107"/>
  <c r="M107"/>
  <c r="L107"/>
  <c r="P106"/>
  <c r="O106"/>
  <c r="N106"/>
  <c r="M106"/>
  <c r="L106"/>
  <c r="F106"/>
  <c r="P105"/>
  <c r="O105"/>
  <c r="N105"/>
  <c r="M105"/>
  <c r="L105"/>
  <c r="F105"/>
  <c r="P104"/>
  <c r="O104"/>
  <c r="N104"/>
  <c r="M104"/>
  <c r="L104"/>
  <c r="F104"/>
  <c r="P103"/>
  <c r="O103"/>
  <c r="N103"/>
  <c r="M103"/>
  <c r="L103"/>
  <c r="F103"/>
  <c r="P102"/>
  <c r="O102"/>
  <c r="N102"/>
  <c r="M102"/>
  <c r="L102"/>
  <c r="F102"/>
  <c r="P101"/>
  <c r="O101"/>
  <c r="N101"/>
  <c r="M101"/>
  <c r="L101"/>
  <c r="F101"/>
  <c r="P100"/>
  <c r="O100"/>
  <c r="N100"/>
  <c r="M100"/>
  <c r="L100"/>
  <c r="F100"/>
  <c r="P99"/>
  <c r="O99"/>
  <c r="N99"/>
  <c r="M99"/>
  <c r="L99"/>
  <c r="F99"/>
  <c r="P98"/>
  <c r="O98"/>
  <c r="N98"/>
  <c r="M98"/>
  <c r="L98"/>
  <c r="F98"/>
  <c r="P97"/>
  <c r="O97"/>
  <c r="N97"/>
  <c r="M97"/>
  <c r="L97"/>
  <c r="F97"/>
  <c r="P96"/>
  <c r="O96"/>
  <c r="N96"/>
  <c r="M96"/>
  <c r="L96"/>
  <c r="F96"/>
  <c r="P95"/>
  <c r="O95"/>
  <c r="N95"/>
  <c r="M95"/>
  <c r="L95"/>
  <c r="F95"/>
  <c r="P94"/>
  <c r="O94"/>
  <c r="N94"/>
  <c r="M94"/>
  <c r="L94"/>
  <c r="F94"/>
  <c r="P93"/>
  <c r="O93"/>
  <c r="N93"/>
  <c r="M93"/>
  <c r="L93"/>
  <c r="F93"/>
  <c r="P92"/>
  <c r="O92"/>
  <c r="N92"/>
  <c r="M92"/>
  <c r="L92"/>
  <c r="F92"/>
  <c r="F91"/>
  <c r="F90"/>
  <c r="F89"/>
  <c r="F88"/>
  <c r="F87"/>
  <c r="B87"/>
  <c r="B88" s="1"/>
  <c r="F86"/>
  <c r="C86"/>
  <c r="B85"/>
  <c r="C85" s="1"/>
  <c r="P47"/>
  <c r="O47"/>
  <c r="N47"/>
  <c r="M47"/>
  <c r="L47"/>
  <c r="P46"/>
  <c r="O46"/>
  <c r="N46"/>
  <c r="M46"/>
  <c r="L46"/>
  <c r="P45"/>
  <c r="O45"/>
  <c r="N45"/>
  <c r="M45"/>
  <c r="L45"/>
  <c r="P44"/>
  <c r="O44"/>
  <c r="N44"/>
  <c r="M44"/>
  <c r="L44"/>
  <c r="P43"/>
  <c r="O43"/>
  <c r="N43"/>
  <c r="M43"/>
  <c r="L43"/>
  <c r="P42"/>
  <c r="O42"/>
  <c r="N42"/>
  <c r="M42"/>
  <c r="L42"/>
  <c r="P41"/>
  <c r="O41"/>
  <c r="N41"/>
  <c r="M41"/>
  <c r="L41"/>
  <c r="P40"/>
  <c r="O40"/>
  <c r="N40"/>
  <c r="M40"/>
  <c r="L40"/>
  <c r="P39"/>
  <c r="O39"/>
  <c r="N39"/>
  <c r="M39"/>
  <c r="L39"/>
  <c r="P38"/>
  <c r="O38"/>
  <c r="N38"/>
  <c r="M38"/>
  <c r="L38"/>
  <c r="P37"/>
  <c r="O37"/>
  <c r="N37"/>
  <c r="M37"/>
  <c r="L37"/>
  <c r="P36"/>
  <c r="O36"/>
  <c r="N36"/>
  <c r="M36"/>
  <c r="L36"/>
  <c r="P35"/>
  <c r="O35"/>
  <c r="N35"/>
  <c r="M35"/>
  <c r="L35"/>
  <c r="P34"/>
  <c r="O34"/>
  <c r="N34"/>
  <c r="M34"/>
  <c r="L34"/>
  <c r="P33"/>
  <c r="O33"/>
  <c r="N33"/>
  <c r="M33"/>
  <c r="L33"/>
  <c r="P32"/>
  <c r="O32"/>
  <c r="N32"/>
  <c r="M32"/>
  <c r="L32"/>
  <c r="P31"/>
  <c r="O31"/>
  <c r="N31"/>
  <c r="M31"/>
  <c r="L31"/>
  <c r="P5"/>
  <c r="P6" s="1"/>
  <c r="P7" l="1"/>
  <c r="B89"/>
  <c r="C88"/>
  <c r="B84"/>
  <c r="L257"/>
  <c r="N257"/>
  <c r="P257"/>
  <c r="M258"/>
  <c r="O258"/>
  <c r="L259"/>
  <c r="N259"/>
  <c r="P259"/>
  <c r="M260"/>
  <c r="O260"/>
  <c r="L261"/>
  <c r="N261"/>
  <c r="P261"/>
  <c r="M262"/>
  <c r="O262"/>
  <c r="L263"/>
  <c r="N263"/>
  <c r="P263"/>
  <c r="C87"/>
  <c r="L258"/>
  <c r="N258"/>
  <c r="P258"/>
  <c r="L260"/>
  <c r="N260"/>
  <c r="P260"/>
  <c r="C84" l="1"/>
  <c r="B83"/>
  <c r="B90"/>
  <c r="C89"/>
  <c r="P8"/>
  <c r="P9" l="1"/>
  <c r="C83"/>
  <c r="B82"/>
  <c r="B91"/>
  <c r="C90"/>
  <c r="B92" l="1"/>
  <c r="C91"/>
  <c r="C82"/>
  <c r="B81"/>
  <c r="B93" l="1"/>
  <c r="C92"/>
  <c r="C81"/>
  <c r="B80"/>
  <c r="C80" l="1"/>
  <c r="B79"/>
  <c r="B94"/>
  <c r="C93"/>
  <c r="C79" l="1"/>
  <c r="B78"/>
  <c r="B95"/>
  <c r="C94"/>
  <c r="C78" l="1"/>
  <c r="B77"/>
  <c r="B96"/>
  <c r="C95"/>
  <c r="C77" l="1"/>
  <c r="B76"/>
  <c r="B97"/>
  <c r="C96"/>
  <c r="C76" l="1"/>
  <c r="B75"/>
  <c r="B98"/>
  <c r="C97"/>
  <c r="C75" l="1"/>
  <c r="B74"/>
  <c r="B99"/>
  <c r="C98"/>
  <c r="C74" l="1"/>
  <c r="B73"/>
  <c r="B100"/>
  <c r="C99"/>
  <c r="C73" l="1"/>
  <c r="B72"/>
  <c r="B101"/>
  <c r="C100"/>
  <c r="B102" l="1"/>
  <c r="C101"/>
  <c r="C72"/>
  <c r="B71"/>
  <c r="C71" l="1"/>
  <c r="B70"/>
  <c r="B103"/>
  <c r="C102"/>
  <c r="B104" l="1"/>
  <c r="C103"/>
  <c r="C70"/>
  <c r="B69"/>
  <c r="C69" l="1"/>
  <c r="B68"/>
  <c r="B105"/>
  <c r="C104"/>
  <c r="C68" l="1"/>
  <c r="B67"/>
  <c r="B106"/>
  <c r="C105"/>
  <c r="B107" l="1"/>
  <c r="C106"/>
  <c r="C67"/>
  <c r="B66"/>
  <c r="B108" l="1"/>
  <c r="C107"/>
  <c r="C66"/>
  <c r="B65"/>
  <c r="C65" l="1"/>
  <c r="B64"/>
  <c r="B109"/>
  <c r="C108"/>
  <c r="B110" l="1"/>
  <c r="C109"/>
  <c r="C64"/>
  <c r="B63"/>
  <c r="C63" l="1"/>
  <c r="B62"/>
  <c r="B111"/>
  <c r="C110"/>
  <c r="B112" l="1"/>
  <c r="C111"/>
  <c r="C62"/>
  <c r="B61"/>
  <c r="C61" l="1"/>
  <c r="B60"/>
  <c r="B113"/>
  <c r="C112"/>
  <c r="C60" l="1"/>
  <c r="B59"/>
  <c r="B114"/>
  <c r="C113"/>
  <c r="B115" l="1"/>
  <c r="C114"/>
  <c r="C59"/>
  <c r="B58"/>
  <c r="C58" l="1"/>
  <c r="B57"/>
  <c r="B116"/>
  <c r="C115"/>
  <c r="B117" l="1"/>
  <c r="C116"/>
  <c r="C57"/>
  <c r="B56"/>
  <c r="C56" l="1"/>
  <c r="B55"/>
  <c r="B118"/>
  <c r="C117"/>
  <c r="B119" l="1"/>
  <c r="C118"/>
  <c r="C55"/>
  <c r="B54"/>
  <c r="C54" l="1"/>
  <c r="B53"/>
  <c r="B120"/>
  <c r="C119"/>
  <c r="B121" l="1"/>
  <c r="C120"/>
  <c r="C53"/>
  <c r="B52"/>
  <c r="C52" l="1"/>
  <c r="B51"/>
  <c r="B122"/>
  <c r="C121"/>
  <c r="B123" l="1"/>
  <c r="C122"/>
  <c r="C51"/>
  <c r="B50"/>
  <c r="C50" l="1"/>
  <c r="B49"/>
  <c r="B124"/>
  <c r="C123"/>
  <c r="B125" l="1"/>
  <c r="C124"/>
  <c r="C49"/>
  <c r="B48"/>
  <c r="C48" l="1"/>
  <c r="B47"/>
  <c r="B126"/>
  <c r="C125"/>
  <c r="B127" l="1"/>
  <c r="C126"/>
  <c r="C47"/>
  <c r="B46"/>
  <c r="C46" l="1"/>
  <c r="B45"/>
  <c r="B128"/>
  <c r="C127"/>
  <c r="B129" l="1"/>
  <c r="C128"/>
  <c r="C45"/>
  <c r="B44"/>
  <c r="C44" l="1"/>
  <c r="B43"/>
  <c r="B130"/>
  <c r="C129"/>
  <c r="B131" l="1"/>
  <c r="C130"/>
  <c r="C43"/>
  <c r="B42"/>
  <c r="B132" l="1"/>
  <c r="C131"/>
  <c r="C42"/>
  <c r="B41"/>
  <c r="B133" l="1"/>
  <c r="C132"/>
  <c r="C41"/>
  <c r="B40"/>
  <c r="B134" l="1"/>
  <c r="C133"/>
  <c r="C40"/>
  <c r="B39"/>
  <c r="B135" l="1"/>
  <c r="C134"/>
  <c r="C39"/>
  <c r="B38"/>
  <c r="B136" l="1"/>
  <c r="C135"/>
  <c r="C38"/>
  <c r="B37"/>
  <c r="B137" l="1"/>
  <c r="C136"/>
  <c r="C37"/>
  <c r="B36"/>
  <c r="B138" l="1"/>
  <c r="C137"/>
  <c r="C36"/>
  <c r="B35"/>
  <c r="B139" l="1"/>
  <c r="C138"/>
  <c r="C35"/>
  <c r="B34"/>
  <c r="B140" l="1"/>
  <c r="C139"/>
  <c r="C34"/>
  <c r="B33"/>
  <c r="B141" l="1"/>
  <c r="C140"/>
  <c r="C33"/>
  <c r="B32"/>
  <c r="B142" l="1"/>
  <c r="C141"/>
  <c r="C32"/>
  <c r="B31"/>
  <c r="B143" l="1"/>
  <c r="C142"/>
  <c r="B30"/>
  <c r="C31"/>
  <c r="B29" l="1"/>
  <c r="C30"/>
  <c r="B144"/>
  <c r="C143"/>
  <c r="B28" l="1"/>
  <c r="C29"/>
  <c r="B145"/>
  <c r="C144"/>
  <c r="B146" l="1"/>
  <c r="C145"/>
  <c r="B27"/>
  <c r="C28"/>
  <c r="B26" l="1"/>
  <c r="C27"/>
  <c r="B147"/>
  <c r="C146"/>
  <c r="B148" l="1"/>
  <c r="C147"/>
  <c r="B25"/>
  <c r="C25" s="1"/>
  <c r="C26"/>
  <c r="B149" l="1"/>
  <c r="C148"/>
  <c r="B150" l="1"/>
  <c r="C149"/>
  <c r="B151" l="1"/>
  <c r="C150"/>
  <c r="B152" l="1"/>
  <c r="C151"/>
  <c r="B153" l="1"/>
  <c r="C152"/>
  <c r="C25" i="56"/>
  <c r="C37" s="1"/>
  <c r="C49" s="1"/>
  <c r="C61" s="1"/>
  <c r="C73" s="1"/>
  <c r="C85" s="1"/>
  <c r="C97" s="1"/>
  <c r="B25"/>
  <c r="B37" s="1"/>
  <c r="B49" s="1"/>
  <c r="B61" s="1"/>
  <c r="B73" s="1"/>
  <c r="B85" s="1"/>
  <c r="B97" s="1"/>
  <c r="C24"/>
  <c r="C36" s="1"/>
  <c r="C48" s="1"/>
  <c r="C60" s="1"/>
  <c r="C72" s="1"/>
  <c r="C84" s="1"/>
  <c r="B24"/>
  <c r="B36" s="1"/>
  <c r="B48" s="1"/>
  <c r="B60" s="1"/>
  <c r="B72" s="1"/>
  <c r="B84" s="1"/>
  <c r="C23"/>
  <c r="C35" s="1"/>
  <c r="C47" s="1"/>
  <c r="C59" s="1"/>
  <c r="C71" s="1"/>
  <c r="C83" s="1"/>
  <c r="C95" s="1"/>
  <c r="B23"/>
  <c r="B35" s="1"/>
  <c r="B47" s="1"/>
  <c r="B59" s="1"/>
  <c r="B71" s="1"/>
  <c r="B83" s="1"/>
  <c r="B95" s="1"/>
  <c r="C22"/>
  <c r="C34" s="1"/>
  <c r="C46" s="1"/>
  <c r="C58" s="1"/>
  <c r="C70" s="1"/>
  <c r="C82" s="1"/>
  <c r="B22"/>
  <c r="B34" s="1"/>
  <c r="B46" s="1"/>
  <c r="B58" s="1"/>
  <c r="B70" s="1"/>
  <c r="B82" s="1"/>
  <c r="C21"/>
  <c r="C33" s="1"/>
  <c r="C45" s="1"/>
  <c r="C57" s="1"/>
  <c r="C69" s="1"/>
  <c r="C81" s="1"/>
  <c r="C93" s="1"/>
  <c r="B21"/>
  <c r="B33" s="1"/>
  <c r="B45" s="1"/>
  <c r="B57" s="1"/>
  <c r="B69" s="1"/>
  <c r="B81" s="1"/>
  <c r="B93" s="1"/>
  <c r="C20"/>
  <c r="C32" s="1"/>
  <c r="C44" s="1"/>
  <c r="C56" s="1"/>
  <c r="C68" s="1"/>
  <c r="C80" s="1"/>
  <c r="C92" s="1"/>
  <c r="B20"/>
  <c r="B32" s="1"/>
  <c r="B44" s="1"/>
  <c r="B56" s="1"/>
  <c r="B68" s="1"/>
  <c r="B80" s="1"/>
  <c r="B92" s="1"/>
  <c r="C19"/>
  <c r="C31" s="1"/>
  <c r="C43" s="1"/>
  <c r="C55" s="1"/>
  <c r="C67" s="1"/>
  <c r="C79" s="1"/>
  <c r="C91" s="1"/>
  <c r="B19"/>
  <c r="B31" s="1"/>
  <c r="B43" s="1"/>
  <c r="B55" s="1"/>
  <c r="B67" s="1"/>
  <c r="B79" s="1"/>
  <c r="B91" s="1"/>
  <c r="C18"/>
  <c r="C30" s="1"/>
  <c r="C42" s="1"/>
  <c r="C54" s="1"/>
  <c r="C66" s="1"/>
  <c r="C78" s="1"/>
  <c r="C90" s="1"/>
  <c r="B18"/>
  <c r="B30" s="1"/>
  <c r="B42" s="1"/>
  <c r="B54" s="1"/>
  <c r="B66" s="1"/>
  <c r="B78" s="1"/>
  <c r="B90" s="1"/>
  <c r="C17"/>
  <c r="C29" s="1"/>
  <c r="C41" s="1"/>
  <c r="C53" s="1"/>
  <c r="C65" s="1"/>
  <c r="C77" s="1"/>
  <c r="C89" s="1"/>
  <c r="B17"/>
  <c r="B29" s="1"/>
  <c r="B41" s="1"/>
  <c r="B53" s="1"/>
  <c r="B65" s="1"/>
  <c r="B77" s="1"/>
  <c r="B89" s="1"/>
  <c r="C16"/>
  <c r="C28" s="1"/>
  <c r="C40" s="1"/>
  <c r="C52" s="1"/>
  <c r="C64" s="1"/>
  <c r="C76" s="1"/>
  <c r="C88" s="1"/>
  <c r="B16"/>
  <c r="B28" s="1"/>
  <c r="B40" s="1"/>
  <c r="B52" s="1"/>
  <c r="B64" s="1"/>
  <c r="B76" s="1"/>
  <c r="B88" s="1"/>
  <c r="C15"/>
  <c r="C27" s="1"/>
  <c r="C39" s="1"/>
  <c r="C51" s="1"/>
  <c r="C63" s="1"/>
  <c r="C75" s="1"/>
  <c r="C87" s="1"/>
  <c r="B15"/>
  <c r="B27" s="1"/>
  <c r="B39" s="1"/>
  <c r="B51" s="1"/>
  <c r="B63" s="1"/>
  <c r="B75" s="1"/>
  <c r="B87" s="1"/>
  <c r="C14"/>
  <c r="C26" s="1"/>
  <c r="C38" s="1"/>
  <c r="C50" s="1"/>
  <c r="C62" s="1"/>
  <c r="C74" s="1"/>
  <c r="C86" s="1"/>
  <c r="B14"/>
  <c r="B26" s="1"/>
  <c r="B38" s="1"/>
  <c r="B50" s="1"/>
  <c r="B62" s="1"/>
  <c r="B74" s="1"/>
  <c r="B86" s="1"/>
  <c r="P8"/>
  <c r="N8"/>
  <c r="M8"/>
  <c r="L8"/>
  <c r="M5"/>
  <c r="M9"/>
  <c r="L12"/>
  <c r="K15"/>
  <c r="U17"/>
  <c r="T20"/>
  <c r="T11"/>
  <c r="S14"/>
  <c r="R17"/>
  <c r="Q20"/>
  <c r="M11"/>
  <c r="L14"/>
  <c r="K17"/>
  <c r="U19"/>
  <c r="U10"/>
  <c r="T13"/>
  <c r="S16"/>
  <c r="R19"/>
  <c r="S11"/>
  <c r="R14"/>
  <c r="Q17"/>
  <c r="P20"/>
  <c r="P11"/>
  <c r="O14"/>
  <c r="N17"/>
  <c r="M20"/>
  <c r="T10"/>
  <c r="S13"/>
  <c r="R16"/>
  <c r="Q19"/>
  <c r="Q10"/>
  <c r="P13"/>
  <c r="O16"/>
  <c r="N19"/>
  <c r="Q9"/>
  <c r="O11"/>
  <c r="N14"/>
  <c r="M17"/>
  <c r="L20"/>
  <c r="L11"/>
  <c r="K14"/>
  <c r="U16"/>
  <c r="T19"/>
  <c r="P10"/>
  <c r="O13"/>
  <c r="N16"/>
  <c r="M19"/>
  <c r="M10"/>
  <c r="L13"/>
  <c r="K16"/>
  <c r="U18"/>
  <c r="K11"/>
  <c r="U13"/>
  <c r="T16"/>
  <c r="S19"/>
  <c r="S10"/>
  <c r="R13"/>
  <c r="Q16"/>
  <c r="P19"/>
  <c r="L10"/>
  <c r="K13"/>
  <c r="U15"/>
  <c r="T9"/>
  <c r="S12"/>
  <c r="Q18"/>
  <c r="R10"/>
  <c r="Q13"/>
  <c r="P16"/>
  <c r="O19"/>
  <c r="O10"/>
  <c r="N13"/>
  <c r="M16"/>
  <c r="L19"/>
  <c r="S9"/>
  <c r="R12"/>
  <c r="Q15"/>
  <c r="P18"/>
  <c r="P9"/>
  <c r="O12"/>
  <c r="N15"/>
  <c r="M18"/>
  <c r="N10"/>
  <c r="M13"/>
  <c r="L16"/>
  <c r="K19"/>
  <c r="K10"/>
  <c r="U12"/>
  <c r="T15"/>
  <c r="S18"/>
  <c r="O9"/>
  <c r="N12"/>
  <c r="M15"/>
  <c r="L18"/>
  <c r="L9"/>
  <c r="K12"/>
  <c r="U14"/>
  <c r="T17"/>
  <c r="S20"/>
  <c r="U9"/>
  <c r="T12"/>
  <c r="S15"/>
  <c r="R18"/>
  <c r="R9"/>
  <c r="Q12"/>
  <c r="P15"/>
  <c r="O18"/>
  <c r="K9"/>
  <c r="U11"/>
  <c r="T14"/>
  <c r="S17"/>
  <c r="R20"/>
  <c r="R11"/>
  <c r="Q14"/>
  <c r="P17"/>
  <c r="O20"/>
  <c r="P12"/>
  <c r="O15"/>
  <c r="N18"/>
  <c r="N9"/>
  <c r="M12"/>
  <c r="L15"/>
  <c r="K18"/>
  <c r="U20"/>
  <c r="Q11"/>
  <c r="P14"/>
  <c r="O17"/>
  <c r="N20"/>
  <c r="N11"/>
  <c r="M14"/>
  <c r="L17"/>
  <c r="K20"/>
  <c r="T18"/>
  <c r="R15"/>
  <c r="B154" i="59" l="1"/>
  <c r="C153"/>
  <c r="T21" i="56"/>
  <c r="U21" s="1"/>
  <c r="S21"/>
  <c r="R21"/>
  <c r="Q21"/>
  <c r="O21"/>
  <c r="P21" s="1"/>
  <c r="N21"/>
  <c r="M21"/>
  <c r="L21"/>
  <c r="B155" i="59" l="1"/>
  <c r="C154"/>
  <c r="B156" l="1"/>
  <c r="C155"/>
  <c r="D8" i="50"/>
  <c r="C8"/>
  <c r="B8"/>
  <c r="E8" s="1"/>
  <c r="D7"/>
  <c r="C7"/>
  <c r="B7"/>
  <c r="E7" s="1"/>
  <c r="D6"/>
  <c r="C6"/>
  <c r="B6"/>
  <c r="E6" s="1"/>
  <c r="D5"/>
  <c r="C5"/>
  <c r="B5"/>
  <c r="E5" s="1"/>
  <c r="D4"/>
  <c r="C4"/>
  <c r="B4"/>
  <c r="E4" s="1"/>
  <c r="D3"/>
  <c r="D9" s="1"/>
  <c r="C3"/>
  <c r="C9" s="1"/>
  <c r="B3"/>
  <c r="B9" s="1"/>
  <c r="B157" i="59" l="1"/>
  <c r="C156"/>
  <c r="E3" i="50"/>
  <c r="E9" s="1"/>
  <c r="B158" i="59" l="1"/>
  <c r="C157"/>
  <c r="C7" i="49"/>
  <c r="C6"/>
  <c r="C5"/>
  <c r="C4"/>
  <c r="C3"/>
  <c r="C2"/>
  <c r="I4" i="9"/>
  <c r="G4"/>
  <c r="K16" i="5"/>
  <c r="B159" i="59" l="1"/>
  <c r="C158"/>
  <c r="AR24" i="42"/>
  <c r="P6" i="34"/>
  <c r="O130" i="48"/>
  <c r="M129"/>
  <c r="M131" s="1"/>
  <c r="O131" s="1"/>
  <c r="O128"/>
  <c r="B160" i="59" l="1"/>
  <c r="C159"/>
  <c r="O129" i="48"/>
  <c r="B161" i="59" l="1"/>
  <c r="C160"/>
  <c r="C336" i="46"/>
  <c r="C337"/>
  <c r="C338"/>
  <c r="C339"/>
  <c r="C340"/>
  <c r="C341"/>
  <c r="C342"/>
  <c r="C343"/>
  <c r="C344"/>
  <c r="C345"/>
  <c r="C346"/>
  <c r="C347"/>
  <c r="C348"/>
  <c r="C349"/>
  <c r="C350"/>
  <c r="C351"/>
  <c r="C352"/>
  <c r="C353"/>
  <c r="C354"/>
  <c r="C355"/>
  <c r="C356"/>
  <c r="C357"/>
  <c r="C358"/>
  <c r="C359"/>
  <c r="C360"/>
  <c r="C361"/>
  <c r="C362"/>
  <c r="C363"/>
  <c r="C364"/>
  <c r="C365"/>
  <c r="C366"/>
  <c r="J4" i="36"/>
  <c r="F3"/>
  <c r="P7" i="8"/>
  <c r="P6"/>
  <c r="O7"/>
  <c r="O6"/>
  <c r="N7"/>
  <c r="N6"/>
  <c r="M7"/>
  <c r="M6"/>
  <c r="M5"/>
  <c r="M4"/>
  <c r="E1" i="7"/>
  <c r="F16" i="5"/>
  <c r="I16"/>
  <c r="L9"/>
  <c r="J14"/>
  <c r="I4"/>
  <c r="I10"/>
  <c r="I9"/>
  <c r="J9"/>
  <c r="K9"/>
  <c r="K8"/>
  <c r="J8"/>
  <c r="I8"/>
  <c r="F15"/>
  <c r="F10"/>
  <c r="F9"/>
  <c r="F4"/>
  <c r="C16"/>
  <c r="D16"/>
  <c r="E16"/>
  <c r="C5"/>
  <c r="D5"/>
  <c r="E5"/>
  <c r="C6"/>
  <c r="D6"/>
  <c r="E6"/>
  <c r="C7"/>
  <c r="D7"/>
  <c r="E7"/>
  <c r="C8"/>
  <c r="D8"/>
  <c r="E8"/>
  <c r="C9"/>
  <c r="D9"/>
  <c r="E9"/>
  <c r="C10"/>
  <c r="D10"/>
  <c r="E10"/>
  <c r="C11"/>
  <c r="D11"/>
  <c r="E11"/>
  <c r="C12"/>
  <c r="D12"/>
  <c r="E12"/>
  <c r="C13"/>
  <c r="D13"/>
  <c r="E13"/>
  <c r="C14"/>
  <c r="D14"/>
  <c r="E14"/>
  <c r="C15"/>
  <c r="D15"/>
  <c r="E15"/>
  <c r="E4"/>
  <c r="D4"/>
  <c r="C4"/>
  <c r="AW20" i="42"/>
  <c r="AV20"/>
  <c r="AU20"/>
  <c r="AU19"/>
  <c r="AR5"/>
  <c r="AR19"/>
  <c r="AR23"/>
  <c r="AR22"/>
  <c r="AR21"/>
  <c r="AR20"/>
  <c r="AQ24"/>
  <c r="AQ23"/>
  <c r="AQ22"/>
  <c r="AQ20"/>
  <c r="AQ19"/>
  <c r="AR16"/>
  <c r="AR4"/>
  <c r="AR6"/>
  <c r="AR7"/>
  <c r="AR8"/>
  <c r="AR9"/>
  <c r="AR10"/>
  <c r="AR11"/>
  <c r="AR12"/>
  <c r="AR13"/>
  <c r="AR14"/>
  <c r="AR15"/>
  <c r="AQ16"/>
  <c r="AQ5"/>
  <c r="AQ6"/>
  <c r="AQ7"/>
  <c r="AQ8"/>
  <c r="AQ9"/>
  <c r="AQ10"/>
  <c r="AQ11"/>
  <c r="AQ12"/>
  <c r="AQ13"/>
  <c r="AQ14"/>
  <c r="AQ15"/>
  <c r="AQ4"/>
  <c r="AC16"/>
  <c r="AD16"/>
  <c r="AD15"/>
  <c r="AD14"/>
  <c r="AD13"/>
  <c r="AD12"/>
  <c r="AD11"/>
  <c r="AD10"/>
  <c r="AD9"/>
  <c r="AD8"/>
  <c r="AD7"/>
  <c r="AD6"/>
  <c r="AD5"/>
  <c r="AD4"/>
  <c r="AC15"/>
  <c r="AC11"/>
  <c r="AC14"/>
  <c r="O16"/>
  <c r="O9"/>
  <c r="O10"/>
  <c r="O11"/>
  <c r="O12"/>
  <c r="O13"/>
  <c r="O14"/>
  <c r="O15"/>
  <c r="O5"/>
  <c r="O6"/>
  <c r="O7"/>
  <c r="O8"/>
  <c r="O4"/>
  <c r="AC4" i="34"/>
  <c r="X6"/>
  <c r="X5"/>
  <c r="X4"/>
  <c r="T7"/>
  <c r="K9" i="36"/>
  <c r="M13"/>
  <c r="M5"/>
  <c r="AR25" i="42"/>
  <c r="C335" i="46"/>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4"/>
  <c r="C3"/>
  <c r="C2"/>
  <c r="E31" i="36"/>
  <c r="D31"/>
  <c r="C31"/>
  <c r="F30"/>
  <c r="F29"/>
  <c r="F28"/>
  <c r="F27"/>
  <c r="F26"/>
  <c r="F25"/>
  <c r="F24"/>
  <c r="F23"/>
  <c r="F22"/>
  <c r="F21"/>
  <c r="F20"/>
  <c r="M14"/>
  <c r="K14"/>
  <c r="I14"/>
  <c r="H14"/>
  <c r="K13"/>
  <c r="I13"/>
  <c r="O13" s="1"/>
  <c r="H13"/>
  <c r="M12"/>
  <c r="K12"/>
  <c r="I12"/>
  <c r="H12"/>
  <c r="M11"/>
  <c r="K11"/>
  <c r="I11"/>
  <c r="H11"/>
  <c r="M10"/>
  <c r="K10"/>
  <c r="I10"/>
  <c r="H10"/>
  <c r="M9"/>
  <c r="I9"/>
  <c r="O9" s="1"/>
  <c r="H9"/>
  <c r="M8"/>
  <c r="K8"/>
  <c r="I8"/>
  <c r="H8"/>
  <c r="M7"/>
  <c r="K7"/>
  <c r="I7"/>
  <c r="H7"/>
  <c r="M6"/>
  <c r="K6"/>
  <c r="I6"/>
  <c r="H6"/>
  <c r="K5"/>
  <c r="I5"/>
  <c r="O5" s="1"/>
  <c r="H5"/>
  <c r="M4"/>
  <c r="M15" s="1"/>
  <c r="K4"/>
  <c r="K15" s="1"/>
  <c r="I4"/>
  <c r="O4" s="1"/>
  <c r="H45" i="10"/>
  <c r="G45"/>
  <c r="F45"/>
  <c r="E25" s="1"/>
  <c r="E45"/>
  <c r="D45"/>
  <c r="D25" s="1"/>
  <c r="C45"/>
  <c r="I44"/>
  <c r="I43"/>
  <c r="I42"/>
  <c r="I41"/>
  <c r="I40"/>
  <c r="I39"/>
  <c r="I38"/>
  <c r="I37"/>
  <c r="I36"/>
  <c r="I35"/>
  <c r="I34"/>
  <c r="F26"/>
  <c r="E26"/>
  <c r="D26"/>
  <c r="F25"/>
  <c r="F24"/>
  <c r="E24"/>
  <c r="D24"/>
  <c r="F23"/>
  <c r="E13" i="36" s="1"/>
  <c r="N14" s="1"/>
  <c r="E23" i="10"/>
  <c r="D13" i="36" s="1"/>
  <c r="L14" s="1"/>
  <c r="D23" i="10"/>
  <c r="F22"/>
  <c r="E22"/>
  <c r="D22"/>
  <c r="F21"/>
  <c r="E21"/>
  <c r="D12" i="36" s="1"/>
  <c r="L13" s="1"/>
  <c r="D21" i="10"/>
  <c r="C12" i="36" s="1"/>
  <c r="F20" i="10"/>
  <c r="E20"/>
  <c r="D20"/>
  <c r="F19"/>
  <c r="E11" i="36" s="1"/>
  <c r="N12" s="1"/>
  <c r="E19" i="10"/>
  <c r="D11" i="36" s="1"/>
  <c r="L12" s="1"/>
  <c r="D19" i="10"/>
  <c r="C11" i="36" s="1"/>
  <c r="F18" i="10"/>
  <c r="E18"/>
  <c r="D18"/>
  <c r="F17"/>
  <c r="E10" i="36" s="1"/>
  <c r="N11" s="1"/>
  <c r="E17" i="10"/>
  <c r="D17"/>
  <c r="C10" i="36" s="1"/>
  <c r="F16" i="10"/>
  <c r="E16"/>
  <c r="D16"/>
  <c r="F15"/>
  <c r="E9" i="36" s="1"/>
  <c r="N10" s="1"/>
  <c r="E15" i="10"/>
  <c r="D9" i="36" s="1"/>
  <c r="L10" s="1"/>
  <c r="D15" i="10"/>
  <c r="C9" i="36" s="1"/>
  <c r="F14" i="10"/>
  <c r="E14"/>
  <c r="D14"/>
  <c r="F13"/>
  <c r="E13"/>
  <c r="D13"/>
  <c r="C8" i="36" s="1"/>
  <c r="F12" i="10"/>
  <c r="E12"/>
  <c r="D12"/>
  <c r="G12" s="1"/>
  <c r="F11"/>
  <c r="E11"/>
  <c r="D7" i="36" s="1"/>
  <c r="L8" s="1"/>
  <c r="D11" i="10"/>
  <c r="F10"/>
  <c r="E10"/>
  <c r="D10"/>
  <c r="G10" s="1"/>
  <c r="F9"/>
  <c r="E9"/>
  <c r="D6" i="36" s="1"/>
  <c r="L7" s="1"/>
  <c r="D9" i="10"/>
  <c r="F8"/>
  <c r="E8"/>
  <c r="D8"/>
  <c r="G8" s="1"/>
  <c r="F7"/>
  <c r="E7"/>
  <c r="D5" i="36" s="1"/>
  <c r="L6" s="1"/>
  <c r="D7" i="10"/>
  <c r="F6"/>
  <c r="E6"/>
  <c r="D6"/>
  <c r="G6" s="1"/>
  <c r="F5"/>
  <c r="E5"/>
  <c r="D4" i="36" s="1"/>
  <c r="L5" s="1"/>
  <c r="D5" i="10"/>
  <c r="F4"/>
  <c r="E4"/>
  <c r="D4"/>
  <c r="G4" s="1"/>
  <c r="F3"/>
  <c r="E3"/>
  <c r="D3" i="36" s="1"/>
  <c r="L4" s="1"/>
  <c r="D3" i="10"/>
  <c r="H8" i="9"/>
  <c r="G8"/>
  <c r="H7"/>
  <c r="G7"/>
  <c r="H4"/>
  <c r="H5"/>
  <c r="H6"/>
  <c r="G5"/>
  <c r="G6"/>
  <c r="C3" i="6"/>
  <c r="G1" i="7"/>
  <c r="C4" i="6"/>
  <c r="F1" i="7"/>
  <c r="C5" i="6"/>
  <c r="K15" i="5"/>
  <c r="J15"/>
  <c r="I15"/>
  <c r="K13"/>
  <c r="J13"/>
  <c r="I13"/>
  <c r="J12"/>
  <c r="K11"/>
  <c r="J11"/>
  <c r="I11"/>
  <c r="J10"/>
  <c r="J7"/>
  <c r="K6"/>
  <c r="J6"/>
  <c r="I6"/>
  <c r="J5"/>
  <c r="K4"/>
  <c r="J4"/>
  <c r="M8" i="8"/>
  <c r="I7" i="5"/>
  <c r="I12"/>
  <c r="I14"/>
  <c r="I5"/>
  <c r="AV19" i="42"/>
  <c r="AU18"/>
  <c r="AV18"/>
  <c r="AU17"/>
  <c r="AV17"/>
  <c r="AU16"/>
  <c r="AV16"/>
  <c r="AU15"/>
  <c r="AP14"/>
  <c r="AP13"/>
  <c r="AP12"/>
  <c r="AC12"/>
  <c r="AP11"/>
  <c r="AP10"/>
  <c r="AP9"/>
  <c r="AC9"/>
  <c r="AP8"/>
  <c r="AC8"/>
  <c r="AP7"/>
  <c r="AC7"/>
  <c r="AP6"/>
  <c r="AC6"/>
  <c r="AP5"/>
  <c r="AP4"/>
  <c r="AC5"/>
  <c r="K96" i="34"/>
  <c r="H96"/>
  <c r="K95"/>
  <c r="H95"/>
  <c r="K94"/>
  <c r="H94"/>
  <c r="K93"/>
  <c r="H93"/>
  <c r="K92"/>
  <c r="H92"/>
  <c r="K91"/>
  <c r="H91"/>
  <c r="K90"/>
  <c r="H90"/>
  <c r="K89"/>
  <c r="H89"/>
  <c r="K88"/>
  <c r="H88"/>
  <c r="K87"/>
  <c r="H87"/>
  <c r="K86"/>
  <c r="H86"/>
  <c r="K85"/>
  <c r="H85"/>
  <c r="K84"/>
  <c r="H84"/>
  <c r="K83"/>
  <c r="H83"/>
  <c r="K82"/>
  <c r="H82"/>
  <c r="K81"/>
  <c r="H81"/>
  <c r="K80"/>
  <c r="H80"/>
  <c r="K79"/>
  <c r="H79"/>
  <c r="K78"/>
  <c r="H78"/>
  <c r="K77"/>
  <c r="H77"/>
  <c r="K76"/>
  <c r="H76"/>
  <c r="K75"/>
  <c r="H75"/>
  <c r="K74"/>
  <c r="H74"/>
  <c r="K73"/>
  <c r="H73"/>
  <c r="K72"/>
  <c r="H72"/>
  <c r="K71"/>
  <c r="H71"/>
  <c r="K70"/>
  <c r="H70"/>
  <c r="K69"/>
  <c r="H69"/>
  <c r="K68"/>
  <c r="H68"/>
  <c r="K67"/>
  <c r="H67"/>
  <c r="K66"/>
  <c r="H66"/>
  <c r="K65"/>
  <c r="H65"/>
  <c r="K64"/>
  <c r="H64"/>
  <c r="K63"/>
  <c r="H63"/>
  <c r="K62"/>
  <c r="H62"/>
  <c r="K61"/>
  <c r="H61"/>
  <c r="K60"/>
  <c r="H60"/>
  <c r="K59"/>
  <c r="H59"/>
  <c r="K58"/>
  <c r="H58"/>
  <c r="K57"/>
  <c r="H57"/>
  <c r="K56"/>
  <c r="H56"/>
  <c r="K55"/>
  <c r="H55"/>
  <c r="K54"/>
  <c r="H54"/>
  <c r="K53"/>
  <c r="H53"/>
  <c r="K52"/>
  <c r="H52"/>
  <c r="K51"/>
  <c r="H51"/>
  <c r="K50"/>
  <c r="H50"/>
  <c r="K49"/>
  <c r="H49"/>
  <c r="K48"/>
  <c r="H48"/>
  <c r="K47"/>
  <c r="H47"/>
  <c r="K46"/>
  <c r="H46"/>
  <c r="K45"/>
  <c r="H45"/>
  <c r="K44"/>
  <c r="H44"/>
  <c r="K43"/>
  <c r="H43"/>
  <c r="K42"/>
  <c r="H42"/>
  <c r="K41"/>
  <c r="H41"/>
  <c r="K40"/>
  <c r="H40"/>
  <c r="K39"/>
  <c r="H39"/>
  <c r="K38"/>
  <c r="H38"/>
  <c r="K37"/>
  <c r="H37"/>
  <c r="K36"/>
  <c r="Y5"/>
  <c r="H36"/>
  <c r="K35"/>
  <c r="H35"/>
  <c r="K34"/>
  <c r="H34"/>
  <c r="K33"/>
  <c r="H33"/>
  <c r="K32"/>
  <c r="H32"/>
  <c r="K31"/>
  <c r="H31"/>
  <c r="K30"/>
  <c r="H30"/>
  <c r="K29"/>
  <c r="H29"/>
  <c r="K28"/>
  <c r="H28"/>
  <c r="K27"/>
  <c r="H27"/>
  <c r="K26"/>
  <c r="H26"/>
  <c r="K25"/>
  <c r="H25"/>
  <c r="K24"/>
  <c r="H24"/>
  <c r="K23"/>
  <c r="H23"/>
  <c r="K22"/>
  <c r="H22"/>
  <c r="K21"/>
  <c r="H21"/>
  <c r="K20"/>
  <c r="H20"/>
  <c r="K19"/>
  <c r="H19"/>
  <c r="K18"/>
  <c r="H18"/>
  <c r="K17"/>
  <c r="H17"/>
  <c r="K16"/>
  <c r="H16"/>
  <c r="K15"/>
  <c r="H15"/>
  <c r="K14"/>
  <c r="H14"/>
  <c r="K13"/>
  <c r="H13"/>
  <c r="K12"/>
  <c r="H12"/>
  <c r="K11"/>
  <c r="H11"/>
  <c r="K10"/>
  <c r="H10"/>
  <c r="K9"/>
  <c r="H9"/>
  <c r="K8"/>
  <c r="H8"/>
  <c r="K7"/>
  <c r="H7"/>
  <c r="AD6"/>
  <c r="AC6"/>
  <c r="Y6"/>
  <c r="Z6" s="1"/>
  <c r="K6"/>
  <c r="Q6"/>
  <c r="H6"/>
  <c r="AD5"/>
  <c r="AC5"/>
  <c r="K5"/>
  <c r="H5"/>
  <c r="P9"/>
  <c r="AD4"/>
  <c r="Q9"/>
  <c r="Y4"/>
  <c r="Q8"/>
  <c r="P7"/>
  <c r="AC10" i="42"/>
  <c r="AP19"/>
  <c r="AW19"/>
  <c r="AC4"/>
  <c r="AC13"/>
  <c r="AP20"/>
  <c r="AP21"/>
  <c r="AP22"/>
  <c r="AP23"/>
  <c r="AP24"/>
  <c r="D8" i="36"/>
  <c r="L9" s="1"/>
  <c r="E8"/>
  <c r="N9" s="1"/>
  <c r="D10"/>
  <c r="L11" s="1"/>
  <c r="E12"/>
  <c r="N13" s="1"/>
  <c r="O12"/>
  <c r="O8"/>
  <c r="O6"/>
  <c r="O10"/>
  <c r="O14"/>
  <c r="M9" i="8"/>
  <c r="C6" i="6"/>
  <c r="D4"/>
  <c r="F5" i="5"/>
  <c r="F7"/>
  <c r="F12"/>
  <c r="F14"/>
  <c r="K5"/>
  <c r="K7"/>
  <c r="L7"/>
  <c r="K10"/>
  <c r="L10"/>
  <c r="K12"/>
  <c r="K14"/>
  <c r="L14"/>
  <c r="AQ25" i="42"/>
  <c r="Z5" i="34"/>
  <c r="Q10"/>
  <c r="Q7"/>
  <c r="P8"/>
  <c r="R6"/>
  <c r="U8"/>
  <c r="S8"/>
  <c r="S7"/>
  <c r="R7"/>
  <c r="Z4"/>
  <c r="AE4"/>
  <c r="AE5"/>
  <c r="AE6"/>
  <c r="R9"/>
  <c r="P10"/>
  <c r="R10"/>
  <c r="U7"/>
  <c r="L5" i="5"/>
  <c r="L12"/>
  <c r="L4"/>
  <c r="L6"/>
  <c r="L8"/>
  <c r="L11"/>
  <c r="L13"/>
  <c r="L15"/>
  <c r="F13"/>
  <c r="F11"/>
  <c r="F8"/>
  <c r="F6"/>
  <c r="D5" i="6"/>
  <c r="D3"/>
  <c r="D6"/>
  <c r="AQ21" i="42"/>
  <c r="R8" i="34"/>
  <c r="T8"/>
  <c r="J16" i="5"/>
  <c r="B162" i="59" l="1"/>
  <c r="C161"/>
  <c r="O7" i="36"/>
  <c r="O11"/>
  <c r="F31"/>
  <c r="I15"/>
  <c r="E6"/>
  <c r="N7" s="1"/>
  <c r="G23" i="10"/>
  <c r="I45"/>
  <c r="G16"/>
  <c r="G18"/>
  <c r="G20"/>
  <c r="G22"/>
  <c r="G24"/>
  <c r="G14"/>
  <c r="G26" s="1"/>
  <c r="G3"/>
  <c r="E3" i="36"/>
  <c r="C4"/>
  <c r="E4"/>
  <c r="N5" s="1"/>
  <c r="G7" i="10"/>
  <c r="E5" i="36"/>
  <c r="N6" s="1"/>
  <c r="C6"/>
  <c r="G11" i="10"/>
  <c r="E7" i="36"/>
  <c r="N8" s="1"/>
  <c r="N4"/>
  <c r="N15" s="1"/>
  <c r="E14"/>
  <c r="F4"/>
  <c r="J5"/>
  <c r="P5" s="1"/>
  <c r="J7"/>
  <c r="P7" s="1"/>
  <c r="F6"/>
  <c r="J9"/>
  <c r="P9" s="1"/>
  <c r="F8"/>
  <c r="F9"/>
  <c r="J10"/>
  <c r="P10" s="1"/>
  <c r="F10"/>
  <c r="J11"/>
  <c r="P11" s="1"/>
  <c r="F11"/>
  <c r="J12"/>
  <c r="P12" s="1"/>
  <c r="J13"/>
  <c r="P13" s="1"/>
  <c r="F12"/>
  <c r="L15"/>
  <c r="C3"/>
  <c r="D14"/>
  <c r="C5"/>
  <c r="C7"/>
  <c r="C13"/>
  <c r="G5" i="10"/>
  <c r="G9"/>
  <c r="G13"/>
  <c r="G15"/>
  <c r="G17"/>
  <c r="G19"/>
  <c r="G21"/>
  <c r="B163" i="59" l="1"/>
  <c r="C162"/>
  <c r="O15" i="36"/>
  <c r="G25" i="10"/>
  <c r="G27" s="1"/>
  <c r="H26" s="1"/>
  <c r="F7" i="36"/>
  <c r="J8"/>
  <c r="P8" s="1"/>
  <c r="J14"/>
  <c r="P14" s="1"/>
  <c r="F13"/>
  <c r="J6"/>
  <c r="P6" s="1"/>
  <c r="F5"/>
  <c r="F14"/>
  <c r="C14"/>
  <c r="B164" i="59" l="1"/>
  <c r="C163"/>
  <c r="P4" i="36"/>
  <c r="P15" s="1"/>
  <c r="J15"/>
  <c r="H25" i="10"/>
  <c r="B165" i="59" l="1"/>
  <c r="C164"/>
  <c r="B166" l="1"/>
  <c r="C165"/>
  <c r="B167" l="1"/>
  <c r="C166"/>
  <c r="B168" l="1"/>
  <c r="C167"/>
  <c r="B169" l="1"/>
  <c r="C168"/>
  <c r="B170" l="1"/>
  <c r="C169"/>
  <c r="B171" l="1"/>
  <c r="C170"/>
  <c r="B172" l="1"/>
  <c r="C171"/>
  <c r="B173" l="1"/>
  <c r="C172"/>
  <c r="B174" l="1"/>
  <c r="C173"/>
  <c r="B175" l="1"/>
  <c r="C174"/>
  <c r="B176" l="1"/>
  <c r="C175"/>
  <c r="B177" l="1"/>
  <c r="C176"/>
  <c r="B178" l="1"/>
  <c r="C177"/>
  <c r="B179" l="1"/>
  <c r="C178"/>
  <c r="B180" l="1"/>
  <c r="C179"/>
  <c r="B181" l="1"/>
  <c r="C180"/>
  <c r="B182" l="1"/>
  <c r="C181"/>
  <c r="B183" l="1"/>
  <c r="C182"/>
  <c r="B184" l="1"/>
  <c r="C183"/>
  <c r="B185" l="1"/>
  <c r="C184"/>
  <c r="B186" l="1"/>
  <c r="C185"/>
  <c r="B187" l="1"/>
  <c r="C186"/>
  <c r="B188" l="1"/>
  <c r="C187"/>
  <c r="B189" l="1"/>
  <c r="C188"/>
  <c r="B190" l="1"/>
  <c r="C189"/>
  <c r="B191" l="1"/>
  <c r="C190"/>
  <c r="B192" l="1"/>
  <c r="C191"/>
  <c r="B193" l="1"/>
  <c r="C192"/>
  <c r="B194" l="1"/>
  <c r="C193"/>
  <c r="B195" l="1"/>
  <c r="C194"/>
  <c r="B196" l="1"/>
  <c r="C195"/>
  <c r="B197" l="1"/>
  <c r="C196"/>
  <c r="B198" l="1"/>
  <c r="C197"/>
  <c r="B199" l="1"/>
  <c r="C198"/>
  <c r="B200" l="1"/>
  <c r="C199"/>
  <c r="B201" l="1"/>
  <c r="C200"/>
  <c r="B202" l="1"/>
  <c r="C201"/>
  <c r="B203" l="1"/>
  <c r="C202"/>
  <c r="B204" l="1"/>
  <c r="C203"/>
  <c r="B205" l="1"/>
  <c r="C204"/>
  <c r="B206" l="1"/>
  <c r="C205"/>
  <c r="B207" l="1"/>
  <c r="C206"/>
  <c r="B208" l="1"/>
  <c r="C207"/>
  <c r="B209" l="1"/>
  <c r="C208"/>
  <c r="B210" l="1"/>
  <c r="C209"/>
  <c r="C210" l="1"/>
  <c r="B211"/>
  <c r="B212" l="1"/>
  <c r="C211"/>
  <c r="B213" l="1"/>
  <c r="C212"/>
  <c r="B214" l="1"/>
  <c r="C213"/>
  <c r="B215" l="1"/>
  <c r="C214"/>
  <c r="B216" l="1"/>
  <c r="C215"/>
  <c r="B217" l="1"/>
  <c r="C216"/>
  <c r="B218" l="1"/>
  <c r="C217"/>
  <c r="B219" l="1"/>
  <c r="C218"/>
  <c r="B220" l="1"/>
  <c r="C219"/>
  <c r="B221" l="1"/>
  <c r="C220"/>
  <c r="B222" l="1"/>
  <c r="C221"/>
  <c r="B223" l="1"/>
  <c r="C222"/>
  <c r="B224" l="1"/>
  <c r="C223"/>
  <c r="B225" l="1"/>
  <c r="C224"/>
  <c r="B226" l="1"/>
  <c r="C225"/>
  <c r="B227" l="1"/>
  <c r="C226"/>
  <c r="B228" l="1"/>
  <c r="C227"/>
  <c r="B229" l="1"/>
  <c r="C228"/>
  <c r="B230" l="1"/>
  <c r="C229"/>
  <c r="B231" l="1"/>
  <c r="C230"/>
  <c r="B232" l="1"/>
  <c r="C231"/>
  <c r="B233" l="1"/>
  <c r="C232"/>
  <c r="B234" l="1"/>
  <c r="C233"/>
  <c r="B235" l="1"/>
  <c r="C234"/>
  <c r="B236" l="1"/>
  <c r="C235"/>
  <c r="B237" l="1"/>
  <c r="C236"/>
  <c r="B238" l="1"/>
  <c r="C237"/>
  <c r="B239" l="1"/>
  <c r="C238"/>
  <c r="B240" l="1"/>
  <c r="C239"/>
  <c r="B241" l="1"/>
  <c r="C240"/>
  <c r="B242" l="1"/>
  <c r="C241"/>
  <c r="B243" l="1"/>
  <c r="C242"/>
  <c r="B244" l="1"/>
  <c r="C243"/>
  <c r="B245" l="1"/>
  <c r="C244"/>
  <c r="B246" l="1"/>
  <c r="C245"/>
  <c r="B247" l="1"/>
  <c r="C246"/>
  <c r="B248" l="1"/>
  <c r="C247"/>
  <c r="B249" l="1"/>
  <c r="C248"/>
  <c r="B250" l="1"/>
  <c r="C249"/>
  <c r="B251" l="1"/>
  <c r="C250"/>
  <c r="B252" l="1"/>
  <c r="C251"/>
  <c r="B253" l="1"/>
  <c r="C252"/>
  <c r="B254" l="1"/>
  <c r="C253"/>
  <c r="B255" l="1"/>
  <c r="C254"/>
  <c r="B256" l="1"/>
  <c r="C255"/>
  <c r="B257" l="1"/>
  <c r="C256"/>
  <c r="B258" l="1"/>
  <c r="C257"/>
  <c r="B259" l="1"/>
  <c r="C258"/>
  <c r="B260" l="1"/>
  <c r="C259"/>
  <c r="B261" l="1"/>
  <c r="C260"/>
  <c r="B262" l="1"/>
  <c r="C261"/>
  <c r="B263" l="1"/>
  <c r="C262"/>
  <c r="B264" l="1"/>
  <c r="C263"/>
  <c r="B265" l="1"/>
  <c r="C264"/>
  <c r="B266" l="1"/>
  <c r="C265"/>
  <c r="B267" l="1"/>
  <c r="C266"/>
  <c r="B268" l="1"/>
  <c r="C267"/>
  <c r="B269" l="1"/>
  <c r="C268"/>
  <c r="B270" l="1"/>
  <c r="C269"/>
  <c r="B271" l="1"/>
  <c r="C270"/>
  <c r="B272" l="1"/>
  <c r="C271"/>
  <c r="B273" l="1"/>
  <c r="C272"/>
  <c r="B274" l="1"/>
  <c r="C273"/>
  <c r="B275" l="1"/>
  <c r="C274"/>
  <c r="B276" l="1"/>
  <c r="C275"/>
  <c r="B277" l="1"/>
  <c r="C276"/>
  <c r="B278" l="1"/>
  <c r="C277"/>
  <c r="B279" l="1"/>
  <c r="C278"/>
  <c r="B280" l="1"/>
  <c r="C279"/>
  <c r="B281" l="1"/>
  <c r="C280"/>
  <c r="B282" l="1"/>
  <c r="C281"/>
  <c r="B283" l="1"/>
  <c r="C282"/>
  <c r="B284" l="1"/>
  <c r="C283"/>
  <c r="B285" l="1"/>
  <c r="C284"/>
  <c r="B286" l="1"/>
  <c r="C285"/>
  <c r="B287" l="1"/>
  <c r="C286"/>
  <c r="B288" l="1"/>
  <c r="C287"/>
  <c r="B289" l="1"/>
  <c r="C288"/>
  <c r="B290" l="1"/>
  <c r="C289"/>
  <c r="B291" l="1"/>
  <c r="C290"/>
  <c r="B292" l="1"/>
  <c r="C291"/>
  <c r="B293" l="1"/>
  <c r="C292"/>
  <c r="B294" l="1"/>
  <c r="C293"/>
  <c r="B295" l="1"/>
  <c r="C294"/>
  <c r="B296" l="1"/>
  <c r="C295"/>
  <c r="B297" l="1"/>
  <c r="C296"/>
  <c r="B298" l="1"/>
  <c r="C297"/>
  <c r="B299" l="1"/>
  <c r="C299" s="1"/>
  <c r="C298"/>
  <c r="U4" l="1"/>
  <c r="V6"/>
  <c r="U9"/>
  <c r="T9"/>
  <c r="R7"/>
  <c r="T8"/>
  <c r="U8"/>
  <c r="S6"/>
  <c r="R5"/>
  <c r="V7"/>
  <c r="U7"/>
  <c r="V8"/>
  <c r="S9"/>
  <c r="S7"/>
  <c r="S8"/>
  <c r="R9"/>
  <c r="R8"/>
  <c r="R6"/>
  <c r="U5"/>
  <c r="T7"/>
  <c r="T6"/>
  <c r="U6"/>
  <c r="V9"/>
  <c r="S5"/>
  <c r="T4"/>
  <c r="V5"/>
  <c r="S4"/>
  <c r="S10" s="1"/>
  <c r="T5"/>
  <c r="R4"/>
  <c r="R10" s="1"/>
  <c r="V4"/>
  <c r="V10" s="1"/>
  <c r="T10" l="1"/>
  <c r="U10"/>
</calcChain>
</file>

<file path=xl/sharedStrings.xml><?xml version="1.0" encoding="utf-8"?>
<sst xmlns="http://schemas.openxmlformats.org/spreadsheetml/2006/main" count="2350" uniqueCount="631">
  <si>
    <t>Enero</t>
  </si>
  <si>
    <t>Sábado</t>
  </si>
  <si>
    <t>Domingo</t>
  </si>
  <si>
    <t>Lunes</t>
  </si>
  <si>
    <t>Martes</t>
  </si>
  <si>
    <t>Miércoles</t>
  </si>
  <si>
    <t>Jueves</t>
  </si>
  <si>
    <t>Viernes</t>
  </si>
  <si>
    <t>Febrero</t>
  </si>
  <si>
    <t>Marzo</t>
  </si>
  <si>
    <t>Abril</t>
  </si>
  <si>
    <t>Mayo</t>
  </si>
  <si>
    <t>Junio</t>
  </si>
  <si>
    <t>US$/MWh</t>
  </si>
  <si>
    <t>Mes</t>
  </si>
  <si>
    <t>NºDía</t>
  </si>
  <si>
    <t>Día</t>
  </si>
  <si>
    <t>Crucero</t>
  </si>
  <si>
    <t>$/US$</t>
  </si>
  <si>
    <t>Tipo de Cambio</t>
  </si>
  <si>
    <t>$/kWh</t>
  </si>
  <si>
    <t>CMg promedio diario Crucero 220 kV</t>
  </si>
  <si>
    <t>Estadístico</t>
  </si>
  <si>
    <t>Variación</t>
  </si>
  <si>
    <t>Promedio</t>
  </si>
  <si>
    <t>Máximo</t>
  </si>
  <si>
    <t>Mínimo</t>
  </si>
  <si>
    <t>Ene</t>
  </si>
  <si>
    <t>Feb</t>
  </si>
  <si>
    <t>Mar</t>
  </si>
  <si>
    <t>Abr</t>
  </si>
  <si>
    <t>May</t>
  </si>
  <si>
    <t>Jun</t>
  </si>
  <si>
    <t>Desviación Estándar</t>
  </si>
  <si>
    <t>CMg promedio mensual Crucero 220 kV</t>
  </si>
  <si>
    <t>En pesos</t>
  </si>
  <si>
    <t>Como Fuente se utiliza la Base de Datos de Información del Boletín Semanal</t>
  </si>
  <si>
    <t>Tipo Combustible</t>
  </si>
  <si>
    <t>Jul</t>
  </si>
  <si>
    <t>Ago</t>
  </si>
  <si>
    <t>Sep</t>
  </si>
  <si>
    <t>Oct</t>
  </si>
  <si>
    <t>Nov</t>
  </si>
  <si>
    <t>Dic</t>
  </si>
  <si>
    <t>Fuel Oil Nro. 6</t>
  </si>
  <si>
    <t>Carbón</t>
  </si>
  <si>
    <t>Hidro + BESS</t>
  </si>
  <si>
    <t>Diesel + Fuel Oil</t>
  </si>
  <si>
    <t>Carbón + Petcoke</t>
  </si>
  <si>
    <t>Gas Natural</t>
  </si>
  <si>
    <t>Diesel</t>
  </si>
  <si>
    <t>Totales Mensuales</t>
  </si>
  <si>
    <t>Hidro</t>
  </si>
  <si>
    <t>Generación Bruta Anual Por Tipo Combustible [GWh] - Año 2010</t>
  </si>
  <si>
    <t>Generación Bruta Anual Por Tipo Combustible [GWh] - Año 2011</t>
  </si>
  <si>
    <t>Total</t>
  </si>
  <si>
    <t>GWh Anual</t>
  </si>
  <si>
    <t>AÑO 2009</t>
  </si>
  <si>
    <t>AÑO 2008</t>
  </si>
  <si>
    <t>AÑO 2007</t>
  </si>
  <si>
    <t>AÑO 2006</t>
  </si>
  <si>
    <t>AÑO 2005</t>
  </si>
  <si>
    <t>Generación Bruta Anual Por Tipo Combustible [GWh] - Año 2009</t>
  </si>
  <si>
    <t>Generación Bruta Anual Por Tipo Combustible [GWh] - Año 2008</t>
  </si>
  <si>
    <t>Generación Bruta Anual Por Tipo Combustible [GWh] - Año 2007</t>
  </si>
  <si>
    <t>Generación Bruta Anual Por Tipo Combustible [GWh] - Año 2006</t>
  </si>
  <si>
    <t>Generación Bruta Anual Por Tipo Combustible [GWh] - Año 2005</t>
  </si>
  <si>
    <t>Generación Bruta Anual Por Tipo Combustible [GWh] - Año 2004</t>
  </si>
  <si>
    <t>Generación Bruta Anual Por Tipo Combustible [GWh] - Año 2003</t>
  </si>
  <si>
    <t>Energía [GWh]</t>
  </si>
  <si>
    <t>Compara con Anterior</t>
  </si>
  <si>
    <t>Compara con Mismo periodo año pasado</t>
  </si>
  <si>
    <t>Generación Bruta Mensual por Tipo de Combustible (GWh)</t>
  </si>
  <si>
    <t>TOTAL</t>
  </si>
  <si>
    <t>E-CL</t>
  </si>
  <si>
    <t>GASATACAMA</t>
  </si>
  <si>
    <t>AES GENER</t>
  </si>
  <si>
    <t>Generador</t>
  </si>
  <si>
    <t>GWh</t>
  </si>
  <si>
    <t>Participación</t>
  </si>
  <si>
    <t>GAS ATACAMA</t>
  </si>
  <si>
    <t>Hora</t>
  </si>
  <si>
    <t>Año</t>
  </si>
  <si>
    <t>Potencia Media Horaria Activa Bruta[MW]</t>
  </si>
  <si>
    <t>Potencia Media Horaria</t>
  </si>
  <si>
    <t>Estadística</t>
  </si>
  <si>
    <t>MW</t>
  </si>
  <si>
    <t>Mínima</t>
  </si>
  <si>
    <t>Máxima</t>
  </si>
  <si>
    <t>Factor de Carga</t>
  </si>
  <si>
    <t>Coeficiente Variación</t>
  </si>
  <si>
    <t>Energía Bruta Diaria</t>
  </si>
  <si>
    <t>Empresa</t>
  </si>
  <si>
    <t>Total Semestre</t>
  </si>
  <si>
    <t>Regulado</t>
  </si>
  <si>
    <t>Libre</t>
  </si>
  <si>
    <t>ANDINA</t>
  </si>
  <si>
    <t>ANGAMOS</t>
  </si>
  <si>
    <t>CELTA</t>
  </si>
  <si>
    <t>ENORCHILE</t>
  </si>
  <si>
    <t>HORNITOS</t>
  </si>
  <si>
    <t>NORGENER</t>
  </si>
  <si>
    <t>VENTAS</t>
  </si>
  <si>
    <t>CAVANCHA</t>
  </si>
  <si>
    <t>Generación</t>
  </si>
  <si>
    <t>Ventas</t>
  </si>
  <si>
    <t>Desde</t>
  </si>
  <si>
    <t>Hasta</t>
  </si>
  <si>
    <t>CTM2</t>
  </si>
  <si>
    <t>U12</t>
  </si>
  <si>
    <t>U16-TG</t>
  </si>
  <si>
    <t>U16-TV</t>
  </si>
  <si>
    <t>Evento</t>
  </si>
  <si>
    <t>Fecha</t>
  </si>
  <si>
    <t>Causa</t>
  </si>
  <si>
    <t>Frecuencia [Hz]</t>
  </si>
  <si>
    <t>Nº Escalón</t>
  </si>
  <si>
    <t>Pérdida de Generación [MW]</t>
  </si>
  <si>
    <t>Desconexión Consumos [MW]</t>
  </si>
  <si>
    <t>Desconexión Generación / Consumos [MW]</t>
  </si>
  <si>
    <t>Carbón [US$/Ton]</t>
  </si>
  <si>
    <t>MEJILLONES</t>
  </si>
  <si>
    <t>TOCOPILLA</t>
  </si>
  <si>
    <t>TARAPACÁ</t>
  </si>
  <si>
    <t>Diesel [US$/m3]</t>
  </si>
  <si>
    <t>ATACAMA</t>
  </si>
  <si>
    <t>TGTAR</t>
  </si>
  <si>
    <t>CTM3-TG</t>
  </si>
  <si>
    <t>CTM3-TV</t>
  </si>
  <si>
    <t>U13</t>
  </si>
  <si>
    <t>NTO1</t>
  </si>
  <si>
    <t>CDEC-SING</t>
  </si>
  <si>
    <t>PROGRAMA DE GENERACION BRUTA DE CENTRALES DEL SING :</t>
  </si>
  <si>
    <t>(GWh)</t>
  </si>
  <si>
    <t>Unidad 10 - 11</t>
  </si>
  <si>
    <t>Unidad 12 - 13</t>
  </si>
  <si>
    <t>Unidad 14 - 15</t>
  </si>
  <si>
    <t>Unidad 16 (CC)</t>
  </si>
  <si>
    <t>T.Gas  1</t>
  </si>
  <si>
    <t>T.Gas  2</t>
  </si>
  <si>
    <t>T.Gas 3</t>
  </si>
  <si>
    <t>SUTA</t>
  </si>
  <si>
    <t>Total Gen. Bruta</t>
  </si>
  <si>
    <t>Consumos Propios</t>
  </si>
  <si>
    <t>Total Gen. Neta</t>
  </si>
  <si>
    <t>CT ANGAMOS</t>
  </si>
  <si>
    <t>C.T. Angamos</t>
  </si>
  <si>
    <t>CT ANDINA SA</t>
  </si>
  <si>
    <t>C.T. Andina</t>
  </si>
  <si>
    <t>INVERSIONES HORNITOS</t>
  </si>
  <si>
    <t>C.T. Hornitos</t>
  </si>
  <si>
    <t>C.H. Chapiquiña</t>
  </si>
  <si>
    <t>C.D. Arica</t>
  </si>
  <si>
    <t>C.D. y T.G. Iquique</t>
  </si>
  <si>
    <t>C.D. M.Blancos</t>
  </si>
  <si>
    <t>C.T. Mejillones 3 (CC)</t>
  </si>
  <si>
    <t>C.T. Mejillones 1</t>
  </si>
  <si>
    <t>C.T. Mejillones 2</t>
  </si>
  <si>
    <t>D Enaex</t>
  </si>
  <si>
    <t>C Enaex</t>
  </si>
  <si>
    <t>C.T. Tarapacá</t>
  </si>
  <si>
    <t>Nueva Tocopilla 1</t>
  </si>
  <si>
    <t>Nueva Tocopilla 2</t>
  </si>
  <si>
    <t>Atacama TG1A</t>
  </si>
  <si>
    <t>Atacama TG1B</t>
  </si>
  <si>
    <t>Atacama TV1C</t>
  </si>
  <si>
    <t>Atacama TG2A</t>
  </si>
  <si>
    <t>Atacama TG2B</t>
  </si>
  <si>
    <t>Atacama TV2C</t>
  </si>
  <si>
    <t>GENER</t>
  </si>
  <si>
    <t>Central Salta</t>
  </si>
  <si>
    <t>C.H. Cavancha</t>
  </si>
  <si>
    <t>CD Inacal</t>
  </si>
  <si>
    <t>Estandartes</t>
  </si>
  <si>
    <t>TOTAL SING</t>
  </si>
  <si>
    <t>Generación Bruta</t>
  </si>
  <si>
    <t>Generación Neta</t>
  </si>
  <si>
    <t>Pérd. de Transm.</t>
  </si>
  <si>
    <t>VENTAS SING</t>
  </si>
  <si>
    <t>ENS</t>
  </si>
  <si>
    <t>Proyectos de Generación</t>
  </si>
  <si>
    <t>Potencia Neta MW</t>
  </si>
  <si>
    <t>Proyectos de Transmisión</t>
  </si>
  <si>
    <t>Proyectos de Consumo</t>
  </si>
  <si>
    <t>Demanda Media MVA</t>
  </si>
  <si>
    <t>Julio</t>
  </si>
  <si>
    <t>Agosto</t>
  </si>
  <si>
    <t>Septiembre</t>
  </si>
  <si>
    <t>Octubre</t>
  </si>
  <si>
    <t>Noviembre</t>
  </si>
  <si>
    <t>Diciembre</t>
  </si>
  <si>
    <t>Petcoke</t>
  </si>
  <si>
    <t>PMG La Portada</t>
  </si>
  <si>
    <t>Otro</t>
  </si>
  <si>
    <t>Ampliación SE Salar 220 kV</t>
  </si>
  <si>
    <t>Minera Quadra Proyecto Sierra Gorda</t>
  </si>
  <si>
    <t>Año 2012</t>
  </si>
  <si>
    <t>AÑO 2012</t>
  </si>
  <si>
    <t>Cogeneración</t>
  </si>
  <si>
    <t>Solar</t>
  </si>
  <si>
    <t>Generación Bruta Anual Por Tipo Combustible [GWh] - Año 2012</t>
  </si>
  <si>
    <t xml:space="preserve">Hidro </t>
  </si>
  <si>
    <t>Tipo Combustible / Día</t>
  </si>
  <si>
    <t>NORACID</t>
  </si>
  <si>
    <t>No</t>
  </si>
  <si>
    <t>Unidad</t>
  </si>
  <si>
    <t>CTA1</t>
  </si>
  <si>
    <t>ANG1</t>
  </si>
  <si>
    <t>CTTAR</t>
  </si>
  <si>
    <t>CTM1</t>
  </si>
  <si>
    <t>U14</t>
  </si>
  <si>
    <t>TG2B</t>
  </si>
  <si>
    <t>TV2C</t>
  </si>
  <si>
    <t>CTH1</t>
  </si>
  <si>
    <t>NTO2</t>
  </si>
  <si>
    <t>Prog. (1)</t>
  </si>
  <si>
    <t xml:space="preserve">ENERNUEVAS </t>
  </si>
  <si>
    <t>Mini Hidro Alto Hospicio</t>
  </si>
  <si>
    <t>Mini Hidro El Toro</t>
  </si>
  <si>
    <t>PAM</t>
  </si>
  <si>
    <t>Huayca1</t>
  </si>
  <si>
    <t>Valle de los Vientos</t>
  </si>
  <si>
    <t>Pozo Almonte Solar 2 y 3</t>
  </si>
  <si>
    <t>7,5 / 16</t>
  </si>
  <si>
    <t>Central Salar CODELCO</t>
  </si>
  <si>
    <t>Tap Off Quiani</t>
  </si>
  <si>
    <t>Tap Off Uribe</t>
  </si>
  <si>
    <t>Ampliación SE Calama</t>
  </si>
  <si>
    <t>OGP1 Minera Escondida</t>
  </si>
  <si>
    <t>Año 2013</t>
  </si>
  <si>
    <t>Comparación 2013/2012</t>
  </si>
  <si>
    <t>ANG2</t>
  </si>
  <si>
    <t>N°</t>
  </si>
  <si>
    <t>Dirección</t>
  </si>
  <si>
    <t>Tipo</t>
  </si>
  <si>
    <t>Procedimiento</t>
  </si>
  <si>
    <t>Estado</t>
  </si>
  <si>
    <t>DO</t>
  </si>
  <si>
    <t>NT</t>
  </si>
  <si>
    <t>DS 291</t>
  </si>
  <si>
    <t>DS 97</t>
  </si>
  <si>
    <t>DS 130</t>
  </si>
  <si>
    <t>Cuantificación, Disponibilidad de Recursos y Necesidades de Instalación y/o Habilitación de Equipos para la prestación de Servicios Complementarios.</t>
  </si>
  <si>
    <t>DP</t>
  </si>
  <si>
    <t>Solicitado CNE</t>
  </si>
  <si>
    <t>DAP</t>
  </si>
  <si>
    <t>AÑO 2013</t>
  </si>
  <si>
    <t>Generación Bruta Anual Por Tipo Combustible [GWh] - Año 2013</t>
  </si>
  <si>
    <t>1-2013</t>
  </si>
  <si>
    <t xml:space="preserve">   ON GROUP</t>
  </si>
  <si>
    <t>Ventas primer semestre 2013</t>
  </si>
  <si>
    <t>Total.</t>
  </si>
  <si>
    <t>ON GROUP</t>
  </si>
  <si>
    <t>Línea 69 Kv y S/E OLAP Minera Escondida</t>
  </si>
  <si>
    <t>Ampliación de Planta Fotovoltaica La Huayca</t>
  </si>
  <si>
    <t>1° Semestre 2014</t>
  </si>
  <si>
    <t>Desenganche de la unidad ANG2.</t>
  </si>
  <si>
    <t>Se investiga.</t>
  </si>
  <si>
    <t>Día del Año</t>
  </si>
  <si>
    <t>Caso</t>
  </si>
  <si>
    <t>LOLP Máximo del Caso</t>
  </si>
  <si>
    <t>LOLE (hr/día)</t>
  </si>
  <si>
    <t>LOEE (MWhr/dia)</t>
  </si>
  <si>
    <t>Demanda MW</t>
  </si>
  <si>
    <t>Reserva Absoluta MW</t>
  </si>
  <si>
    <t>LOLP Medio Anual</t>
  </si>
  <si>
    <t>Reserva Esperada</t>
  </si>
  <si>
    <t>LOLP diario</t>
  </si>
  <si>
    <t>Caso1</t>
  </si>
  <si>
    <t>Caso2</t>
  </si>
  <si>
    <t>Caso3</t>
  </si>
  <si>
    <t>Caso4</t>
  </si>
  <si>
    <t>Caso5</t>
  </si>
  <si>
    <t>Caso6</t>
  </si>
  <si>
    <t>Caso7</t>
  </si>
  <si>
    <t>Caso8</t>
  </si>
  <si>
    <t>Caso9</t>
  </si>
  <si>
    <t>Caso10</t>
  </si>
  <si>
    <t>Caso11</t>
  </si>
  <si>
    <t>Caso12</t>
  </si>
  <si>
    <t>Caso13</t>
  </si>
  <si>
    <t>Caso14</t>
  </si>
  <si>
    <t>Caso15</t>
  </si>
  <si>
    <t>Caso16</t>
  </si>
  <si>
    <t>Caso17</t>
  </si>
  <si>
    <t>Caso18</t>
  </si>
  <si>
    <t>Caso19</t>
  </si>
  <si>
    <t>Caso20</t>
  </si>
  <si>
    <t>Caso21</t>
  </si>
  <si>
    <t>Caso22</t>
  </si>
  <si>
    <t>Caso23</t>
  </si>
  <si>
    <t>Caso24</t>
  </si>
  <si>
    <t>Caso25</t>
  </si>
  <si>
    <t xml:space="preserve">GENERACION </t>
  </si>
  <si>
    <t>AGB</t>
  </si>
  <si>
    <t>Cmg Crucero 220 (USD /MWh)</t>
  </si>
  <si>
    <t>Parque Solar El Águila I</t>
  </si>
  <si>
    <t xml:space="preserve">Arica Solar I </t>
  </si>
  <si>
    <t xml:space="preserve">Ampliación S/E Cerro Dragón y Alto Hospicio </t>
  </si>
  <si>
    <t>Tap Off Antucoya</t>
  </si>
  <si>
    <t>Sist. Tx estaciones de bombeo 1 y 2 Transmisora Baquedano</t>
  </si>
  <si>
    <t>Ampliación Encuentro y LT 2x220 kV Encuentro-Sierra Gorda</t>
  </si>
  <si>
    <t>Descripción</t>
  </si>
  <si>
    <t>JUL</t>
  </si>
  <si>
    <t>AGO</t>
  </si>
  <si>
    <t xml:space="preserve">   </t>
  </si>
  <si>
    <t>Trimestre - Año</t>
  </si>
  <si>
    <t>2-2013</t>
  </si>
  <si>
    <t>3-2013</t>
  </si>
  <si>
    <t>4-2012</t>
  </si>
  <si>
    <t>3-2012</t>
  </si>
  <si>
    <t>Dia</t>
  </si>
  <si>
    <t>Total Trimestre</t>
  </si>
  <si>
    <t>Duración [Días]</t>
  </si>
  <si>
    <t>Desenganche de la unidad PAM.</t>
  </si>
  <si>
    <t>Caso26</t>
  </si>
  <si>
    <t>Caso27</t>
  </si>
  <si>
    <t>Caso28</t>
  </si>
  <si>
    <t>Caso29</t>
  </si>
  <si>
    <t>Caso30</t>
  </si>
  <si>
    <t>Caso31</t>
  </si>
  <si>
    <t>Caso32</t>
  </si>
  <si>
    <t>Caso33</t>
  </si>
  <si>
    <t>Caso34</t>
  </si>
  <si>
    <t>Caso35</t>
  </si>
  <si>
    <t>Caso36</t>
  </si>
  <si>
    <t>Caso37</t>
  </si>
  <si>
    <t>Caso38</t>
  </si>
  <si>
    <t>Caso39</t>
  </si>
  <si>
    <t>Caso40</t>
  </si>
  <si>
    <t>CDEC-SING N° 34/2013</t>
  </si>
  <si>
    <t>Parque Solar el Águila</t>
  </si>
  <si>
    <t>Nota: El costo marginal presentado en la planilla de color rojo, que resulta de una optimización lineal para un horizonte de mediano y largo plazo, corresponde al multiplicador de Lagrange (variable dual) asociado a la restricción de balance de energía.  Esta  variable matemática, en ningun caso, representa una previsión de los costos marginales reales esperados dicho horizonte, dado que los costos marginales reales resultan del proceso de cálculo que realiza la DP, conforme a la normativa vigente para la valorización de las transferencias de energía del SING.</t>
  </si>
  <si>
    <t>Minera Pampa Camarones</t>
  </si>
  <si>
    <t>Antucoya Fase II</t>
  </si>
  <si>
    <t>María Elena FV</t>
  </si>
  <si>
    <t>Trimestre</t>
  </si>
  <si>
    <t>trimestre</t>
  </si>
  <si>
    <t>Total ambos</t>
  </si>
  <si>
    <t>Cálculo del Nivel Máximo de Cortocircuito.</t>
  </si>
  <si>
    <t>Con Informe Favorable de la CNE.</t>
  </si>
  <si>
    <t>Definición de Parámetros Técnicos y Operativos para el envío de datos al SITR del CDC.</t>
  </si>
  <si>
    <t>Desarrollo de Auditorías Técnicas.</t>
  </si>
  <si>
    <t>Con Informe Favorable de la CNE (18/10/2012).</t>
  </si>
  <si>
    <t>Desempeño del Control de Frecuencia.</t>
  </si>
  <si>
    <t>Determinación de Pérdidas y Excedentes máximos en Sistemas de Subtransmisión y Adicional.</t>
  </si>
  <si>
    <t>Determinación del Margen de Seguridad para la Operación.</t>
  </si>
  <si>
    <t>Habilitación de Instalaciones Control de Frecuencia, Control de Tensión, EDAC y PRS.</t>
  </si>
  <si>
    <t>Informes de Falla de Coordinados.</t>
  </si>
  <si>
    <t>Programación del Perfil de Tensiones y Despacho de Potencia Reactiva.</t>
  </si>
  <si>
    <t>Requisitos Técnicos Mínimos de Instalaciones que se Interconectan al SING.</t>
  </si>
  <si>
    <t>Sistema de Monitoreo.</t>
  </si>
  <si>
    <t>Verificación de la Activación Óptima de los EDAC, EDAG y ERAG.</t>
  </si>
  <si>
    <t>Comunicaciones con las Direcciones del CDEC-SING.</t>
  </si>
  <si>
    <t>En desarrollo versión incluyendo observaciones CNE.</t>
  </si>
  <si>
    <t>Coordinación de Trabajos en el SING.</t>
  </si>
  <si>
    <t>Con Informe Favorable de la CNE (11/09/2012).</t>
  </si>
  <si>
    <t>Costos de Combustibles de las Centrales Generadoras del SING.</t>
  </si>
  <si>
    <t>Desconexión Manual de Carga.</t>
  </si>
  <si>
    <t>Determinación de los Costos Variables de operación de las unidades generadoras.</t>
  </si>
  <si>
    <t>En desarrollo versión incluyendo observaciones Coordinados.</t>
  </si>
  <si>
    <t>Elaboración de Movimiento de Equipos para Instalaciones del SING.</t>
  </si>
  <si>
    <t>Información de Consumos Específicos.</t>
  </si>
  <si>
    <t>Información de Costos Variables No Combustibles.</t>
  </si>
  <si>
    <t>Información de Mínimo Técnico.</t>
  </si>
  <si>
    <t>Información de Parámetros para los Procesos de Partida y Detención.</t>
  </si>
  <si>
    <t>Interconexión, Modificación y Retiro de Instalaciones del SING.</t>
  </si>
  <si>
    <t>Con Informe Favorable de la CNE (22/08/2012).</t>
  </si>
  <si>
    <t>Mantenimiento Mayor de unidades de generación y transmisión.</t>
  </si>
  <si>
    <t>Programación de la Operación de Corto Plazo.</t>
  </si>
  <si>
    <t>Pruebas de Potencia Máxima en Unidades Generadoras.</t>
  </si>
  <si>
    <t>Tareas y Responsabilidades del Centro de Despacho y Control.</t>
  </si>
  <si>
    <t>Medidas Específicas ante Planes de Seguridad de Abastecimiento.</t>
  </si>
  <si>
    <t>Declaración de Costos de Equipos para la prestación de Servicios Complementarios.</t>
  </si>
  <si>
    <t>Instrucciones de Operación de Servicios Complementarios.</t>
  </si>
  <si>
    <t>Verificación y Seguimiento del Cumplimiento Efectivo de Servicios Complementarios.</t>
  </si>
  <si>
    <t>Información Técnica de Instalaciones y Equipamiento.</t>
  </si>
  <si>
    <t>Informe Calidad de Suministro y Calidad de Producto.</t>
  </si>
  <si>
    <t>Cálculo de costos marginales para transferencias de energía.</t>
  </si>
  <si>
    <t>Cálculo y determinación del Balance de Potencia Firme.</t>
  </si>
  <si>
    <t>Información para Estudios de Planificación, Expansión y Desarrollo del SING.</t>
  </si>
  <si>
    <t>Pagos por Reliquidación y Cálculo de Intereses.</t>
  </si>
  <si>
    <t>Sistemas de Medida de Energía.</t>
  </si>
  <si>
    <t>Transferencias de Potencia entre Empresas Generadoras.</t>
  </si>
  <si>
    <t>Tratamiento Dispositivos Tipo BESS.</t>
  </si>
  <si>
    <t>Valorización de Transferencias Económicas.</t>
  </si>
  <si>
    <t>Reliquidaciones por Implementación de un Plan de Seguridad de Abastecimiento.</t>
  </si>
  <si>
    <t>Contabilidad de Recaudación Cargo Único Troncal.</t>
  </si>
  <si>
    <t>Remuneración de Servicios Complementarios.</t>
  </si>
  <si>
    <t xml:space="preserve"> Financiamiento del CDEC-SING.</t>
  </si>
  <si>
    <t>Confección del Presupuesto del CDEC-SING.</t>
  </si>
  <si>
    <t>Fallas</t>
  </si>
  <si>
    <t>Transmisión</t>
  </si>
  <si>
    <t>Clientes</t>
  </si>
  <si>
    <t>-</t>
  </si>
  <si>
    <t>Desenganche de la unidad CTM1.</t>
  </si>
  <si>
    <t>Enviado a la CNE para Informe Favorable.</t>
  </si>
  <si>
    <t>Frecuencia Mínima</t>
  </si>
  <si>
    <t>Desemp. Real / Nominal</t>
  </si>
  <si>
    <t>[MW]</t>
  </si>
  <si>
    <t>[%]</t>
  </si>
  <si>
    <r>
      <t>Julio</t>
    </r>
    <r>
      <rPr>
        <vertAlign val="superscript"/>
        <sz val="9"/>
        <color rgb="FF000000"/>
        <rFont val="Arial"/>
        <family val="2"/>
      </rPr>
      <t>(1)</t>
    </r>
  </si>
  <si>
    <r>
      <t>Septiembre</t>
    </r>
    <r>
      <rPr>
        <vertAlign val="superscript"/>
        <sz val="9"/>
        <color rgb="FF000000"/>
        <rFont val="Arial"/>
        <family val="2"/>
      </rPr>
      <t>(1)</t>
    </r>
  </si>
  <si>
    <t>Nota (1): En los meses de Julio y Septiembre no se presentaron eventos que implicaran la operación del EDAC por Subfrecuencia.</t>
  </si>
  <si>
    <t>N° Evento</t>
  </si>
  <si>
    <t>MES</t>
  </si>
  <si>
    <t>AÑO</t>
  </si>
  <si>
    <t>PDAD</t>
  </si>
  <si>
    <t>DDAD</t>
  </si>
  <si>
    <t>DSVAD</t>
  </si>
  <si>
    <t>Ponderado
FINAL</t>
  </si>
  <si>
    <t>Calificación</t>
  </si>
  <si>
    <t>ENE</t>
  </si>
  <si>
    <t>N/A</t>
  </si>
  <si>
    <t>FEB</t>
  </si>
  <si>
    <t>MAR</t>
  </si>
  <si>
    <t>ABR</t>
  </si>
  <si>
    <t>Deficiente</t>
  </si>
  <si>
    <t>MAY</t>
  </si>
  <si>
    <t>Bueno</t>
  </si>
  <si>
    <t>JUN</t>
  </si>
  <si>
    <t>Informado por los clientes</t>
  </si>
  <si>
    <t>Ajustes realizados por la DO</t>
  </si>
  <si>
    <t xml:space="preserve">Ponderado 
FINAL </t>
  </si>
  <si>
    <t>Aceptable</t>
  </si>
  <si>
    <t>SEPT</t>
  </si>
  <si>
    <t>OCT</t>
  </si>
  <si>
    <t>NOV</t>
  </si>
  <si>
    <t>DIC</t>
  </si>
  <si>
    <t>Malo</t>
  </si>
  <si>
    <t>Ajustado por la DO</t>
  </si>
  <si>
    <t>Eólico</t>
  </si>
  <si>
    <t>4-2013</t>
  </si>
  <si>
    <t>octubre</t>
  </si>
  <si>
    <t>desde</t>
  </si>
  <si>
    <t>hasta</t>
  </si>
  <si>
    <t>duración (días)</t>
  </si>
  <si>
    <t>antecedentes</t>
  </si>
  <si>
    <t>CTA/2013/024</t>
  </si>
  <si>
    <t>CDEC-SING N° 16/2013</t>
  </si>
  <si>
    <t>CDEC-SING N° 066/2013</t>
  </si>
  <si>
    <t>CDEC-SING N° 060/2013</t>
  </si>
  <si>
    <t>E-CL N° 097/2013</t>
  </si>
  <si>
    <t>E-CL N° 145/2013</t>
  </si>
  <si>
    <t>U15</t>
  </si>
  <si>
    <t>E-CL N° 125/2013</t>
  </si>
  <si>
    <t>TG1A</t>
  </si>
  <si>
    <t>CDEC-SING-A N° 0070/2013</t>
  </si>
  <si>
    <t>TG2A</t>
  </si>
  <si>
    <t>CTH/2013/016</t>
  </si>
  <si>
    <t>GMAR3</t>
  </si>
  <si>
    <t>M1AR3</t>
  </si>
  <si>
    <t>GASATACAMA CHILE</t>
  </si>
  <si>
    <t>EQUIPOS DE GENERACIÓN</t>
  </si>
  <si>
    <t>Valle de los vientos</t>
  </si>
  <si>
    <t>VALLE DE LOS VIENTOS</t>
  </si>
  <si>
    <t>SPS LA HUAYCA</t>
  </si>
  <si>
    <t>Complejo FV San Pedro</t>
  </si>
  <si>
    <t>Desenganche de la Unidad U13.</t>
  </si>
  <si>
    <t>Trip caldera.</t>
  </si>
  <si>
    <t>Falla ventilador tiro forzado.</t>
  </si>
  <si>
    <t>Desenganche de la Unidad ANG2.</t>
  </si>
  <si>
    <t xml:space="preserve"> Falla en la fuente de alimentación de la protección del generador F02, que produjo operación de relé 86GB. </t>
  </si>
  <si>
    <t>Desenganche de la componente TG1A.</t>
  </si>
  <si>
    <t>Apagado de llama por no ingreso de combustible en los inyectores de combustible secundarios.</t>
  </si>
  <si>
    <t>Falla en el controlador del sistema de enfriamiento de la planta de ácido sulfúrico.</t>
  </si>
  <si>
    <t>Desenganche de la unidad ANG1.</t>
  </si>
  <si>
    <t>Baja presión del colector de agua de alimentación.</t>
  </si>
  <si>
    <t>11-Oct</t>
  </si>
  <si>
    <t>Desenganche de la unidad U15.</t>
  </si>
  <si>
    <t>Desenganche manual por bajo nivel domo, falla transmisor de nivel.</t>
  </si>
  <si>
    <t>29-oct</t>
  </si>
  <si>
    <t>Desconexión bomba circuladora de agua de mar mientras se controlaba el nivel de pozo de torres de enfriamiento.</t>
  </si>
  <si>
    <t>1</t>
  </si>
  <si>
    <t>Bajo nivel del domo.</t>
  </si>
  <si>
    <t>Desenganche de la componente TG1B.</t>
  </si>
  <si>
    <t>Problema en sistema de control de domo.</t>
  </si>
  <si>
    <t>30-oct</t>
  </si>
  <si>
    <t>Falla en quemador de planta de ácido sulfúrico Mejillones.</t>
  </si>
  <si>
    <t>Desenganche de la unidad CTM2.</t>
  </si>
  <si>
    <t>Falla en fuente de poder del control de los quemadores.</t>
  </si>
  <si>
    <t>Interrupción de la línea 66 kV Pozo Almonte - Sagasca con pérdida de consumo de 3,6 MW.</t>
  </si>
  <si>
    <t>Se investiga</t>
  </si>
  <si>
    <t>Interrupción línea 66 kV Central Diesel Arica - Arica.</t>
  </si>
  <si>
    <t>Conductor cortado entre las postaciones N° 47 y 48.</t>
  </si>
  <si>
    <t>Interrupción línea 220 kV O´Higgins - Coloso.</t>
  </si>
  <si>
    <t xml:space="preserve">Flashover mientras se efectuaba lavado de aislación en S/E O’Higgins. </t>
  </si>
  <si>
    <t xml:space="preserve">04-Oct. </t>
  </si>
  <si>
    <t>Rechazo de carga minera Escondida con 140 MW.</t>
  </si>
  <si>
    <t>Rechazo de carga de Minera Collahuasi con 60 MW.</t>
  </si>
  <si>
    <t>Pérdida de la línea 1 y línea 3 de molienda por problemas en el área de flotación.</t>
  </si>
  <si>
    <t>Desenganche de todas las unidades de la Central diesel INACAL.</t>
  </si>
  <si>
    <t>Problemas en el sistema de control (se investiga).</t>
  </si>
  <si>
    <t>Desenganche de la unidad CTH.</t>
  </si>
  <si>
    <t>Falla de comunicación en el DCS.</t>
  </si>
  <si>
    <t>05-nov</t>
  </si>
  <si>
    <t>Desenganche de la unidad U13.</t>
  </si>
  <si>
    <t>Bajo flujo de aire combustión.</t>
  </si>
  <si>
    <t>Desenganche de la componente CTM3-TG.</t>
  </si>
  <si>
    <t>Error operacional.</t>
  </si>
  <si>
    <t>06-nov</t>
  </si>
  <si>
    <t>Desenganche unidad CTA.</t>
  </si>
  <si>
    <t>Alto nivel del Domo.</t>
  </si>
  <si>
    <t>Alta temperatura del vapor sobrecalentado.</t>
  </si>
  <si>
    <t>Desenganche de la unidad CTA.</t>
  </si>
  <si>
    <t>Alto nivel domo.</t>
  </si>
  <si>
    <t>Desenganche de la componente TG2A.</t>
  </si>
  <si>
    <t>Fuga de combustible líquido por válvula Check Cámara Combustión N° 13.</t>
  </si>
  <si>
    <t>14-nov</t>
  </si>
  <si>
    <t>Desenganche unidad CTM1.</t>
  </si>
  <si>
    <t>Relé auxiliar de la protección buchholz con contacto dañado.</t>
  </si>
  <si>
    <t xml:space="preserve"> Operación de la protección de excitación del generador por la falla del sistema de refrigeración del AVR.</t>
  </si>
  <si>
    <t>3</t>
  </si>
  <si>
    <t>15-nov</t>
  </si>
  <si>
    <t>Error de maniobra por parte de mantenedor eléctrico que en rutina de inspección diaria pasa a llevar regleta de conexión operando protección de Transformador Auxiliar de unidad CTM1.</t>
  </si>
  <si>
    <t>Alto nivel del colector.</t>
  </si>
  <si>
    <t>22-nov</t>
  </si>
  <si>
    <t>Saturación filtros de petróleo.</t>
  </si>
  <si>
    <t>29-nov</t>
  </si>
  <si>
    <t>Falla en el variador de frecuencia de la planta.</t>
  </si>
  <si>
    <t>04-nov</t>
  </si>
  <si>
    <t>Interrupción de la Línea 110 kV Arica - Pozo Almonte.</t>
  </si>
  <si>
    <t>Descarga por lavado de aisladores.</t>
  </si>
  <si>
    <t>Interrupción del Circuito Línea 66 kV Central Chapiquiña - Arica.</t>
  </si>
  <si>
    <t>Bajo voltaje por falla en regulador de voltaje de unidad CHAP1.</t>
  </si>
  <si>
    <t>12-nov</t>
  </si>
  <si>
    <t>Interrupción de la línea 220 kV Norgener - Crucero N°2, en el extremo de S/E Norgener.</t>
  </si>
  <si>
    <t>Operación errónea de la protección de distancia 21/21N en la Zona 3 del interruptor 52J2 en S/E Norgener, asociada a la línea 220 kV Norgener - Crucero N°2.</t>
  </si>
  <si>
    <t>21-nov</t>
  </si>
  <si>
    <t>Interrupción de la línea 220 kV Cóndores - Parinacota.</t>
  </si>
  <si>
    <t>23-nov</t>
  </si>
  <si>
    <t>Interrupción de la Línea 110 kV Chacaya - Mejillones.</t>
  </si>
  <si>
    <t>Interrupción linea 110 kV Tap Off Oeste - Minsal.</t>
  </si>
  <si>
    <t>Operación de protección multifunción diferencial del transformador por sobre corriente debido a sobreconsumo.</t>
  </si>
  <si>
    <t>24-nov</t>
  </si>
  <si>
    <t>Interrupción del circuito Línea 220 kV Atacama - Encuentro circuito N° 1</t>
  </si>
  <si>
    <t>Flashover en la estructura N° 57, fase C a tierra a 23 km de la S/E Atacama y 96,4 km de la S/E Encuentro</t>
  </si>
  <si>
    <t>27-nov</t>
  </si>
  <si>
    <t>Interrupción de la línea 220 KV Lagunas - Collahuasi Circuito N° 2.</t>
  </si>
  <si>
    <t>Se acciona en forma accidental Relé de Control.</t>
  </si>
  <si>
    <t>Interrupción del segmento línea 110 kV Mejillones - El Lince.</t>
  </si>
  <si>
    <t>Alta contaminación de T/P 110 kV Fase 2 de S/E El Lince.</t>
  </si>
  <si>
    <t>28-nov</t>
  </si>
  <si>
    <t>Interrupción de la línea 110 kV Mejillones - El Lince.</t>
  </si>
  <si>
    <t xml:space="preserve">Interrupción línea 110 kV Chacaya - Mejillones. </t>
  </si>
  <si>
    <t>Collera cortada en estructura N° 6 provoca caida de conductor sobre línea 110 kV Mejillones - El Lince.</t>
  </si>
  <si>
    <t>Rechazo de carga de minera Chuquicamata con 76 MW.</t>
  </si>
  <si>
    <t>Falla en línea interna de 100kV, circuito N° 11.</t>
  </si>
  <si>
    <t>Hora Inicio</t>
  </si>
  <si>
    <t>Hora Fin</t>
  </si>
  <si>
    <t>Subestación Afectada</t>
  </si>
  <si>
    <t>Demanda Base [MW]</t>
  </si>
  <si>
    <t>DMC [%]</t>
  </si>
  <si>
    <t>Desconexión Clientes Libres [MW]</t>
  </si>
  <si>
    <t>Desconexión Clientes Regulados [MW]</t>
  </si>
  <si>
    <t>Deficit de potencia.</t>
  </si>
  <si>
    <t>SING (afecta a todo el sistema)</t>
  </si>
  <si>
    <t>Desenganche de la unidad U14.</t>
  </si>
  <si>
    <t>Falsa señal alta temperatura carcasa turbina.</t>
  </si>
  <si>
    <t>Desenganche de la unidad U12.</t>
  </si>
  <si>
    <t>Retiro forzado de unidad por baja presión de vapor principal a la entrada de turbina.</t>
  </si>
  <si>
    <t>Desenganche de la unidad CTTAR.</t>
  </si>
  <si>
    <t>Falla en el control de damper línea gases de caldera.</t>
  </si>
  <si>
    <t>Alta vibración descansos de turbina.</t>
  </si>
  <si>
    <t>Alta temperatura vapor recalentado.</t>
  </si>
  <si>
    <t>Desenganche unidad U13.</t>
  </si>
  <si>
    <t>Descontrol de aire de combustión.</t>
  </si>
  <si>
    <t>Desenganche de la unidad CTH</t>
  </si>
  <si>
    <t>Alta presión del hogar por tubo roto en caldera.</t>
  </si>
  <si>
    <t>Interrupción de Línea 66 KV CD Iquique - Iquique.</t>
  </si>
  <si>
    <t>Poste Chocado en estructura N°5.</t>
  </si>
  <si>
    <t>Interrupción de la S/E Tap Off La Cruz.</t>
  </si>
  <si>
    <t>Operación de protección función 50/51 producto de flashover en LT 23KV Tap Off La Cruz-Planta.</t>
  </si>
  <si>
    <t>Interrupción Circuito Línea 110 kV Mejillones - El Lince.</t>
  </si>
  <si>
    <t>Jote electrocutado en estructura N° 125.</t>
  </si>
  <si>
    <t>Interrupción de la Barra 66 kV en S/E Arica.</t>
  </si>
  <si>
    <t>Error operacional por parte de especialista de protecciones.</t>
  </si>
  <si>
    <t>Interrupción del transformador principal de la unidad CTTAR.</t>
  </si>
  <si>
    <t>Falla en Pararrayos de la fase 2, al intentar normalizar el 52JT1 en S/E Tarapacá.</t>
  </si>
  <si>
    <t>Interrupción de la línea 66 kV Tap Off Palestina - El Peñón.</t>
  </si>
  <si>
    <t>Corte de conductor en estructura N° 57.</t>
  </si>
  <si>
    <t>Interrupción de la Línea 110 KV Chacaya - Muelle en el extremo de S/E Chacaya.</t>
  </si>
  <si>
    <t>Interrupción de la línea 110 kV Mejillones - Antofagasta. Con 23 MW.</t>
  </si>
  <si>
    <t>Flash over en la estructura N°40 durante trabajos de lavado de aislación.</t>
  </si>
  <si>
    <t>Interrupción del Circuito de Línea 110 kV Arica - Pozo Almonte.</t>
  </si>
  <si>
    <t>Jote electrocutado en estructura N°688.</t>
  </si>
  <si>
    <t>Gas Natural 
[US$/MMBTU]</t>
  </si>
  <si>
    <t>Tarapacá</t>
  </si>
  <si>
    <t>Atacama</t>
  </si>
  <si>
    <t>Lagunas</t>
  </si>
  <si>
    <t>Encuentro</t>
  </si>
  <si>
    <t>Nota</t>
  </si>
  <si>
    <t>Base de datos SCADA.</t>
  </si>
  <si>
    <t>La tasa de muestro corresponde a dos muestras por minuto.</t>
  </si>
  <si>
    <t>El análisis corresponde al número de datos centro de los rangos máximos y mínimos establecidos en la NT con respecto al total de la muestra por mes.</t>
  </si>
  <si>
    <t>Desempeño periodo mensual de control</t>
  </si>
  <si>
    <t>Rango</t>
  </si>
  <si>
    <t>[Hz] &lt; 49.3</t>
  </si>
  <si>
    <t>49.3&lt;= [Hz] &lt;49.8</t>
  </si>
  <si>
    <t>49.8 &lt;= [Hz] &lt;= 50.2</t>
  </si>
  <si>
    <t>50.2 &lt; [Hz] &lt;= 50.7</t>
  </si>
  <si>
    <t>[Hz] &lt; 50.7</t>
  </si>
  <si>
    <t>Exigencia</t>
  </si>
  <si>
    <t>Máximo 1.5%</t>
  </si>
  <si>
    <t>Mínimo 97%</t>
  </si>
  <si>
    <t>Desempeño diario de control</t>
  </si>
  <si>
    <t>Desempeño periodo 7 días de control</t>
  </si>
  <si>
    <t>TOTAL DE REGISTROS</t>
  </si>
  <si>
    <t>Mes actual:</t>
  </si>
  <si>
    <t>Año:</t>
  </si>
  <si>
    <t>Fila:</t>
  </si>
  <si>
    <t>Julio-Diciembre</t>
  </si>
  <si>
    <r>
      <t>[Hz</t>
    </r>
    <r>
      <rPr>
        <sz val="9"/>
        <color rgb="FF000000"/>
        <rFont val="Times New Roman"/>
        <family val="1"/>
      </rPr>
      <t> </t>
    </r>
    <r>
      <rPr>
        <b/>
        <sz val="9"/>
        <color rgb="FF000000"/>
        <rFont val="Arial"/>
        <family val="2"/>
      </rPr>
      <t>]</t>
    </r>
  </si>
  <si>
    <t>Puesta en Servicio(1)</t>
  </si>
  <si>
    <t>Operación de relé 63OT de sobrepresión de aceite trafo de arranque CTM2, por error en el bloqueo, provoca operación de protección 87L en S/E Mejillones, durante faena asociada al mantenimiento mayor de CTM2.</t>
  </si>
  <si>
    <t>Operación de protección 50BF en Paño 220 kV-JT7 Transformador 220/66 kV (Opera protección 86B).</t>
  </si>
  <si>
    <t>Desperfecto en el pararrayos fase B del paño JT1 ubicado en S/E Tarapacá.</t>
  </si>
  <si>
    <t>Contaminación de la aislación en la estructura N° 327.</t>
  </si>
  <si>
    <t>Tipo Cliente</t>
  </si>
  <si>
    <t>[Hz] &lt; 49,3</t>
  </si>
  <si>
    <t>49,3&lt;= [Hz] &lt;49,8</t>
  </si>
  <si>
    <t>Máximo 1,5%</t>
  </si>
  <si>
    <t>49,8 &lt;= [Hz] &lt;= 50,2</t>
  </si>
  <si>
    <t>50,2 &lt; [Hz] &lt;= 50,7</t>
  </si>
  <si>
    <t>[Hz] &lt; 50,7</t>
  </si>
  <si>
    <t>Desconexión Nominal</t>
  </si>
  <si>
    <t>Desconexión Real</t>
  </si>
  <si>
    <t>(2): En los Eventos 3393 y 3472, se registra una operación parcial del primer escalón del esquema EDAC por Subfrecuencia.</t>
  </si>
  <si>
    <r>
      <t>3393</t>
    </r>
    <r>
      <rPr>
        <vertAlign val="superscript"/>
        <sz val="9"/>
        <color rgb="FF000000"/>
        <rFont val="Arial"/>
        <family val="2"/>
      </rPr>
      <t>(2)</t>
    </r>
  </si>
  <si>
    <r>
      <t>3472</t>
    </r>
    <r>
      <rPr>
        <vertAlign val="superscript"/>
        <sz val="9"/>
        <color rgb="FF000000"/>
        <rFont val="Arial"/>
        <family val="2"/>
      </rPr>
      <t>(2)</t>
    </r>
  </si>
  <si>
    <t>Reserva Observada respecto a Reserva Programada</t>
  </si>
</sst>
</file>

<file path=xl/styles.xml><?xml version="1.0" encoding="utf-8"?>
<styleSheet xmlns="http://schemas.openxmlformats.org/spreadsheetml/2006/main">
  <numFmts count="13">
    <numFmt numFmtId="43" formatCode="_-* #,##0.00_-;\-* #,##0.00_-;_-* &quot;-&quot;??_-;_-@_-"/>
    <numFmt numFmtId="164" formatCode="0.0"/>
    <numFmt numFmtId="165" formatCode="0.0%"/>
    <numFmt numFmtId="166" formatCode="0.0000000000000000"/>
    <numFmt numFmtId="167" formatCode="d\-mmm\-yy"/>
    <numFmt numFmtId="168" formatCode="mmm"/>
    <numFmt numFmtId="169" formatCode="#,##0.0"/>
    <numFmt numFmtId="170" formatCode="0.00000"/>
    <numFmt numFmtId="171" formatCode="0.0000"/>
    <numFmt numFmtId="172" formatCode="0.000%"/>
    <numFmt numFmtId="173" formatCode="0.000"/>
    <numFmt numFmtId="174" formatCode="_-* #,##0.00\ _P_t_a_-;\-* #,##0.00\ _P_t_a_-;_-* &quot;-&quot;??\ _P_t_a_-;_-@_-"/>
    <numFmt numFmtId="175" formatCode="[$-340A]d&quot; de &quot;mmmm&quot; de &quot;yyyy;@"/>
  </numFmts>
  <fonts count="10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sz val="9"/>
      <color theme="1"/>
      <name val="Arial"/>
      <family val="2"/>
    </font>
    <font>
      <sz val="9"/>
      <name val="Arial"/>
      <family val="2"/>
    </font>
    <font>
      <b/>
      <sz val="10"/>
      <color indexed="9"/>
      <name val="Arial"/>
      <family val="2"/>
    </font>
    <font>
      <b/>
      <sz val="9"/>
      <name val="Arial"/>
      <family val="2"/>
    </font>
    <font>
      <sz val="10"/>
      <color indexed="10"/>
      <name val="Arial"/>
      <family val="2"/>
    </font>
    <font>
      <b/>
      <sz val="9"/>
      <color theme="1"/>
      <name val="Arial"/>
      <family val="2"/>
    </font>
    <font>
      <b/>
      <sz val="8"/>
      <color rgb="FF000000"/>
      <name val="Arial"/>
      <family val="2"/>
    </font>
    <font>
      <sz val="8"/>
      <name val="Arial"/>
      <family val="2"/>
    </font>
    <font>
      <sz val="10"/>
      <color indexed="8"/>
      <name val="Arial"/>
      <family val="2"/>
    </font>
    <font>
      <b/>
      <sz val="10"/>
      <color rgb="FFFFFFFF"/>
      <name val="Arial"/>
      <family val="2"/>
    </font>
    <font>
      <sz val="10"/>
      <color rgb="FF000000"/>
      <name val="Arial"/>
      <family val="2"/>
    </font>
    <font>
      <sz val="7"/>
      <color rgb="FF000000"/>
      <name val="Arial"/>
      <family val="2"/>
    </font>
    <font>
      <sz val="20"/>
      <color indexed="8"/>
      <name val="Arial"/>
      <family val="2"/>
    </font>
    <font>
      <sz val="16"/>
      <color indexed="8"/>
      <name val="Arial"/>
      <family val="2"/>
    </font>
    <font>
      <b/>
      <sz val="16"/>
      <color indexed="8"/>
      <name val="Arial"/>
      <family val="2"/>
    </font>
    <font>
      <b/>
      <sz val="24"/>
      <color indexed="8"/>
      <name val="Arial"/>
      <family val="2"/>
    </font>
    <font>
      <b/>
      <sz val="20"/>
      <color indexed="8"/>
      <name val="Arial"/>
      <family val="2"/>
    </font>
    <font>
      <b/>
      <sz val="22"/>
      <color indexed="9"/>
      <name val="Arial"/>
      <family val="2"/>
    </font>
    <font>
      <b/>
      <sz val="18"/>
      <color indexed="9"/>
      <name val="Arial"/>
      <family val="2"/>
    </font>
    <font>
      <sz val="20"/>
      <name val="Arial"/>
      <family val="2"/>
    </font>
    <font>
      <b/>
      <sz val="20"/>
      <name val="Arial"/>
      <family val="2"/>
    </font>
    <font>
      <b/>
      <sz val="18"/>
      <color indexed="10"/>
      <name val="Arial"/>
      <family val="2"/>
    </font>
    <font>
      <sz val="20"/>
      <color indexed="10"/>
      <name val="Arial"/>
      <family val="2"/>
    </font>
    <font>
      <sz val="10"/>
      <name val="Arial"/>
      <family val="2"/>
    </font>
    <font>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FFFF"/>
      <name val="Arial"/>
      <family val="2"/>
    </font>
    <font>
      <b/>
      <sz val="14"/>
      <name val="Arial"/>
      <family val="2"/>
    </font>
    <font>
      <sz val="20"/>
      <color rgb="FF00B0F0"/>
      <name val="Arial"/>
      <family val="2"/>
    </font>
    <font>
      <sz val="10"/>
      <name val="Arial"/>
      <family val="2"/>
    </font>
    <font>
      <sz val="20"/>
      <color indexed="12"/>
      <name val="Arial"/>
      <family val="2"/>
    </font>
    <font>
      <sz val="16"/>
      <color rgb="FF00B0F0"/>
      <name val="Arial"/>
      <family val="2"/>
    </font>
    <font>
      <sz val="10"/>
      <color rgb="FF00B0F0"/>
      <name val="Arial"/>
      <family val="2"/>
    </font>
    <font>
      <sz val="9"/>
      <color rgb="FF000000"/>
      <name val="Arial"/>
      <family val="2"/>
    </font>
    <font>
      <b/>
      <sz val="8"/>
      <name val="Arial"/>
      <family val="2"/>
    </font>
    <font>
      <sz val="10"/>
      <name val="Arial"/>
      <family val="2"/>
    </font>
    <font>
      <sz val="8"/>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6"/>
      <name val="Arial"/>
      <family val="2"/>
    </font>
    <font>
      <sz val="14"/>
      <color indexed="10"/>
      <name val="Arial"/>
      <family val="2"/>
    </font>
    <font>
      <b/>
      <sz val="16"/>
      <color rgb="FF0070C0"/>
      <name val="Arial"/>
      <family val="2"/>
    </font>
    <font>
      <sz val="10"/>
      <color rgb="FF0070C0"/>
      <name val="Arial"/>
      <family val="2"/>
    </font>
    <font>
      <b/>
      <sz val="9"/>
      <color rgb="FF000000"/>
      <name val="Arial"/>
      <family val="2"/>
    </font>
    <font>
      <vertAlign val="superscript"/>
      <sz val="9"/>
      <color rgb="FF000000"/>
      <name val="Arial"/>
      <family val="2"/>
    </font>
    <font>
      <sz val="11"/>
      <color theme="1"/>
      <name val="Arial"/>
      <family val="2"/>
    </font>
    <font>
      <sz val="8"/>
      <color indexed="23"/>
      <name val="Arial"/>
      <family val="2"/>
    </font>
    <font>
      <b/>
      <u/>
      <sz val="10"/>
      <color theme="1"/>
      <name val="Calibri"/>
      <family val="2"/>
      <scheme val="minor"/>
    </font>
    <font>
      <sz val="10"/>
      <color theme="1"/>
      <name val="Calibri"/>
      <family val="2"/>
      <scheme val="minor"/>
    </font>
    <font>
      <sz val="9"/>
      <color theme="0"/>
      <name val="Arial"/>
      <family val="2"/>
    </font>
    <font>
      <sz val="11"/>
      <name val="Calibri"/>
      <family val="2"/>
      <scheme val="minor"/>
    </font>
    <font>
      <b/>
      <sz val="10"/>
      <color indexed="12"/>
      <name val="Arial"/>
      <family val="2"/>
    </font>
    <font>
      <sz val="10"/>
      <color indexed="23"/>
      <name val="Arial"/>
      <family val="2"/>
    </font>
    <font>
      <sz val="9"/>
      <color rgb="FF000000"/>
      <name val="Times New Roman"/>
      <family val="1"/>
    </font>
    <font>
      <sz val="6"/>
      <name val="Arial"/>
      <family val="2"/>
    </font>
    <font>
      <sz val="6"/>
      <color rgb="FF000000"/>
      <name val="Arial"/>
      <family val="2"/>
    </font>
  </fonts>
  <fills count="79">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4"/>
        <bgColor indexed="64"/>
      </patternFill>
    </fill>
    <fill>
      <patternFill patternType="solid">
        <fgColor rgb="FFFFFFFF"/>
        <bgColor indexed="64"/>
      </patternFill>
    </fill>
    <fill>
      <patternFill patternType="solid">
        <fgColor indexed="63"/>
        <bgColor indexed="64"/>
      </patternFill>
    </fill>
    <fill>
      <patternFill patternType="solid">
        <fgColor indexed="43"/>
        <bgColor indexed="64"/>
      </patternFill>
    </fill>
    <fill>
      <patternFill patternType="solid">
        <fgColor theme="0"/>
        <bgColor indexed="64"/>
      </patternFill>
    </fill>
    <fill>
      <patternFill patternType="solid">
        <fgColor rgb="FF4169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92D050"/>
        <bgColor indexed="64"/>
      </patternFill>
    </fill>
    <fill>
      <patternFill patternType="solid">
        <fgColor rgb="FFFFC000"/>
        <bgColor indexed="64"/>
      </patternFill>
    </fill>
    <fill>
      <patternFill patternType="solid">
        <fgColor theme="4"/>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5" tint="0.59999389629810485"/>
        <bgColor indexed="64"/>
      </patternFill>
    </fill>
    <fill>
      <patternFill patternType="solid">
        <fgColor indexed="23"/>
        <bgColor indexed="64"/>
      </patternFill>
    </fill>
    <fill>
      <patternFill patternType="solid">
        <fgColor rgb="FF00B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0" tint="-0.499984740745262"/>
        <bgColor indexed="64"/>
      </patternFill>
    </fill>
    <fill>
      <patternFill patternType="solid">
        <fgColor theme="0" tint="-0.1499984740745262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8"/>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right/>
      <top style="medium">
        <color rgb="FF000000"/>
      </top>
      <bottom/>
      <diagonal/>
    </border>
    <border>
      <left style="thin">
        <color rgb="FF000000"/>
      </left>
      <right/>
      <top style="thin">
        <color rgb="FF000000"/>
      </top>
      <bottom/>
      <diagonal/>
    </border>
    <border>
      <left style="thin">
        <color rgb="FF000000"/>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theme="0"/>
      </bottom>
      <diagonal/>
    </border>
    <border>
      <left style="thin">
        <color theme="0"/>
      </left>
      <right/>
      <top style="thin">
        <color indexed="64"/>
      </top>
      <bottom style="thin">
        <color indexed="64"/>
      </bottom>
      <diagonal/>
    </border>
    <border>
      <left style="thin">
        <color theme="0"/>
      </left>
      <right style="thin">
        <color theme="0"/>
      </right>
      <top style="thin">
        <color theme="0"/>
      </top>
      <bottom style="double">
        <color indexed="64"/>
      </bottom>
      <diagonal/>
    </border>
    <border>
      <left style="thin">
        <color indexed="64"/>
      </left>
      <right style="double">
        <color indexed="64"/>
      </right>
      <top style="thin">
        <color theme="0"/>
      </top>
      <bottom/>
      <diagonal/>
    </border>
    <border>
      <left style="thin">
        <color indexed="64"/>
      </left>
      <right style="double">
        <color indexed="64"/>
      </right>
      <top style="thin">
        <color theme="0"/>
      </top>
      <bottom style="thin">
        <color theme="0"/>
      </bottom>
      <diagonal/>
    </border>
    <border>
      <left style="double">
        <color indexed="64"/>
      </left>
      <right style="double">
        <color indexed="64"/>
      </right>
      <top style="thin">
        <color theme="0"/>
      </top>
      <bottom/>
      <diagonal/>
    </border>
    <border>
      <left/>
      <right style="thin">
        <color indexed="64"/>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right style="thin">
        <color theme="0"/>
      </right>
      <top/>
      <bottom/>
      <diagonal/>
    </border>
    <border>
      <left/>
      <right style="thin">
        <color indexed="64"/>
      </right>
      <top style="thin">
        <color theme="0"/>
      </top>
      <bottom style="thin">
        <color indexed="64"/>
      </bottom>
      <diagonal/>
    </border>
    <border>
      <left style="double">
        <color indexed="64"/>
      </left>
      <right style="double">
        <color indexed="64"/>
      </right>
      <top style="double">
        <color indexed="64"/>
      </top>
      <bottom style="thin">
        <color theme="0"/>
      </bottom>
      <diagonal/>
    </border>
    <border>
      <left style="double">
        <color indexed="64"/>
      </left>
      <right style="double">
        <color indexed="64"/>
      </right>
      <top style="thin">
        <color theme="0"/>
      </top>
      <bottom style="thin">
        <color theme="0"/>
      </bottom>
      <diagonal/>
    </border>
    <border>
      <left style="double">
        <color indexed="64"/>
      </left>
      <right style="double">
        <color indexed="64"/>
      </right>
      <top style="thin">
        <color theme="0"/>
      </top>
      <bottom style="double">
        <color indexed="64"/>
      </bottom>
      <diagonal/>
    </border>
    <border>
      <left style="thin">
        <color theme="0"/>
      </left>
      <right style="thin">
        <color theme="0"/>
      </right>
      <top style="double">
        <color indexed="64"/>
      </top>
      <bottom style="double">
        <color indexed="64"/>
      </bottom>
      <diagonal/>
    </border>
    <border>
      <left style="thin">
        <color indexed="64"/>
      </left>
      <right/>
      <top style="thin">
        <color indexed="64"/>
      </top>
      <bottom style="thin">
        <color theme="0"/>
      </bottom>
      <diagonal/>
    </border>
    <border>
      <left style="thin">
        <color indexed="64"/>
      </left>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top style="thin">
        <color theme="0"/>
      </top>
      <bottom style="thin">
        <color theme="0"/>
      </bottom>
      <diagonal/>
    </border>
    <border>
      <left style="thin">
        <color indexed="64"/>
      </left>
      <right/>
      <top/>
      <bottom style="thin">
        <color theme="0"/>
      </bottom>
      <diagonal/>
    </border>
    <border>
      <left/>
      <right style="thin">
        <color theme="0"/>
      </right>
      <top style="thin">
        <color theme="0"/>
      </top>
      <bottom style="thin">
        <color indexed="64"/>
      </bottom>
      <diagonal/>
    </border>
    <border>
      <left style="thin">
        <color indexed="64"/>
      </left>
      <right/>
      <top style="thin">
        <color theme="0"/>
      </top>
      <bottom/>
      <diagonal/>
    </border>
    <border>
      <left/>
      <right style="thin">
        <color indexed="64"/>
      </right>
      <top style="thin">
        <color indexed="64"/>
      </top>
      <bottom style="thin">
        <color theme="0"/>
      </bottom>
      <diagonal/>
    </border>
    <border>
      <left style="thin">
        <color theme="0"/>
      </left>
      <right style="thin">
        <color theme="0"/>
      </right>
      <top style="thin">
        <color theme="0"/>
      </top>
      <bottom style="double">
        <color theme="0"/>
      </bottom>
      <diagonal/>
    </border>
    <border>
      <left style="thin">
        <color theme="0"/>
      </left>
      <right style="thin">
        <color theme="0"/>
      </right>
      <top style="double">
        <color theme="0"/>
      </top>
      <bottom style="double">
        <color theme="0"/>
      </bottom>
      <diagonal/>
    </border>
    <border>
      <left style="thin">
        <color theme="0"/>
      </left>
      <right style="thin">
        <color theme="0"/>
      </right>
      <top style="double">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indexed="64"/>
      </right>
      <top/>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theme="0"/>
      </right>
      <top style="thin">
        <color theme="0"/>
      </top>
      <bottom style="thin">
        <color theme="0"/>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s>
  <cellStyleXfs count="284">
    <xf numFmtId="175" fontId="0" fillId="0" borderId="0"/>
    <xf numFmtId="9" fontId="10" fillId="0" borderId="0" applyFont="0" applyFill="0" applyBorder="0" applyAlignment="0" applyProtection="0"/>
    <xf numFmtId="175" fontId="13" fillId="0" borderId="0"/>
    <xf numFmtId="175" fontId="13" fillId="0" borderId="0" applyFont="0" applyFill="0" applyBorder="0" applyAlignment="0" applyProtection="0"/>
    <xf numFmtId="175" fontId="37" fillId="0" borderId="0"/>
    <xf numFmtId="175" fontId="39" fillId="0" borderId="0" applyNumberFormat="0" applyFill="0" applyBorder="0" applyAlignment="0" applyProtection="0"/>
    <xf numFmtId="175" fontId="40" fillId="0" borderId="34" applyNumberFormat="0" applyFill="0" applyAlignment="0" applyProtection="0"/>
    <xf numFmtId="175" fontId="41" fillId="0" borderId="35" applyNumberFormat="0" applyFill="0" applyAlignment="0" applyProtection="0"/>
    <xf numFmtId="175" fontId="42" fillId="0" borderId="36" applyNumberFormat="0" applyFill="0" applyAlignment="0" applyProtection="0"/>
    <xf numFmtId="175" fontId="42" fillId="0" borderId="0" applyNumberFormat="0" applyFill="0" applyBorder="0" applyAlignment="0" applyProtection="0"/>
    <xf numFmtId="175" fontId="43" fillId="10" borderId="0" applyNumberFormat="0" applyBorder="0" applyAlignment="0" applyProtection="0"/>
    <xf numFmtId="175" fontId="44" fillId="11" borderId="0" applyNumberFormat="0" applyBorder="0" applyAlignment="0" applyProtection="0"/>
    <xf numFmtId="175" fontId="45" fillId="12" borderId="0" applyNumberFormat="0" applyBorder="0" applyAlignment="0" applyProtection="0"/>
    <xf numFmtId="175" fontId="46" fillId="13" borderId="37" applyNumberFormat="0" applyAlignment="0" applyProtection="0"/>
    <xf numFmtId="175" fontId="47" fillId="14" borderId="38" applyNumberFormat="0" applyAlignment="0" applyProtection="0"/>
    <xf numFmtId="175" fontId="48" fillId="14" borderId="37" applyNumberFormat="0" applyAlignment="0" applyProtection="0"/>
    <xf numFmtId="175" fontId="49" fillId="0" borderId="39" applyNumberFormat="0" applyFill="0" applyAlignment="0" applyProtection="0"/>
    <xf numFmtId="175" fontId="50" fillId="15" borderId="40" applyNumberFormat="0" applyAlignment="0" applyProtection="0"/>
    <xf numFmtId="175" fontId="51" fillId="0" borderId="0" applyNumberFormat="0" applyFill="0" applyBorder="0" applyAlignment="0" applyProtection="0"/>
    <xf numFmtId="175" fontId="52" fillId="0" borderId="0" applyNumberFormat="0" applyFill="0" applyBorder="0" applyAlignment="0" applyProtection="0"/>
    <xf numFmtId="175" fontId="53" fillId="0" borderId="42" applyNumberFormat="0" applyFill="0" applyAlignment="0" applyProtection="0"/>
    <xf numFmtId="175" fontId="54" fillId="17" borderId="0" applyNumberFormat="0" applyBorder="0" applyAlignment="0" applyProtection="0"/>
    <xf numFmtId="175" fontId="9" fillId="18" borderId="0" applyNumberFormat="0" applyBorder="0" applyAlignment="0" applyProtection="0"/>
    <xf numFmtId="175" fontId="9" fillId="19" borderId="0" applyNumberFormat="0" applyBorder="0" applyAlignment="0" applyProtection="0"/>
    <xf numFmtId="175" fontId="54" fillId="20" borderId="0" applyNumberFormat="0" applyBorder="0" applyAlignment="0" applyProtection="0"/>
    <xf numFmtId="175" fontId="54" fillId="21" borderId="0" applyNumberFormat="0" applyBorder="0" applyAlignment="0" applyProtection="0"/>
    <xf numFmtId="175" fontId="9" fillId="22" borderId="0" applyNumberFormat="0" applyBorder="0" applyAlignment="0" applyProtection="0"/>
    <xf numFmtId="175" fontId="9" fillId="23" borderId="0" applyNumberFormat="0" applyBorder="0" applyAlignment="0" applyProtection="0"/>
    <xf numFmtId="175" fontId="54" fillId="24" borderId="0" applyNumberFormat="0" applyBorder="0" applyAlignment="0" applyProtection="0"/>
    <xf numFmtId="175" fontId="54" fillId="25" borderId="0" applyNumberFormat="0" applyBorder="0" applyAlignment="0" applyProtection="0"/>
    <xf numFmtId="175" fontId="9" fillId="26" borderId="0" applyNumberFormat="0" applyBorder="0" applyAlignment="0" applyProtection="0"/>
    <xf numFmtId="175" fontId="9" fillId="27" borderId="0" applyNumberFormat="0" applyBorder="0" applyAlignment="0" applyProtection="0"/>
    <xf numFmtId="175" fontId="54" fillId="28" borderId="0" applyNumberFormat="0" applyBorder="0" applyAlignment="0" applyProtection="0"/>
    <xf numFmtId="175" fontId="54" fillId="29" borderId="0" applyNumberFormat="0" applyBorder="0" applyAlignment="0" applyProtection="0"/>
    <xf numFmtId="175" fontId="9" fillId="30" borderId="0" applyNumberFormat="0" applyBorder="0" applyAlignment="0" applyProtection="0"/>
    <xf numFmtId="175" fontId="9" fillId="31" borderId="0" applyNumberFormat="0" applyBorder="0" applyAlignment="0" applyProtection="0"/>
    <xf numFmtId="175" fontId="54" fillId="32" borderId="0" applyNumberFormat="0" applyBorder="0" applyAlignment="0" applyProtection="0"/>
    <xf numFmtId="175" fontId="54" fillId="33" borderId="0" applyNumberFormat="0" applyBorder="0" applyAlignment="0" applyProtection="0"/>
    <xf numFmtId="175" fontId="9" fillId="34" borderId="0" applyNumberFormat="0" applyBorder="0" applyAlignment="0" applyProtection="0"/>
    <xf numFmtId="175" fontId="9" fillId="35" borderId="0" applyNumberFormat="0" applyBorder="0" applyAlignment="0" applyProtection="0"/>
    <xf numFmtId="175" fontId="54" fillId="36" borderId="0" applyNumberFormat="0" applyBorder="0" applyAlignment="0" applyProtection="0"/>
    <xf numFmtId="175" fontId="54" fillId="37" borderId="0" applyNumberFormat="0" applyBorder="0" applyAlignment="0" applyProtection="0"/>
    <xf numFmtId="175" fontId="9" fillId="38" borderId="0" applyNumberFormat="0" applyBorder="0" applyAlignment="0" applyProtection="0"/>
    <xf numFmtId="175" fontId="9" fillId="39" borderId="0" applyNumberFormat="0" applyBorder="0" applyAlignment="0" applyProtection="0"/>
    <xf numFmtId="175" fontId="54" fillId="40" borderId="0" applyNumberFormat="0" applyBorder="0" applyAlignment="0" applyProtection="0"/>
    <xf numFmtId="175" fontId="9" fillId="0" borderId="0"/>
    <xf numFmtId="175" fontId="9" fillId="16" borderId="41" applyNumberFormat="0" applyFont="0" applyAlignment="0" applyProtection="0"/>
    <xf numFmtId="9" fontId="58" fillId="0" borderId="0" applyFont="0" applyFill="0" applyBorder="0" applyAlignment="0" applyProtection="0"/>
    <xf numFmtId="175" fontId="8" fillId="0" borderId="0"/>
    <xf numFmtId="175" fontId="8" fillId="16" borderId="41" applyNumberFormat="0" applyFont="0" applyAlignment="0" applyProtection="0"/>
    <xf numFmtId="175" fontId="8" fillId="18" borderId="0" applyNumberFormat="0" applyBorder="0" applyAlignment="0" applyProtection="0"/>
    <xf numFmtId="175" fontId="8" fillId="19" borderId="0" applyNumberFormat="0" applyBorder="0" applyAlignment="0" applyProtection="0"/>
    <xf numFmtId="175" fontId="8" fillId="22" borderId="0" applyNumberFormat="0" applyBorder="0" applyAlignment="0" applyProtection="0"/>
    <xf numFmtId="175" fontId="8" fillId="23" borderId="0" applyNumberFormat="0" applyBorder="0" applyAlignment="0" applyProtection="0"/>
    <xf numFmtId="175" fontId="8" fillId="26" borderId="0" applyNumberFormat="0" applyBorder="0" applyAlignment="0" applyProtection="0"/>
    <xf numFmtId="175" fontId="8" fillId="27" borderId="0" applyNumberFormat="0" applyBorder="0" applyAlignment="0" applyProtection="0"/>
    <xf numFmtId="175" fontId="8" fillId="30" borderId="0" applyNumberFormat="0" applyBorder="0" applyAlignment="0" applyProtection="0"/>
    <xf numFmtId="175" fontId="8" fillId="31" borderId="0" applyNumberFormat="0" applyBorder="0" applyAlignment="0" applyProtection="0"/>
    <xf numFmtId="175" fontId="8" fillId="34" borderId="0" applyNumberFormat="0" applyBorder="0" applyAlignment="0" applyProtection="0"/>
    <xf numFmtId="175" fontId="8" fillId="35" borderId="0" applyNumberFormat="0" applyBorder="0" applyAlignment="0" applyProtection="0"/>
    <xf numFmtId="175" fontId="8" fillId="38" borderId="0" applyNumberFormat="0" applyBorder="0" applyAlignment="0" applyProtection="0"/>
    <xf numFmtId="175" fontId="8" fillId="39" borderId="0" applyNumberFormat="0" applyBorder="0" applyAlignment="0" applyProtection="0"/>
    <xf numFmtId="175" fontId="13" fillId="0" borderId="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7" fillId="0" borderId="0"/>
    <xf numFmtId="175" fontId="7" fillId="16" borderId="41" applyNumberFormat="0" applyFont="0" applyAlignment="0" applyProtection="0"/>
    <xf numFmtId="9" fontId="13" fillId="0" borderId="0" applyFont="0" applyFill="0" applyBorder="0" applyAlignment="0" applyProtection="0"/>
    <xf numFmtId="175" fontId="7" fillId="0" borderId="0"/>
    <xf numFmtId="175" fontId="7" fillId="16" borderId="41" applyNumberFormat="0" applyFont="0" applyAlignment="0" applyProtection="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7" fillId="0" borderId="0"/>
    <xf numFmtId="175" fontId="7" fillId="16" borderId="41" applyNumberFormat="0" applyFont="0" applyAlignment="0" applyProtection="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7" fillId="0" borderId="0"/>
    <xf numFmtId="175" fontId="7" fillId="0" borderId="0"/>
    <xf numFmtId="175" fontId="7" fillId="16" borderId="41" applyNumberFormat="0" applyFont="0" applyAlignment="0" applyProtection="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6" fillId="18" borderId="0" applyNumberFormat="0" applyBorder="0" applyAlignment="0" applyProtection="0"/>
    <xf numFmtId="175" fontId="6" fillId="19" borderId="0" applyNumberFormat="0" applyBorder="0" applyAlignment="0" applyProtection="0"/>
    <xf numFmtId="175" fontId="6" fillId="22" borderId="0" applyNumberFormat="0" applyBorder="0" applyAlignment="0" applyProtection="0"/>
    <xf numFmtId="175" fontId="6" fillId="23" borderId="0" applyNumberFormat="0" applyBorder="0" applyAlignment="0" applyProtection="0"/>
    <xf numFmtId="175" fontId="6" fillId="26" borderId="0" applyNumberFormat="0" applyBorder="0" applyAlignment="0" applyProtection="0"/>
    <xf numFmtId="175" fontId="6" fillId="27" borderId="0" applyNumberFormat="0" applyBorder="0" applyAlignment="0" applyProtection="0"/>
    <xf numFmtId="175" fontId="6" fillId="30" borderId="0" applyNumberFormat="0" applyBorder="0" applyAlignment="0" applyProtection="0"/>
    <xf numFmtId="175" fontId="6" fillId="31" borderId="0" applyNumberFormat="0" applyBorder="0" applyAlignment="0" applyProtection="0"/>
    <xf numFmtId="175" fontId="6" fillId="34" borderId="0" applyNumberFormat="0" applyBorder="0" applyAlignment="0" applyProtection="0"/>
    <xf numFmtId="175" fontId="6" fillId="35" borderId="0" applyNumberFormat="0" applyBorder="0" applyAlignment="0" applyProtection="0"/>
    <xf numFmtId="175" fontId="6" fillId="38" borderId="0" applyNumberFormat="0" applyBorder="0" applyAlignment="0" applyProtection="0"/>
    <xf numFmtId="175" fontId="6" fillId="39" borderId="0" applyNumberFormat="0" applyBorder="0" applyAlignment="0" applyProtection="0"/>
    <xf numFmtId="175" fontId="6" fillId="0" borderId="0"/>
    <xf numFmtId="175" fontId="6" fillId="16" borderId="41" applyNumberFormat="0" applyFont="0" applyAlignment="0" applyProtection="0"/>
    <xf numFmtId="175" fontId="6" fillId="0" borderId="0"/>
    <xf numFmtId="175" fontId="6" fillId="16" borderId="41" applyNumberFormat="0" applyFont="0" applyAlignment="0" applyProtection="0"/>
    <xf numFmtId="175" fontId="6" fillId="18" borderId="0" applyNumberFormat="0" applyBorder="0" applyAlignment="0" applyProtection="0"/>
    <xf numFmtId="175" fontId="6" fillId="19" borderId="0" applyNumberFormat="0" applyBorder="0" applyAlignment="0" applyProtection="0"/>
    <xf numFmtId="175" fontId="6" fillId="22" borderId="0" applyNumberFormat="0" applyBorder="0" applyAlignment="0" applyProtection="0"/>
    <xf numFmtId="175" fontId="6" fillId="23" borderId="0" applyNumberFormat="0" applyBorder="0" applyAlignment="0" applyProtection="0"/>
    <xf numFmtId="175" fontId="6" fillId="26" borderId="0" applyNumberFormat="0" applyBorder="0" applyAlignment="0" applyProtection="0"/>
    <xf numFmtId="175" fontId="6" fillId="27" borderId="0" applyNumberFormat="0" applyBorder="0" applyAlignment="0" applyProtection="0"/>
    <xf numFmtId="175" fontId="6" fillId="30" borderId="0" applyNumberFormat="0" applyBorder="0" applyAlignment="0" applyProtection="0"/>
    <xf numFmtId="175" fontId="6" fillId="31" borderId="0" applyNumberFormat="0" applyBorder="0" applyAlignment="0" applyProtection="0"/>
    <xf numFmtId="175" fontId="6" fillId="34" borderId="0" applyNumberFormat="0" applyBorder="0" applyAlignment="0" applyProtection="0"/>
    <xf numFmtId="175" fontId="6" fillId="35" borderId="0" applyNumberFormat="0" applyBorder="0" applyAlignment="0" applyProtection="0"/>
    <xf numFmtId="175" fontId="6" fillId="38" borderId="0" applyNumberFormat="0" applyBorder="0" applyAlignment="0" applyProtection="0"/>
    <xf numFmtId="175" fontId="6" fillId="39" borderId="0" applyNumberFormat="0" applyBorder="0" applyAlignment="0" applyProtection="0"/>
    <xf numFmtId="175" fontId="6" fillId="0" borderId="0"/>
    <xf numFmtId="175" fontId="6" fillId="16" borderId="41" applyNumberFormat="0" applyFont="0" applyAlignment="0" applyProtection="0"/>
    <xf numFmtId="175" fontId="6" fillId="18" borderId="0" applyNumberFormat="0" applyBorder="0" applyAlignment="0" applyProtection="0"/>
    <xf numFmtId="175" fontId="6" fillId="19" borderId="0" applyNumberFormat="0" applyBorder="0" applyAlignment="0" applyProtection="0"/>
    <xf numFmtId="175" fontId="6" fillId="22" borderId="0" applyNumberFormat="0" applyBorder="0" applyAlignment="0" applyProtection="0"/>
    <xf numFmtId="175" fontId="6" fillId="23" borderId="0" applyNumberFormat="0" applyBorder="0" applyAlignment="0" applyProtection="0"/>
    <xf numFmtId="175" fontId="6" fillId="26" borderId="0" applyNumberFormat="0" applyBorder="0" applyAlignment="0" applyProtection="0"/>
    <xf numFmtId="175" fontId="6" fillId="27" borderId="0" applyNumberFormat="0" applyBorder="0" applyAlignment="0" applyProtection="0"/>
    <xf numFmtId="175" fontId="6" fillId="30" borderId="0" applyNumberFormat="0" applyBorder="0" applyAlignment="0" applyProtection="0"/>
    <xf numFmtId="175" fontId="6" fillId="31" borderId="0" applyNumberFormat="0" applyBorder="0" applyAlignment="0" applyProtection="0"/>
    <xf numFmtId="175" fontId="6" fillId="34" borderId="0" applyNumberFormat="0" applyBorder="0" applyAlignment="0" applyProtection="0"/>
    <xf numFmtId="175" fontId="6" fillId="35" borderId="0" applyNumberFormat="0" applyBorder="0" applyAlignment="0" applyProtection="0"/>
    <xf numFmtId="175" fontId="6" fillId="38" borderId="0" applyNumberFormat="0" applyBorder="0" applyAlignment="0" applyProtection="0"/>
    <xf numFmtId="175" fontId="6" fillId="39" borderId="0" applyNumberFormat="0" applyBorder="0" applyAlignment="0" applyProtection="0"/>
    <xf numFmtId="175" fontId="6" fillId="0" borderId="0"/>
    <xf numFmtId="175" fontId="6" fillId="0" borderId="0"/>
    <xf numFmtId="175" fontId="6" fillId="16" borderId="41" applyNumberFormat="0" applyFont="0" applyAlignment="0" applyProtection="0"/>
    <xf numFmtId="175" fontId="6" fillId="18" borderId="0" applyNumberFormat="0" applyBorder="0" applyAlignment="0" applyProtection="0"/>
    <xf numFmtId="175" fontId="6" fillId="19" borderId="0" applyNumberFormat="0" applyBorder="0" applyAlignment="0" applyProtection="0"/>
    <xf numFmtId="175" fontId="6" fillId="22" borderId="0" applyNumberFormat="0" applyBorder="0" applyAlignment="0" applyProtection="0"/>
    <xf numFmtId="175" fontId="6" fillId="23" borderId="0" applyNumberFormat="0" applyBorder="0" applyAlignment="0" applyProtection="0"/>
    <xf numFmtId="175" fontId="6" fillId="26" borderId="0" applyNumberFormat="0" applyBorder="0" applyAlignment="0" applyProtection="0"/>
    <xf numFmtId="175" fontId="6" fillId="27" borderId="0" applyNumberFormat="0" applyBorder="0" applyAlignment="0" applyProtection="0"/>
    <xf numFmtId="175" fontId="6" fillId="30" borderId="0" applyNumberFormat="0" applyBorder="0" applyAlignment="0" applyProtection="0"/>
    <xf numFmtId="175" fontId="6" fillId="31" borderId="0" applyNumberFormat="0" applyBorder="0" applyAlignment="0" applyProtection="0"/>
    <xf numFmtId="175" fontId="6" fillId="34" borderId="0" applyNumberFormat="0" applyBorder="0" applyAlignment="0" applyProtection="0"/>
    <xf numFmtId="175" fontId="6" fillId="35" borderId="0" applyNumberFormat="0" applyBorder="0" applyAlignment="0" applyProtection="0"/>
    <xf numFmtId="175" fontId="6" fillId="38" borderId="0" applyNumberFormat="0" applyBorder="0" applyAlignment="0" applyProtection="0"/>
    <xf numFmtId="175" fontId="6" fillId="39" borderId="0" applyNumberFormat="0" applyBorder="0" applyAlignment="0" applyProtection="0"/>
    <xf numFmtId="175" fontId="5" fillId="0" borderId="0"/>
    <xf numFmtId="175" fontId="13" fillId="0" borderId="0" applyFont="0" applyFill="0" applyBorder="0" applyAlignment="0" applyProtection="0"/>
    <xf numFmtId="174" fontId="13" fillId="0" borderId="0" applyFont="0" applyFill="0" applyBorder="0" applyAlignment="0" applyProtection="0"/>
    <xf numFmtId="9" fontId="5" fillId="0" borderId="0" applyFont="0" applyFill="0" applyBorder="0" applyAlignment="0" applyProtection="0"/>
    <xf numFmtId="175" fontId="5" fillId="18" borderId="0" applyNumberFormat="0" applyBorder="0" applyAlignment="0" applyProtection="0"/>
    <xf numFmtId="175" fontId="5" fillId="19" borderId="0" applyNumberFormat="0" applyBorder="0" applyAlignment="0" applyProtection="0"/>
    <xf numFmtId="175" fontId="5" fillId="22" borderId="0" applyNumberFormat="0" applyBorder="0" applyAlignment="0" applyProtection="0"/>
    <xf numFmtId="175" fontId="5" fillId="23" borderId="0" applyNumberFormat="0" applyBorder="0" applyAlignment="0" applyProtection="0"/>
    <xf numFmtId="175" fontId="5" fillId="26" borderId="0" applyNumberFormat="0" applyBorder="0" applyAlignment="0" applyProtection="0"/>
    <xf numFmtId="175" fontId="5" fillId="27" borderId="0" applyNumberFormat="0" applyBorder="0" applyAlignment="0" applyProtection="0"/>
    <xf numFmtId="175" fontId="5" fillId="30" borderId="0" applyNumberFormat="0" applyBorder="0" applyAlignment="0" applyProtection="0"/>
    <xf numFmtId="175" fontId="5" fillId="31" borderId="0" applyNumberFormat="0" applyBorder="0" applyAlignment="0" applyProtection="0"/>
    <xf numFmtId="175" fontId="5" fillId="34" borderId="0" applyNumberFormat="0" applyBorder="0" applyAlignment="0" applyProtection="0"/>
    <xf numFmtId="175" fontId="5" fillId="35" borderId="0" applyNumberFormat="0" applyBorder="0" applyAlignment="0" applyProtection="0"/>
    <xf numFmtId="175" fontId="5" fillId="38" borderId="0" applyNumberFormat="0" applyBorder="0" applyAlignment="0" applyProtection="0"/>
    <xf numFmtId="175" fontId="5" fillId="39" borderId="0" applyNumberFormat="0" applyBorder="0" applyAlignment="0" applyProtection="0"/>
    <xf numFmtId="175" fontId="5" fillId="0" borderId="0"/>
    <xf numFmtId="175" fontId="5" fillId="16" borderId="41" applyNumberFormat="0" applyFont="0" applyAlignment="0" applyProtection="0"/>
    <xf numFmtId="9" fontId="64" fillId="0" borderId="0" applyFont="0" applyFill="0" applyBorder="0" applyAlignment="0" applyProtection="0"/>
    <xf numFmtId="175" fontId="5" fillId="0" borderId="0"/>
    <xf numFmtId="175" fontId="5" fillId="16" borderId="41" applyNumberFormat="0" applyFont="0" applyAlignment="0" applyProtection="0"/>
    <xf numFmtId="175" fontId="5" fillId="18" borderId="0" applyNumberFormat="0" applyBorder="0" applyAlignment="0" applyProtection="0"/>
    <xf numFmtId="175" fontId="5" fillId="19" borderId="0" applyNumberFormat="0" applyBorder="0" applyAlignment="0" applyProtection="0"/>
    <xf numFmtId="175" fontId="5" fillId="22" borderId="0" applyNumberFormat="0" applyBorder="0" applyAlignment="0" applyProtection="0"/>
    <xf numFmtId="175" fontId="5" fillId="23" borderId="0" applyNumberFormat="0" applyBorder="0" applyAlignment="0" applyProtection="0"/>
    <xf numFmtId="175" fontId="5" fillId="26" borderId="0" applyNumberFormat="0" applyBorder="0" applyAlignment="0" applyProtection="0"/>
    <xf numFmtId="175" fontId="5" fillId="27" borderId="0" applyNumberFormat="0" applyBorder="0" applyAlignment="0" applyProtection="0"/>
    <xf numFmtId="175" fontId="5" fillId="30" borderId="0" applyNumberFormat="0" applyBorder="0" applyAlignment="0" applyProtection="0"/>
    <xf numFmtId="175" fontId="5" fillId="31" borderId="0" applyNumberFormat="0" applyBorder="0" applyAlignment="0" applyProtection="0"/>
    <xf numFmtId="175" fontId="5" fillId="34" borderId="0" applyNumberFormat="0" applyBorder="0" applyAlignment="0" applyProtection="0"/>
    <xf numFmtId="175" fontId="5" fillId="35" borderId="0" applyNumberFormat="0" applyBorder="0" applyAlignment="0" applyProtection="0"/>
    <xf numFmtId="175" fontId="5" fillId="38" borderId="0" applyNumberFormat="0" applyBorder="0" applyAlignment="0" applyProtection="0"/>
    <xf numFmtId="175" fontId="5" fillId="39" borderId="0" applyNumberFormat="0" applyBorder="0" applyAlignment="0" applyProtection="0"/>
    <xf numFmtId="175" fontId="66" fillId="55" borderId="0" applyNumberFormat="0" applyBorder="0" applyAlignment="0" applyProtection="0"/>
    <xf numFmtId="175" fontId="66" fillId="56" borderId="0" applyNumberFormat="0" applyBorder="0" applyAlignment="0" applyProtection="0"/>
    <xf numFmtId="175" fontId="66" fillId="57" borderId="0" applyNumberFormat="0" applyBorder="0" applyAlignment="0" applyProtection="0"/>
    <xf numFmtId="175" fontId="4" fillId="26" borderId="0" applyNumberFormat="0" applyBorder="0" applyAlignment="0" applyProtection="0"/>
    <xf numFmtId="175" fontId="66" fillId="59" borderId="0" applyNumberFormat="0" applyBorder="0" applyAlignment="0" applyProtection="0"/>
    <xf numFmtId="175" fontId="66" fillId="60" borderId="0" applyNumberFormat="0" applyBorder="0" applyAlignment="0" applyProtection="0"/>
    <xf numFmtId="175" fontId="66" fillId="61" borderId="0" applyNumberFormat="0" applyBorder="0" applyAlignment="0" applyProtection="0"/>
    <xf numFmtId="175" fontId="66" fillId="62" borderId="0" applyNumberFormat="0" applyBorder="0" applyAlignment="0" applyProtection="0"/>
    <xf numFmtId="175" fontId="66" fillId="63" borderId="0" applyNumberFormat="0" applyBorder="0" applyAlignment="0" applyProtection="0"/>
    <xf numFmtId="175" fontId="66" fillId="64" borderId="0" applyNumberFormat="0" applyBorder="0" applyAlignment="0" applyProtection="0"/>
    <xf numFmtId="175" fontId="66" fillId="59" borderId="0" applyNumberFormat="0" applyBorder="0" applyAlignment="0" applyProtection="0"/>
    <xf numFmtId="175" fontId="66" fillId="62" borderId="0" applyNumberFormat="0" applyBorder="0" applyAlignment="0" applyProtection="0"/>
    <xf numFmtId="175" fontId="66" fillId="65" borderId="0" applyNumberFormat="0" applyBorder="0" applyAlignment="0" applyProtection="0"/>
    <xf numFmtId="175" fontId="67" fillId="66" borderId="0" applyNumberFormat="0" applyBorder="0" applyAlignment="0" applyProtection="0"/>
    <xf numFmtId="175" fontId="67" fillId="63" borderId="0" applyNumberFormat="0" applyBorder="0" applyAlignment="0" applyProtection="0"/>
    <xf numFmtId="175" fontId="67" fillId="64" borderId="0" applyNumberFormat="0" applyBorder="0" applyAlignment="0" applyProtection="0"/>
    <xf numFmtId="175" fontId="67" fillId="67" borderId="0" applyNumberFormat="0" applyBorder="0" applyAlignment="0" applyProtection="0"/>
    <xf numFmtId="175" fontId="67" fillId="68" borderId="0" applyNumberFormat="0" applyBorder="0" applyAlignment="0" applyProtection="0"/>
    <xf numFmtId="175" fontId="67" fillId="69" borderId="0" applyNumberFormat="0" applyBorder="0" applyAlignment="0" applyProtection="0"/>
    <xf numFmtId="175" fontId="68" fillId="57" borderId="0" applyNumberFormat="0" applyBorder="0" applyAlignment="0" applyProtection="0"/>
    <xf numFmtId="175" fontId="69" fillId="70" borderId="48" applyNumberFormat="0" applyAlignment="0" applyProtection="0"/>
    <xf numFmtId="175" fontId="70" fillId="71" borderId="49" applyNumberFormat="0" applyAlignment="0" applyProtection="0"/>
    <xf numFmtId="175" fontId="71" fillId="0" borderId="50" applyNumberFormat="0" applyFill="0" applyAlignment="0" applyProtection="0"/>
    <xf numFmtId="175" fontId="72" fillId="0" borderId="0" applyNumberFormat="0" applyFill="0" applyBorder="0" applyAlignment="0" applyProtection="0"/>
    <xf numFmtId="175" fontId="42" fillId="0" borderId="0" applyNumberFormat="0" applyFill="0" applyBorder="0" applyAlignment="0" applyProtection="0"/>
    <xf numFmtId="175" fontId="67" fillId="72" borderId="0" applyNumberFormat="0" applyBorder="0" applyAlignment="0" applyProtection="0"/>
    <xf numFmtId="175" fontId="67" fillId="73" borderId="0" applyNumberFormat="0" applyBorder="0" applyAlignment="0" applyProtection="0"/>
    <xf numFmtId="175" fontId="67" fillId="74" borderId="0" applyNumberFormat="0" applyBorder="0" applyAlignment="0" applyProtection="0"/>
    <xf numFmtId="175" fontId="67" fillId="67" borderId="0" applyNumberFormat="0" applyBorder="0" applyAlignment="0" applyProtection="0"/>
    <xf numFmtId="175" fontId="67" fillId="68" borderId="0" applyNumberFormat="0" applyBorder="0" applyAlignment="0" applyProtection="0"/>
    <xf numFmtId="175" fontId="67" fillId="75" borderId="0" applyNumberFormat="0" applyBorder="0" applyAlignment="0" applyProtection="0"/>
    <xf numFmtId="175" fontId="73" fillId="61" borderId="48" applyNumberFormat="0" applyAlignment="0" applyProtection="0"/>
    <xf numFmtId="175" fontId="74" fillId="56" borderId="0" applyNumberFormat="0" applyBorder="0" applyAlignment="0" applyProtection="0"/>
    <xf numFmtId="43" fontId="66" fillId="0" borderId="0" applyFont="0" applyFill="0" applyBorder="0" applyAlignment="0" applyProtection="0"/>
    <xf numFmtId="175" fontId="75" fillId="76" borderId="0" applyNumberFormat="0" applyBorder="0" applyAlignment="0" applyProtection="0"/>
    <xf numFmtId="175" fontId="4" fillId="0" borderId="0"/>
    <xf numFmtId="175" fontId="66" fillId="58" borderId="51" applyNumberFormat="0" applyFont="0" applyAlignment="0" applyProtection="0"/>
    <xf numFmtId="175" fontId="66" fillId="16" borderId="41" applyNumberFormat="0" applyFont="0" applyAlignment="0" applyProtection="0"/>
    <xf numFmtId="9" fontId="66" fillId="0" borderId="0" applyFont="0" applyFill="0" applyBorder="0" applyAlignment="0" applyProtection="0"/>
    <xf numFmtId="175" fontId="76" fillId="70" borderId="52" applyNumberFormat="0" applyAlignment="0" applyProtection="0"/>
    <xf numFmtId="175" fontId="77" fillId="0" borderId="0" applyNumberFormat="0" applyFill="0" applyBorder="0" applyAlignment="0" applyProtection="0"/>
    <xf numFmtId="175" fontId="78" fillId="0" borderId="0" applyNumberFormat="0" applyFill="0" applyBorder="0" applyAlignment="0" applyProtection="0"/>
    <xf numFmtId="175" fontId="52" fillId="0" borderId="0" applyNumberFormat="0" applyFill="0" applyBorder="0" applyAlignment="0" applyProtection="0"/>
    <xf numFmtId="175" fontId="79" fillId="0" borderId="0" applyNumberFormat="0" applyFill="0" applyBorder="0" applyAlignment="0" applyProtection="0"/>
    <xf numFmtId="175" fontId="80" fillId="0" borderId="53" applyNumberFormat="0" applyFill="0" applyAlignment="0" applyProtection="0"/>
    <xf numFmtId="175" fontId="40" fillId="0" borderId="34" applyNumberFormat="0" applyFill="0" applyAlignment="0" applyProtection="0"/>
    <xf numFmtId="175" fontId="81" fillId="0" borderId="54" applyNumberFormat="0" applyFill="0" applyAlignment="0" applyProtection="0"/>
    <xf numFmtId="175" fontId="41" fillId="0" borderId="35" applyNumberFormat="0" applyFill="0" applyAlignment="0" applyProtection="0"/>
    <xf numFmtId="175" fontId="72" fillId="0" borderId="55" applyNumberFormat="0" applyFill="0" applyAlignment="0" applyProtection="0"/>
    <xf numFmtId="175" fontId="42" fillId="0" borderId="36" applyNumberFormat="0" applyFill="0" applyAlignment="0" applyProtection="0"/>
    <xf numFmtId="175" fontId="39" fillId="0" borderId="0" applyNumberFormat="0" applyFill="0" applyBorder="0" applyAlignment="0" applyProtection="0"/>
    <xf numFmtId="175" fontId="82" fillId="0" borderId="56" applyNumberFormat="0" applyFill="0" applyAlignment="0" applyProtection="0"/>
    <xf numFmtId="175" fontId="53" fillId="0" borderId="42" applyNumberFormat="0" applyFill="0" applyAlignment="0" applyProtection="0"/>
    <xf numFmtId="175" fontId="4" fillId="26" borderId="0" applyNumberFormat="0" applyBorder="0" applyAlignment="0" applyProtection="0"/>
    <xf numFmtId="175" fontId="13" fillId="0" borderId="0" applyFont="0" applyFill="0" applyBorder="0" applyAlignment="0" applyProtection="0"/>
    <xf numFmtId="175" fontId="4" fillId="0" borderId="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175" fontId="2" fillId="0" borderId="0"/>
    <xf numFmtId="175" fontId="2" fillId="16" borderId="41" applyNumberFormat="0" applyFont="0" applyAlignment="0" applyProtection="0"/>
    <xf numFmtId="175" fontId="2" fillId="18" borderId="0" applyNumberFormat="0" applyBorder="0" applyAlignment="0" applyProtection="0"/>
    <xf numFmtId="175" fontId="2" fillId="19" borderId="0" applyNumberFormat="0" applyBorder="0" applyAlignment="0" applyProtection="0"/>
    <xf numFmtId="175" fontId="2" fillId="22" borderId="0" applyNumberFormat="0" applyBorder="0" applyAlignment="0" applyProtection="0"/>
    <xf numFmtId="175" fontId="2" fillId="23" borderId="0" applyNumberFormat="0" applyBorder="0" applyAlignment="0" applyProtection="0"/>
    <xf numFmtId="175" fontId="2" fillId="26" borderId="0" applyNumberFormat="0" applyBorder="0" applyAlignment="0" applyProtection="0"/>
    <xf numFmtId="175" fontId="2" fillId="27" borderId="0" applyNumberFormat="0" applyBorder="0" applyAlignment="0" applyProtection="0"/>
    <xf numFmtId="175" fontId="2" fillId="30" borderId="0" applyNumberFormat="0" applyBorder="0" applyAlignment="0" applyProtection="0"/>
    <xf numFmtId="175" fontId="2" fillId="31" borderId="0" applyNumberFormat="0" applyBorder="0" applyAlignment="0" applyProtection="0"/>
    <xf numFmtId="175" fontId="2" fillId="34" borderId="0" applyNumberFormat="0" applyBorder="0" applyAlignment="0" applyProtection="0"/>
    <xf numFmtId="175" fontId="2" fillId="35" borderId="0" applyNumberFormat="0" applyBorder="0" applyAlignment="0" applyProtection="0"/>
    <xf numFmtId="175" fontId="2" fillId="38" borderId="0" applyNumberFormat="0" applyBorder="0" applyAlignment="0" applyProtection="0"/>
    <xf numFmtId="175" fontId="2" fillId="39" borderId="0" applyNumberFormat="0" applyBorder="0" applyAlignment="0" applyProtection="0"/>
  </cellStyleXfs>
  <cellXfs count="860">
    <xf numFmtId="175" fontId="0" fillId="0" borderId="0" xfId="0"/>
    <xf numFmtId="164" fontId="0" fillId="0" borderId="0" xfId="0" applyNumberFormat="1" applyFill="1" applyBorder="1" applyAlignment="1">
      <alignment horizontal="center" vertical="center"/>
    </xf>
    <xf numFmtId="165" fontId="0" fillId="3" borderId="1" xfId="1" applyNumberFormat="1" applyFont="1" applyFill="1" applyBorder="1" applyAlignment="1">
      <alignment horizontal="center"/>
    </xf>
    <xf numFmtId="164" fontId="0" fillId="0" borderId="1" xfId="0" applyNumberFormat="1" applyFill="1" applyBorder="1" applyAlignment="1">
      <alignment horizontal="center" vertical="center"/>
    </xf>
    <xf numFmtId="175" fontId="0" fillId="0" borderId="0" xfId="0" applyFill="1" applyBorder="1" applyAlignment="1">
      <alignment horizontal="left" vertical="center"/>
    </xf>
    <xf numFmtId="175" fontId="11" fillId="2" borderId="0" xfId="0" applyFont="1" applyFill="1" applyBorder="1" applyAlignment="1">
      <alignment horizontal="center" vertical="center"/>
    </xf>
    <xf numFmtId="175" fontId="0" fillId="0" borderId="0" xfId="0" applyAlignment="1"/>
    <xf numFmtId="175" fontId="14" fillId="0" borderId="0" xfId="0" applyFont="1" applyAlignment="1"/>
    <xf numFmtId="175" fontId="0" fillId="0" borderId="0" xfId="0" applyAlignment="1">
      <alignment horizontal="center" vertical="center"/>
    </xf>
    <xf numFmtId="2" fontId="0" fillId="0" borderId="0" xfId="0" applyNumberFormat="1"/>
    <xf numFmtId="2" fontId="0" fillId="0" borderId="0" xfId="0" applyNumberFormat="1" applyAlignment="1">
      <alignment horizontal="center" vertical="center"/>
    </xf>
    <xf numFmtId="175" fontId="17" fillId="3" borderId="6" xfId="0" applyFont="1" applyFill="1" applyBorder="1" applyAlignment="1">
      <alignment horizontal="center" vertical="center"/>
    </xf>
    <xf numFmtId="2" fontId="10" fillId="5" borderId="0" xfId="0" applyNumberFormat="1" applyFont="1" applyFill="1" applyAlignment="1">
      <alignment horizontal="center"/>
    </xf>
    <xf numFmtId="166" fontId="0" fillId="0" borderId="0" xfId="0" applyNumberFormat="1"/>
    <xf numFmtId="175" fontId="10" fillId="5" borderId="0" xfId="0" applyFont="1" applyFill="1" applyBorder="1"/>
    <xf numFmtId="164" fontId="10" fillId="5" borderId="0" xfId="0" applyNumberFormat="1" applyFont="1" applyFill="1" applyBorder="1" applyAlignment="1">
      <alignment horizontal="center"/>
    </xf>
    <xf numFmtId="175" fontId="0" fillId="0" borderId="0" xfId="0" applyBorder="1"/>
    <xf numFmtId="175" fontId="0" fillId="0" borderId="7" xfId="0" applyBorder="1"/>
    <xf numFmtId="175" fontId="11" fillId="5" borderId="6" xfId="0" applyFont="1" applyFill="1" applyBorder="1"/>
    <xf numFmtId="175" fontId="11" fillId="5" borderId="6" xfId="0" applyFont="1" applyFill="1" applyBorder="1" applyAlignment="1">
      <alignment horizontal="center"/>
    </xf>
    <xf numFmtId="164" fontId="11" fillId="5" borderId="6" xfId="0" applyNumberFormat="1" applyFont="1" applyFill="1" applyBorder="1" applyAlignment="1">
      <alignment horizontal="center"/>
    </xf>
    <xf numFmtId="9" fontId="11" fillId="5" borderId="6" xfId="0" applyNumberFormat="1" applyFont="1" applyFill="1" applyBorder="1" applyAlignment="1">
      <alignment horizontal="center"/>
    </xf>
    <xf numFmtId="175" fontId="0" fillId="0" borderId="0" xfId="0" applyFill="1" applyBorder="1" applyAlignment="1">
      <alignment horizontal="left"/>
    </xf>
    <xf numFmtId="175" fontId="0" fillId="0" borderId="0" xfId="0" applyAlignment="1">
      <alignment horizontal="center"/>
    </xf>
    <xf numFmtId="175" fontId="11" fillId="5" borderId="11" xfId="0" applyFont="1" applyFill="1" applyBorder="1"/>
    <xf numFmtId="175" fontId="10" fillId="5" borderId="0" xfId="0" applyFont="1" applyFill="1"/>
    <xf numFmtId="175" fontId="10" fillId="5" borderId="15" xfId="0" applyFont="1" applyFill="1" applyBorder="1"/>
    <xf numFmtId="2" fontId="10" fillId="5" borderId="15" xfId="0" applyNumberFormat="1" applyFont="1" applyFill="1" applyBorder="1" applyAlignment="1">
      <alignment horizontal="center"/>
    </xf>
    <xf numFmtId="165" fontId="0" fillId="0" borderId="0" xfId="1" applyNumberFormat="1" applyFont="1"/>
    <xf numFmtId="175" fontId="19" fillId="5" borderId="0" xfId="0" applyFont="1" applyFill="1" applyBorder="1" applyAlignment="1">
      <alignment horizontal="center" wrapText="1"/>
    </xf>
    <xf numFmtId="164" fontId="19" fillId="5" borderId="0" xfId="0" applyNumberFormat="1" applyFont="1" applyFill="1" applyBorder="1" applyAlignment="1">
      <alignment horizontal="center"/>
    </xf>
    <xf numFmtId="175" fontId="0" fillId="0" borderId="0" xfId="0" applyBorder="1" applyAlignment="1">
      <alignment horizontal="center" vertical="center"/>
    </xf>
    <xf numFmtId="175" fontId="0" fillId="0" borderId="0" xfId="0" applyFill="1" applyBorder="1" applyAlignment="1">
      <alignment horizontal="center" vertical="center"/>
    </xf>
    <xf numFmtId="175" fontId="15" fillId="3" borderId="7" xfId="0" applyFont="1" applyFill="1" applyBorder="1" applyAlignment="1">
      <alignment horizontal="left" vertical="center" wrapText="1"/>
    </xf>
    <xf numFmtId="175" fontId="15" fillId="3" borderId="0" xfId="0" applyFont="1" applyFill="1" applyBorder="1" applyAlignment="1">
      <alignment horizontal="left" vertical="center" wrapText="1"/>
    </xf>
    <xf numFmtId="175" fontId="15" fillId="3" borderId="8" xfId="0" applyFont="1" applyFill="1" applyBorder="1" applyAlignment="1">
      <alignment horizontal="left" vertical="center" wrapText="1"/>
    </xf>
    <xf numFmtId="175" fontId="17" fillId="3" borderId="8" xfId="0" applyFont="1" applyFill="1" applyBorder="1" applyAlignment="1">
      <alignment horizontal="center" vertical="center" wrapText="1"/>
    </xf>
    <xf numFmtId="175" fontId="17" fillId="8" borderId="8" xfId="0" applyFont="1" applyFill="1" applyBorder="1" applyAlignment="1">
      <alignment horizontal="center" vertical="center"/>
    </xf>
    <xf numFmtId="165" fontId="15" fillId="8" borderId="7" xfId="1" applyNumberFormat="1" applyFont="1" applyFill="1" applyBorder="1" applyAlignment="1">
      <alignment horizontal="center" vertical="center"/>
    </xf>
    <xf numFmtId="165" fontId="15" fillId="8" borderId="0" xfId="1" applyNumberFormat="1" applyFont="1" applyFill="1" applyBorder="1" applyAlignment="1">
      <alignment horizontal="center" vertical="center"/>
    </xf>
    <xf numFmtId="165" fontId="17" fillId="8" borderId="8" xfId="1" applyNumberFormat="1" applyFont="1" applyFill="1" applyBorder="1" applyAlignment="1">
      <alignment horizontal="center" vertical="center"/>
    </xf>
    <xf numFmtId="175" fontId="11" fillId="0" borderId="1" xfId="0" applyFont="1" applyFill="1" applyBorder="1" applyAlignment="1">
      <alignment horizontal="center" vertical="center"/>
    </xf>
    <xf numFmtId="175" fontId="0" fillId="0" borderId="1" xfId="0" applyFill="1" applyBorder="1" applyAlignment="1">
      <alignment horizontal="center" vertical="center"/>
    </xf>
    <xf numFmtId="175" fontId="12" fillId="0" borderId="0" xfId="0" applyFont="1" applyFill="1" applyBorder="1" applyAlignment="1">
      <alignment horizontal="center" vertical="center"/>
    </xf>
    <xf numFmtId="175" fontId="13" fillId="0" borderId="0" xfId="0" applyFont="1" applyFill="1" applyBorder="1" applyAlignment="1">
      <alignment horizontal="center" vertical="center"/>
    </xf>
    <xf numFmtId="164" fontId="13" fillId="0" borderId="0" xfId="0" applyNumberFormat="1" applyFont="1" applyFill="1" applyBorder="1" applyAlignment="1">
      <alignment horizontal="center" vertical="center"/>
    </xf>
    <xf numFmtId="2" fontId="24" fillId="0" borderId="0" xfId="0" applyNumberFormat="1" applyFont="1" applyFill="1" applyBorder="1" applyAlignment="1">
      <alignment horizontal="center" wrapText="1"/>
    </xf>
    <xf numFmtId="175" fontId="0" fillId="0" borderId="0" xfId="0" applyBorder="1" applyAlignment="1">
      <alignment horizontal="center"/>
    </xf>
    <xf numFmtId="165" fontId="15" fillId="3" borderId="8" xfId="1" applyNumberFormat="1" applyFont="1" applyFill="1" applyBorder="1" applyAlignment="1">
      <alignment horizontal="center" vertical="center" wrapText="1"/>
    </xf>
    <xf numFmtId="175" fontId="13" fillId="5" borderId="0" xfId="2" applyFont="1" applyFill="1"/>
    <xf numFmtId="2" fontId="13" fillId="5" borderId="0" xfId="2" applyNumberFormat="1" applyFont="1" applyFill="1" applyAlignment="1">
      <alignment horizontal="center"/>
    </xf>
    <xf numFmtId="175" fontId="13" fillId="5" borderId="15" xfId="2" applyFont="1" applyFill="1" applyBorder="1"/>
    <xf numFmtId="2" fontId="13" fillId="5" borderId="15" xfId="2" applyNumberFormat="1" applyFont="1" applyFill="1" applyBorder="1" applyAlignment="1">
      <alignment horizontal="center"/>
    </xf>
    <xf numFmtId="175" fontId="0" fillId="0" borderId="0" xfId="0" applyFill="1"/>
    <xf numFmtId="175" fontId="11" fillId="0" borderId="1" xfId="0" applyFont="1" applyFill="1" applyBorder="1" applyAlignment="1">
      <alignment horizontal="center" vertical="center"/>
    </xf>
    <xf numFmtId="165" fontId="13" fillId="0" borderId="0" xfId="1" applyNumberFormat="1" applyFont="1" applyFill="1" applyBorder="1" applyAlignment="1">
      <alignment horizontal="center"/>
    </xf>
    <xf numFmtId="175" fontId="0" fillId="2" borderId="0" xfId="0" applyFill="1"/>
    <xf numFmtId="2" fontId="0" fillId="2" borderId="0" xfId="0" applyNumberFormat="1" applyFill="1" applyAlignment="1">
      <alignment horizontal="center" vertical="center"/>
    </xf>
    <xf numFmtId="2" fontId="0" fillId="47" borderId="0" xfId="0" applyNumberFormat="1" applyFill="1" applyAlignment="1">
      <alignment horizontal="center" vertical="center"/>
    </xf>
    <xf numFmtId="2" fontId="0" fillId="48" borderId="0" xfId="0" applyNumberFormat="1" applyFill="1" applyAlignment="1">
      <alignment horizontal="center" vertical="center"/>
    </xf>
    <xf numFmtId="2" fontId="0" fillId="49" borderId="0" xfId="0" applyNumberFormat="1" applyFill="1" applyAlignment="1">
      <alignment horizontal="center" vertical="center"/>
    </xf>
    <xf numFmtId="171" fontId="0" fillId="0" borderId="0" xfId="0" applyNumberFormat="1"/>
    <xf numFmtId="165" fontId="10" fillId="5" borderId="0" xfId="1" applyNumberFormat="1" applyFont="1" applyFill="1" applyAlignment="1">
      <alignment horizontal="center"/>
    </xf>
    <xf numFmtId="175" fontId="0" fillId="0" borderId="0" xfId="0" applyFill="1" applyBorder="1" applyAlignment="1">
      <alignment horizontal="center" vertical="center"/>
    </xf>
    <xf numFmtId="175" fontId="14" fillId="0" borderId="0" xfId="0" applyFont="1" applyAlignment="1">
      <alignment vertical="center"/>
    </xf>
    <xf numFmtId="2" fontId="0" fillId="50" borderId="0" xfId="0" applyNumberFormat="1" applyFill="1" applyAlignment="1">
      <alignment horizontal="center"/>
    </xf>
    <xf numFmtId="2" fontId="0" fillId="42" borderId="0" xfId="0" applyNumberFormat="1" applyFill="1" applyAlignment="1">
      <alignment horizontal="center"/>
    </xf>
    <xf numFmtId="2" fontId="0" fillId="45" borderId="0" xfId="0" applyNumberFormat="1" applyFill="1" applyAlignment="1">
      <alignment horizontal="center"/>
    </xf>
    <xf numFmtId="2" fontId="0" fillId="45" borderId="0" xfId="0" applyNumberFormat="1" applyFill="1" applyBorder="1" applyAlignment="1">
      <alignment horizontal="center" vertical="center"/>
    </xf>
    <xf numFmtId="2" fontId="0" fillId="42" borderId="0" xfId="0" applyNumberFormat="1" applyFill="1" applyBorder="1" applyAlignment="1">
      <alignment horizontal="center" vertical="center"/>
    </xf>
    <xf numFmtId="2" fontId="0" fillId="51" borderId="0" xfId="0" applyNumberFormat="1" applyFill="1" applyBorder="1" applyAlignment="1">
      <alignment horizontal="center" vertical="center"/>
    </xf>
    <xf numFmtId="2" fontId="0" fillId="50" borderId="0" xfId="0" applyNumberFormat="1" applyFill="1" applyBorder="1" applyAlignment="1">
      <alignment horizontal="center" vertical="center"/>
    </xf>
    <xf numFmtId="2" fontId="0" fillId="52" borderId="0" xfId="0" applyNumberFormat="1" applyFill="1" applyBorder="1" applyAlignment="1">
      <alignment horizontal="center" vertical="center"/>
    </xf>
    <xf numFmtId="164" fontId="0" fillId="0" borderId="0" xfId="0" applyNumberFormat="1" applyFill="1" applyAlignment="1">
      <alignment horizontal="center" vertical="center"/>
    </xf>
    <xf numFmtId="175" fontId="0" fillId="0" borderId="0" xfId="0" applyFill="1" applyBorder="1" applyAlignment="1">
      <alignment horizontal="center" vertical="center"/>
    </xf>
    <xf numFmtId="9" fontId="0" fillId="0" borderId="0" xfId="1" applyFont="1" applyFill="1" applyBorder="1" applyAlignment="1">
      <alignment horizontal="center" vertical="center"/>
    </xf>
    <xf numFmtId="175" fontId="23" fillId="0" borderId="0" xfId="0" applyFont="1" applyFill="1" applyBorder="1" applyAlignment="1">
      <alignment horizontal="center" vertical="center" wrapText="1"/>
    </xf>
    <xf numFmtId="175" fontId="24" fillId="0" borderId="0" xfId="0" applyFont="1" applyFill="1" applyBorder="1" applyAlignment="1">
      <alignment horizontal="left" wrapText="1"/>
    </xf>
    <xf numFmtId="175" fontId="0" fillId="0" borderId="0" xfId="0" applyFill="1" applyAlignment="1"/>
    <xf numFmtId="1" fontId="10" fillId="0" borderId="0" xfId="78" applyNumberFormat="1" applyFont="1" applyFill="1" applyBorder="1" applyAlignment="1">
      <alignment horizontal="center" wrapText="1"/>
    </xf>
    <xf numFmtId="165" fontId="0" fillId="0" borderId="0" xfId="1" applyNumberFormat="1" applyFont="1" applyFill="1" applyBorder="1" applyAlignment="1">
      <alignment horizontal="center" vertical="center"/>
    </xf>
    <xf numFmtId="175" fontId="11" fillId="0" borderId="0" xfId="0" applyFont="1" applyFill="1" applyBorder="1" applyAlignment="1">
      <alignment horizontal="center" vertical="center" wrapText="1"/>
    </xf>
    <xf numFmtId="164" fontId="13" fillId="0" borderId="44" xfId="0" applyNumberFormat="1" applyFont="1" applyBorder="1" applyAlignment="1">
      <alignment horizontal="center" vertical="center"/>
    </xf>
    <xf numFmtId="175" fontId="12" fillId="0" borderId="0" xfId="78" applyFont="1" applyFill="1" applyBorder="1" applyAlignment="1">
      <alignment horizontal="center" wrapText="1"/>
    </xf>
    <xf numFmtId="1" fontId="13" fillId="0" borderId="0" xfId="78" applyNumberFormat="1" applyFont="1" applyFill="1" applyBorder="1" applyAlignment="1">
      <alignment horizontal="center" wrapText="1"/>
    </xf>
    <xf numFmtId="1" fontId="11" fillId="0" borderId="0" xfId="78" applyNumberFormat="1" applyFont="1" applyFill="1" applyBorder="1" applyAlignment="1">
      <alignment horizontal="center" wrapText="1"/>
    </xf>
    <xf numFmtId="164" fontId="13" fillId="0" borderId="2" xfId="0" applyNumberFormat="1" applyFont="1" applyBorder="1" applyAlignment="1">
      <alignment horizontal="center" vertical="center"/>
    </xf>
    <xf numFmtId="175" fontId="0" fillId="0" borderId="0" xfId="0"/>
    <xf numFmtId="164" fontId="0" fillId="0" borderId="0" xfId="0" applyNumberFormat="1" applyFill="1" applyBorder="1" applyAlignment="1">
      <alignment horizontal="center" vertical="center"/>
    </xf>
    <xf numFmtId="175" fontId="0" fillId="0" borderId="0" xfId="0" applyAlignment="1"/>
    <xf numFmtId="175" fontId="16" fillId="4" borderId="5" xfId="0" applyFont="1" applyFill="1" applyBorder="1" applyAlignment="1">
      <alignment horizontal="center" vertical="center"/>
    </xf>
    <xf numFmtId="175" fontId="13" fillId="0" borderId="5" xfId="0" applyFont="1" applyBorder="1" applyAlignment="1">
      <alignment horizontal="left"/>
    </xf>
    <xf numFmtId="164" fontId="13" fillId="0" borderId="5" xfId="0" applyNumberFormat="1" applyFont="1" applyBorder="1" applyAlignment="1">
      <alignment horizontal="center" vertical="center"/>
    </xf>
    <xf numFmtId="175" fontId="16" fillId="4" borderId="5" xfId="0" applyFont="1" applyFill="1" applyBorder="1" applyAlignment="1">
      <alignment horizontal="center"/>
    </xf>
    <xf numFmtId="175" fontId="0" fillId="0" borderId="0" xfId="0" applyAlignment="1">
      <alignment horizontal="center" vertical="center"/>
    </xf>
    <xf numFmtId="175" fontId="13" fillId="0" borderId="5" xfId="0" applyFont="1" applyBorder="1" applyAlignment="1">
      <alignment horizontal="center" vertical="center"/>
    </xf>
    <xf numFmtId="175" fontId="12" fillId="3" borderId="6" xfId="0" applyFont="1" applyFill="1" applyBorder="1" applyAlignment="1">
      <alignment horizontal="center" vertical="center"/>
    </xf>
    <xf numFmtId="175" fontId="13" fillId="3" borderId="7" xfId="0" applyFont="1" applyFill="1" applyBorder="1" applyAlignment="1">
      <alignment horizontal="left"/>
    </xf>
    <xf numFmtId="175" fontId="13" fillId="3" borderId="0" xfId="0" applyFont="1" applyFill="1" applyBorder="1" applyAlignment="1">
      <alignment horizontal="left"/>
    </xf>
    <xf numFmtId="1" fontId="12" fillId="0" borderId="1" xfId="0" applyNumberFormat="1" applyFont="1" applyBorder="1" applyAlignment="1">
      <alignment horizontal="center" vertical="center"/>
    </xf>
    <xf numFmtId="175" fontId="16" fillId="4" borderId="2" xfId="0" applyFont="1" applyFill="1" applyBorder="1" applyAlignment="1">
      <alignment horizontal="center" vertical="center"/>
    </xf>
    <xf numFmtId="175" fontId="13" fillId="0" borderId="2" xfId="0" applyFont="1" applyBorder="1" applyAlignment="1">
      <alignment horizontal="left"/>
    </xf>
    <xf numFmtId="164" fontId="0" fillId="0" borderId="0" xfId="0" applyNumberFormat="1" applyAlignment="1">
      <alignment horizontal="center" vertical="center"/>
    </xf>
    <xf numFmtId="165" fontId="0" fillId="0" borderId="0" xfId="1" applyNumberFormat="1" applyFont="1" applyAlignment="1">
      <alignment horizontal="center" vertical="center"/>
    </xf>
    <xf numFmtId="175" fontId="0" fillId="0" borderId="0" xfId="0" applyAlignment="1">
      <alignment horizontal="center"/>
    </xf>
    <xf numFmtId="175" fontId="0" fillId="0" borderId="0" xfId="0" applyFill="1" applyBorder="1" applyAlignment="1">
      <alignment horizontal="center" vertical="center"/>
    </xf>
    <xf numFmtId="9" fontId="0" fillId="0" borderId="0" xfId="1" applyFont="1" applyAlignment="1">
      <alignment horizontal="center" vertical="center"/>
    </xf>
    <xf numFmtId="175" fontId="12" fillId="3" borderId="6" xfId="0" applyFont="1" applyFill="1" applyBorder="1" applyAlignment="1">
      <alignment horizontal="center"/>
    </xf>
    <xf numFmtId="170" fontId="0" fillId="0" borderId="0" xfId="0" applyNumberFormat="1" applyAlignment="1">
      <alignment horizontal="center" vertical="center"/>
    </xf>
    <xf numFmtId="164" fontId="24" fillId="0" borderId="28" xfId="0" applyNumberFormat="1" applyFont="1" applyBorder="1" applyAlignment="1">
      <alignment horizontal="center" wrapText="1"/>
    </xf>
    <xf numFmtId="2" fontId="24" fillId="0" borderId="28" xfId="0" applyNumberFormat="1" applyFont="1" applyBorder="1" applyAlignment="1">
      <alignment horizontal="center" wrapText="1"/>
    </xf>
    <xf numFmtId="175" fontId="24" fillId="0" borderId="27" xfId="0" applyFont="1" applyBorder="1" applyAlignment="1">
      <alignment horizontal="center" wrapText="1"/>
    </xf>
    <xf numFmtId="175" fontId="10" fillId="0" borderId="9" xfId="0" applyFont="1" applyBorder="1" applyAlignment="1">
      <alignment horizontal="left" wrapText="1"/>
    </xf>
    <xf numFmtId="175" fontId="16" fillId="0" borderId="0" xfId="0" applyFont="1" applyFill="1" applyBorder="1" applyAlignment="1">
      <alignment horizontal="center" vertical="center"/>
    </xf>
    <xf numFmtId="175" fontId="13" fillId="0" borderId="0" xfId="0"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24" fillId="0" borderId="0" xfId="0" applyNumberFormat="1" applyFont="1" applyFill="1" applyBorder="1" applyAlignment="1">
      <alignment horizontal="center" wrapText="1"/>
    </xf>
    <xf numFmtId="175" fontId="24" fillId="0" borderId="0" xfId="0" applyFont="1" applyFill="1" applyBorder="1" applyAlignment="1">
      <alignment horizontal="center" wrapText="1"/>
    </xf>
    <xf numFmtId="9" fontId="0" fillId="0" borderId="0" xfId="1" applyFont="1" applyFill="1" applyBorder="1" applyAlignment="1">
      <alignment horizontal="center" vertical="center"/>
    </xf>
    <xf numFmtId="175" fontId="23" fillId="0" borderId="0" xfId="0" applyFont="1" applyFill="1" applyBorder="1" applyAlignment="1">
      <alignment horizontal="center" vertical="center" wrapText="1"/>
    </xf>
    <xf numFmtId="175" fontId="24" fillId="0" borderId="0" xfId="0" applyFont="1" applyFill="1" applyBorder="1" applyAlignment="1">
      <alignment horizontal="left" wrapText="1"/>
    </xf>
    <xf numFmtId="175" fontId="23" fillId="0" borderId="0" xfId="0" applyFont="1" applyFill="1" applyBorder="1" applyAlignment="1">
      <alignment horizontal="center" wrapText="1"/>
    </xf>
    <xf numFmtId="175" fontId="24" fillId="0" borderId="32" xfId="0" applyFont="1" applyBorder="1" applyAlignment="1">
      <alignment horizontal="left" wrapText="1"/>
    </xf>
    <xf numFmtId="175" fontId="16" fillId="4" borderId="33" xfId="0" applyFont="1" applyFill="1" applyBorder="1" applyAlignment="1">
      <alignment horizontal="center"/>
    </xf>
    <xf numFmtId="175" fontId="0" fillId="0" borderId="1" xfId="0" applyBorder="1" applyAlignment="1">
      <alignment horizontal="left" vertical="center"/>
    </xf>
    <xf numFmtId="175" fontId="10" fillId="8" borderId="9" xfId="0" applyFont="1" applyFill="1" applyBorder="1" applyAlignment="1">
      <alignment horizontal="left" wrapText="1"/>
    </xf>
    <xf numFmtId="165" fontId="13" fillId="3" borderId="0" xfId="1" applyNumberFormat="1" applyFont="1" applyFill="1" applyBorder="1" applyAlignment="1">
      <alignment horizontal="center"/>
    </xf>
    <xf numFmtId="165" fontId="13" fillId="3" borderId="0" xfId="1" applyNumberFormat="1" applyFont="1" applyFill="1" applyBorder="1" applyAlignment="1">
      <alignment horizontal="left"/>
    </xf>
    <xf numFmtId="175" fontId="13" fillId="8" borderId="0" xfId="0" applyFont="1" applyFill="1" applyBorder="1" applyAlignment="1">
      <alignment horizontal="left" vertical="center"/>
    </xf>
    <xf numFmtId="175" fontId="13" fillId="8" borderId="0" xfId="0" applyFont="1" applyFill="1" applyAlignment="1">
      <alignment horizontal="left" vertical="center"/>
    </xf>
    <xf numFmtId="165" fontId="13" fillId="0" borderId="0" xfId="1" applyNumberFormat="1" applyFont="1" applyAlignment="1">
      <alignment horizontal="center" vertical="center"/>
    </xf>
    <xf numFmtId="165" fontId="13" fillId="0" borderId="0" xfId="0" applyNumberFormat="1" applyFont="1" applyAlignment="1">
      <alignment horizontal="center" vertical="center"/>
    </xf>
    <xf numFmtId="175" fontId="13" fillId="0" borderId="0" xfId="0" applyFont="1" applyAlignment="1">
      <alignment horizontal="center" vertical="center"/>
    </xf>
    <xf numFmtId="17" fontId="13" fillId="0" borderId="0" xfId="0" quotePrefix="1" applyNumberFormat="1" applyFont="1" applyAlignment="1">
      <alignment horizontal="center" vertical="center"/>
    </xf>
    <xf numFmtId="164" fontId="13" fillId="0" borderId="0" xfId="0" applyNumberFormat="1" applyFont="1" applyAlignment="1">
      <alignment horizontal="center" vertical="center"/>
    </xf>
    <xf numFmtId="175" fontId="13" fillId="0" borderId="0" xfId="0" quotePrefix="1" applyFont="1" applyAlignment="1">
      <alignment horizontal="center" vertical="center"/>
    </xf>
    <xf numFmtId="175" fontId="0" fillId="0" borderId="0" xfId="0" applyFill="1" applyBorder="1"/>
    <xf numFmtId="175" fontId="23" fillId="0" borderId="0" xfId="78" applyFont="1" applyFill="1" applyBorder="1" applyAlignment="1">
      <alignment horizontal="center" vertical="center" wrapText="1"/>
    </xf>
    <xf numFmtId="175" fontId="10" fillId="0" borderId="0" xfId="78" applyFont="1" applyFill="1" applyBorder="1" applyAlignment="1">
      <alignment horizontal="left" wrapText="1"/>
    </xf>
    <xf numFmtId="175" fontId="10" fillId="0" borderId="9" xfId="92" applyFont="1" applyBorder="1" applyAlignment="1">
      <alignment horizontal="left" wrapText="1"/>
    </xf>
    <xf numFmtId="175" fontId="23" fillId="9" borderId="9" xfId="92" applyFont="1" applyFill="1" applyBorder="1" applyAlignment="1">
      <alignment horizontal="center" vertical="center" wrapText="1"/>
    </xf>
    <xf numFmtId="175" fontId="23" fillId="9" borderId="9" xfId="92" applyFont="1" applyFill="1" applyBorder="1" applyAlignment="1">
      <alignment horizontal="center" wrapText="1"/>
    </xf>
    <xf numFmtId="1" fontId="13" fillId="0" borderId="0" xfId="0" applyNumberFormat="1" applyFont="1" applyFill="1" applyBorder="1" applyAlignment="1">
      <alignment horizontal="center" vertical="center"/>
    </xf>
    <xf numFmtId="175" fontId="10" fillId="0" borderId="0" xfId="0" applyFont="1" applyFill="1" applyBorder="1" applyAlignment="1">
      <alignment horizontal="left" wrapText="1"/>
    </xf>
    <xf numFmtId="2" fontId="13" fillId="0" borderId="0" xfId="0" applyNumberFormat="1" applyFont="1" applyFill="1" applyBorder="1" applyAlignment="1">
      <alignment horizontal="center" vertical="center"/>
    </xf>
    <xf numFmtId="9" fontId="13" fillId="0" borderId="0" xfId="1" applyFont="1" applyFill="1" applyBorder="1" applyAlignment="1">
      <alignment horizontal="center" vertical="center"/>
    </xf>
    <xf numFmtId="1" fontId="13" fillId="0" borderId="0" xfId="0" applyNumberFormat="1" applyFont="1" applyAlignment="1">
      <alignment horizontal="center" vertical="center"/>
    </xf>
    <xf numFmtId="172" fontId="0" fillId="0" borderId="0" xfId="1" applyNumberFormat="1" applyFont="1" applyFill="1" applyBorder="1" applyAlignment="1">
      <alignment horizontal="center" vertical="center"/>
    </xf>
    <xf numFmtId="175" fontId="10" fillId="0" borderId="9" xfId="75" applyFont="1" applyBorder="1" applyAlignment="1">
      <alignment horizontal="left" wrapText="1"/>
    </xf>
    <xf numFmtId="175" fontId="19" fillId="0" borderId="11" xfId="0" applyFont="1" applyBorder="1" applyAlignment="1">
      <alignment horizontal="center"/>
    </xf>
    <xf numFmtId="175" fontId="14" fillId="5" borderId="0" xfId="0" applyFont="1" applyFill="1"/>
    <xf numFmtId="16" fontId="14" fillId="5" borderId="0" xfId="0" applyNumberFormat="1" applyFont="1" applyFill="1" applyAlignment="1">
      <alignment horizontal="center"/>
    </xf>
    <xf numFmtId="175" fontId="14" fillId="5" borderId="15" xfId="0" applyFont="1" applyFill="1" applyBorder="1"/>
    <xf numFmtId="16" fontId="62" fillId="5" borderId="15" xfId="0" applyNumberFormat="1" applyFont="1" applyFill="1" applyBorder="1" applyAlignment="1">
      <alignment horizontal="center"/>
    </xf>
    <xf numFmtId="167" fontId="12" fillId="0" borderId="0" xfId="0" applyNumberFormat="1" applyFont="1" applyFill="1" applyBorder="1" applyAlignment="1">
      <alignment horizontal="center" vertical="center"/>
    </xf>
    <xf numFmtId="167" fontId="12" fillId="0" borderId="0" xfId="0" applyNumberFormat="1" applyFont="1" applyFill="1" applyBorder="1" applyAlignment="1">
      <alignment horizontal="center"/>
    </xf>
    <xf numFmtId="175" fontId="19" fillId="0" borderId="0" xfId="0" applyFont="1" applyFill="1" applyBorder="1" applyAlignment="1">
      <alignment horizontal="center"/>
    </xf>
    <xf numFmtId="175" fontId="14" fillId="0" borderId="0" xfId="0" applyFont="1" applyFill="1" applyBorder="1" applyAlignment="1">
      <alignment horizontal="center"/>
    </xf>
    <xf numFmtId="175" fontId="19" fillId="0" borderId="0" xfId="0" applyFont="1" applyFill="1" applyBorder="1" applyAlignment="1">
      <alignment horizontal="center" vertical="center"/>
    </xf>
    <xf numFmtId="175" fontId="19" fillId="0" borderId="0" xfId="0" applyFont="1" applyFill="1" applyBorder="1" applyAlignment="1">
      <alignment horizontal="center" vertical="center" wrapText="1"/>
    </xf>
    <xf numFmtId="175" fontId="19" fillId="0" borderId="0" xfId="0" applyFont="1" applyFill="1" applyBorder="1" applyAlignment="1">
      <alignment horizontal="center" wrapText="1"/>
    </xf>
    <xf numFmtId="164" fontId="14" fillId="0" borderId="0" xfId="0" applyNumberFormat="1" applyFont="1" applyFill="1" applyBorder="1" applyAlignment="1">
      <alignment horizontal="center" vertical="center" wrapText="1"/>
    </xf>
    <xf numFmtId="175" fontId="19" fillId="5" borderId="13" xfId="0" applyFont="1" applyFill="1" applyBorder="1" applyAlignment="1">
      <alignment horizontal="center" vertical="center" wrapText="1"/>
    </xf>
    <xf numFmtId="175" fontId="11" fillId="0" borderId="0" xfId="0" applyFont="1" applyBorder="1"/>
    <xf numFmtId="175" fontId="19" fillId="5" borderId="14" xfId="0" applyFont="1" applyFill="1" applyBorder="1" applyAlignment="1">
      <alignment horizontal="center" vertical="center" wrapText="1"/>
    </xf>
    <xf numFmtId="175" fontId="55" fillId="9" borderId="9" xfId="133" applyFont="1" applyFill="1" applyBorder="1" applyAlignment="1">
      <alignment horizontal="center" wrapText="1"/>
    </xf>
    <xf numFmtId="164" fontId="6" fillId="0" borderId="1" xfId="163" applyNumberFormat="1" applyFill="1" applyBorder="1" applyAlignment="1">
      <alignment horizontal="center"/>
    </xf>
    <xf numFmtId="164" fontId="0" fillId="0" borderId="0" xfId="0" applyNumberFormat="1" applyFill="1" applyBorder="1" applyAlignment="1">
      <alignment horizontal="center" vertical="center"/>
    </xf>
    <xf numFmtId="164" fontId="0" fillId="0" borderId="1" xfId="0" applyNumberFormat="1" applyFill="1" applyBorder="1" applyAlignment="1">
      <alignment horizontal="center" vertical="center"/>
    </xf>
    <xf numFmtId="175" fontId="0" fillId="0" borderId="0" xfId="0" applyBorder="1"/>
    <xf numFmtId="164" fontId="19" fillId="5" borderId="0" xfId="0" applyNumberFormat="1" applyFont="1" applyFill="1" applyBorder="1" applyAlignment="1">
      <alignment horizontal="center"/>
    </xf>
    <xf numFmtId="175" fontId="0" fillId="0" borderId="0" xfId="0" applyFill="1" applyBorder="1" applyAlignment="1">
      <alignment horizontal="center" vertical="center"/>
    </xf>
    <xf numFmtId="175" fontId="0" fillId="0" borderId="0" xfId="0" applyFill="1" applyBorder="1"/>
    <xf numFmtId="175" fontId="10" fillId="0" borderId="0" xfId="0" applyFont="1" applyFill="1" applyBorder="1" applyAlignment="1">
      <alignment horizontal="left" wrapText="1"/>
    </xf>
    <xf numFmtId="164" fontId="0" fillId="0" borderId="1" xfId="0" applyNumberFormat="1" applyFill="1" applyBorder="1" applyAlignment="1">
      <alignment horizontal="center"/>
    </xf>
    <xf numFmtId="164" fontId="10" fillId="0" borderId="0" xfId="0" applyNumberFormat="1" applyFont="1" applyFill="1" applyBorder="1" applyAlignment="1">
      <alignment horizontal="center" wrapText="1"/>
    </xf>
    <xf numFmtId="164" fontId="0" fillId="0" borderId="0" xfId="0" applyNumberFormat="1" applyFill="1" applyBorder="1" applyAlignment="1">
      <alignment horizontal="center"/>
    </xf>
    <xf numFmtId="164" fontId="10" fillId="0" borderId="1" xfId="0" applyNumberFormat="1" applyFont="1" applyFill="1" applyBorder="1" applyAlignment="1">
      <alignment horizontal="center" wrapText="1"/>
    </xf>
    <xf numFmtId="175" fontId="20" fillId="0" borderId="0" xfId="0" applyFont="1" applyBorder="1" applyAlignment="1">
      <alignment horizontal="center" vertical="center" wrapText="1"/>
    </xf>
    <xf numFmtId="20" fontId="38" fillId="0" borderId="0" xfId="0" applyNumberFormat="1" applyFont="1" applyBorder="1" applyAlignment="1">
      <alignment horizontal="center" vertical="center" wrapText="1"/>
    </xf>
    <xf numFmtId="175" fontId="38" fillId="0" borderId="0" xfId="0" applyFont="1" applyBorder="1" applyAlignment="1">
      <alignment horizontal="center" vertical="center" wrapText="1"/>
    </xf>
    <xf numFmtId="175" fontId="25" fillId="0" borderId="0" xfId="0" applyFont="1" applyBorder="1" applyAlignment="1">
      <alignment vertical="center" wrapText="1"/>
    </xf>
    <xf numFmtId="175" fontId="38" fillId="0" borderId="0" xfId="0" applyFont="1" applyBorder="1" applyAlignment="1">
      <alignment vertical="center" wrapText="1"/>
    </xf>
    <xf numFmtId="16" fontId="38" fillId="0" borderId="0" xfId="0" applyNumberFormat="1" applyFont="1" applyBorder="1" applyAlignment="1">
      <alignment horizontal="center" vertical="center" wrapText="1"/>
    </xf>
    <xf numFmtId="175" fontId="25" fillId="0" borderId="0" xfId="0" applyFont="1" applyBorder="1" applyAlignment="1">
      <alignment horizontal="center" vertical="center" wrapText="1"/>
    </xf>
    <xf numFmtId="175" fontId="0" fillId="0" borderId="6" xfId="0" applyFill="1" applyBorder="1" applyAlignment="1"/>
    <xf numFmtId="164" fontId="14" fillId="0" borderId="0" xfId="0" applyNumberFormat="1" applyFont="1" applyFill="1" applyBorder="1" applyAlignment="1">
      <alignment vertical="center" wrapText="1"/>
    </xf>
    <xf numFmtId="175" fontId="0" fillId="0" borderId="25" xfId="0" applyFill="1" applyBorder="1" applyAlignment="1"/>
    <xf numFmtId="175" fontId="0" fillId="0" borderId="0" xfId="0"/>
    <xf numFmtId="175" fontId="17" fillId="3" borderId="6" xfId="0" applyFont="1" applyFill="1" applyBorder="1" applyAlignment="1">
      <alignment horizontal="center" vertical="center"/>
    </xf>
    <xf numFmtId="175" fontId="0" fillId="0" borderId="0" xfId="0" applyFill="1" applyBorder="1" applyAlignment="1">
      <alignment horizontal="center" vertical="center"/>
    </xf>
    <xf numFmtId="175" fontId="0" fillId="0" borderId="0" xfId="0" applyFill="1" applyBorder="1"/>
    <xf numFmtId="175" fontId="14" fillId="0" borderId="0" xfId="0" applyFont="1" applyFill="1" applyBorder="1" applyAlignment="1">
      <alignment vertical="center"/>
    </xf>
    <xf numFmtId="164" fontId="14" fillId="0" borderId="0" xfId="0" applyNumberFormat="1" applyFont="1" applyFill="1" applyBorder="1" applyAlignment="1">
      <alignment horizontal="center"/>
    </xf>
    <xf numFmtId="164" fontId="19" fillId="0" borderId="0" xfId="0" applyNumberFormat="1" applyFont="1" applyFill="1" applyBorder="1" applyAlignment="1">
      <alignment horizontal="center"/>
    </xf>
    <xf numFmtId="164" fontId="0" fillId="0" borderId="1" xfId="0" applyNumberFormat="1" applyBorder="1" applyAlignment="1">
      <alignment horizontal="center" vertical="center"/>
    </xf>
    <xf numFmtId="164" fontId="10" fillId="0" borderId="31" xfId="78" applyNumberFormat="1" applyFont="1" applyFill="1" applyBorder="1" applyAlignment="1">
      <alignment horizontal="center" wrapText="1"/>
    </xf>
    <xf numFmtId="164" fontId="0" fillId="0" borderId="19" xfId="0" applyNumberFormat="1" applyBorder="1" applyAlignment="1">
      <alignment horizontal="center" vertical="center"/>
    </xf>
    <xf numFmtId="164" fontId="0" fillId="0" borderId="19" xfId="0" applyNumberFormat="1" applyFill="1" applyBorder="1" applyAlignment="1">
      <alignment horizontal="center" vertical="center"/>
    </xf>
    <xf numFmtId="1" fontId="10" fillId="5" borderId="0" xfId="0" applyNumberFormat="1" applyFont="1" applyFill="1" applyBorder="1" applyAlignment="1">
      <alignment horizontal="center"/>
    </xf>
    <xf numFmtId="9" fontId="10" fillId="5" borderId="0" xfId="0" applyNumberFormat="1" applyFont="1" applyFill="1" applyBorder="1" applyAlignment="1">
      <alignment horizontal="center"/>
    </xf>
    <xf numFmtId="175" fontId="0" fillId="0" borderId="0" xfId="0" applyFill="1" applyBorder="1" applyAlignment="1">
      <alignment horizontal="center" vertical="center"/>
    </xf>
    <xf numFmtId="10" fontId="0" fillId="0" borderId="0" xfId="1" applyNumberFormat="1" applyFont="1" applyFill="1" applyBorder="1" applyAlignment="1">
      <alignment horizontal="center" vertical="center"/>
    </xf>
    <xf numFmtId="2" fontId="10" fillId="0" borderId="0" xfId="164" applyNumberFormat="1" applyFont="1" applyBorder="1" applyAlignment="1">
      <alignment horizontal="center" wrapText="1"/>
    </xf>
    <xf numFmtId="164" fontId="14" fillId="0" borderId="0" xfId="0" applyNumberFormat="1" applyFont="1" applyFill="1" applyBorder="1" applyAlignment="1">
      <alignment horizontal="left" vertical="center" wrapText="1"/>
    </xf>
    <xf numFmtId="2" fontId="19" fillId="0" borderId="0" xfId="0" applyNumberFormat="1" applyFont="1" applyFill="1" applyBorder="1" applyAlignment="1">
      <alignment horizontal="center"/>
    </xf>
    <xf numFmtId="173" fontId="19" fillId="0" borderId="0" xfId="0" applyNumberFormat="1" applyFont="1" applyFill="1" applyBorder="1" applyAlignment="1">
      <alignment horizontal="center"/>
    </xf>
    <xf numFmtId="164" fontId="55" fillId="9" borderId="9" xfId="133" applyNumberFormat="1" applyFont="1" applyFill="1" applyBorder="1" applyAlignment="1">
      <alignment horizontal="center" wrapText="1"/>
    </xf>
    <xf numFmtId="2" fontId="55" fillId="9" borderId="9" xfId="133" applyNumberFormat="1" applyFont="1" applyFill="1" applyBorder="1" applyAlignment="1">
      <alignment horizontal="center" wrapText="1"/>
    </xf>
    <xf numFmtId="175" fontId="6" fillId="0" borderId="1" xfId="163" applyFill="1" applyBorder="1"/>
    <xf numFmtId="175" fontId="0" fillId="0" borderId="1" xfId="0" applyFill="1" applyBorder="1"/>
    <xf numFmtId="164" fontId="0" fillId="0" borderId="0" xfId="0" applyNumberFormat="1" applyBorder="1"/>
    <xf numFmtId="175" fontId="14" fillId="0" borderId="0" xfId="0" applyFont="1" applyFill="1" applyBorder="1" applyAlignment="1">
      <alignment horizontal="center" wrapText="1"/>
    </xf>
    <xf numFmtId="175" fontId="19" fillId="5" borderId="11" xfId="0" applyFont="1" applyFill="1" applyBorder="1" applyAlignment="1">
      <alignment horizontal="center" vertical="center"/>
    </xf>
    <xf numFmtId="175" fontId="19" fillId="5" borderId="11" xfId="0" applyFont="1" applyFill="1" applyBorder="1" applyAlignment="1">
      <alignment horizontal="center" vertical="center" wrapText="1"/>
    </xf>
    <xf numFmtId="175" fontId="19" fillId="5" borderId="10" xfId="0" applyFont="1" applyFill="1" applyBorder="1" applyAlignment="1">
      <alignment horizontal="center" vertical="center" wrapText="1"/>
    </xf>
    <xf numFmtId="175" fontId="14" fillId="5" borderId="16" xfId="0" applyFont="1" applyFill="1" applyBorder="1" applyAlignment="1">
      <alignment horizontal="center" vertical="center"/>
    </xf>
    <xf numFmtId="175" fontId="14" fillId="5" borderId="0" xfId="0" applyFont="1" applyFill="1" applyAlignment="1">
      <alignment vertical="center" wrapText="1"/>
    </xf>
    <xf numFmtId="175" fontId="14" fillId="5" borderId="24" xfId="0" applyFont="1" applyFill="1" applyBorder="1" applyAlignment="1">
      <alignment horizontal="center" vertical="center"/>
    </xf>
    <xf numFmtId="175" fontId="14" fillId="5" borderId="15" xfId="0" applyFont="1" applyFill="1" applyBorder="1" applyAlignment="1">
      <alignment vertical="center" wrapText="1"/>
    </xf>
    <xf numFmtId="175" fontId="14" fillId="5" borderId="45" xfId="0" applyFont="1" applyFill="1" applyBorder="1" applyAlignment="1">
      <alignment horizontal="center" vertical="center"/>
    </xf>
    <xf numFmtId="175" fontId="14" fillId="5" borderId="45" xfId="0" applyFont="1" applyFill="1" applyBorder="1" applyAlignment="1">
      <alignment vertical="center"/>
    </xf>
    <xf numFmtId="175" fontId="14" fillId="5" borderId="24" xfId="0" applyFont="1" applyFill="1" applyBorder="1" applyAlignment="1">
      <alignment vertical="center"/>
    </xf>
    <xf numFmtId="175" fontId="19" fillId="5" borderId="16" xfId="0" applyFont="1" applyFill="1" applyBorder="1" applyAlignment="1">
      <alignment vertical="center" wrapText="1"/>
    </xf>
    <xf numFmtId="175" fontId="19" fillId="5" borderId="15" xfId="0" applyFont="1" applyFill="1" applyBorder="1" applyAlignment="1">
      <alignment vertical="center" wrapText="1"/>
    </xf>
    <xf numFmtId="164" fontId="10" fillId="0" borderId="25" xfId="0" applyNumberFormat="1" applyFont="1" applyFill="1" applyBorder="1" applyAlignment="1">
      <alignment horizontal="center" wrapText="1"/>
    </xf>
    <xf numFmtId="175" fontId="13" fillId="0" borderId="0" xfId="2"/>
    <xf numFmtId="175" fontId="65" fillId="53" borderId="1" xfId="2" applyFont="1" applyFill="1" applyBorder="1" applyAlignment="1">
      <alignment horizontal="center"/>
    </xf>
    <xf numFmtId="175" fontId="65" fillId="54" borderId="1" xfId="2" applyFont="1" applyFill="1" applyBorder="1" applyAlignment="1">
      <alignment horizontal="center"/>
    </xf>
    <xf numFmtId="2" fontId="65" fillId="54" borderId="21" xfId="2" applyNumberFormat="1" applyFont="1" applyFill="1" applyBorder="1" applyAlignment="1">
      <alignment horizontal="center"/>
    </xf>
    <xf numFmtId="175" fontId="13" fillId="0" borderId="0" xfId="2" applyAlignment="1">
      <alignment horizontal="center"/>
    </xf>
    <xf numFmtId="2" fontId="12" fillId="0" borderId="1" xfId="0" applyNumberFormat="1" applyFont="1" applyBorder="1" applyAlignment="1">
      <alignment horizontal="center" vertical="center"/>
    </xf>
    <xf numFmtId="175" fontId="14" fillId="0" borderId="0" xfId="0" applyFont="1" applyAlignment="1">
      <alignment horizontal="center"/>
    </xf>
    <xf numFmtId="17" fontId="14" fillId="0" borderId="0" xfId="0" applyNumberFormat="1" applyFont="1" applyAlignment="1">
      <alignment horizontal="center"/>
    </xf>
    <xf numFmtId="2" fontId="0" fillId="0" borderId="1" xfId="0" applyNumberFormat="1" applyFill="1" applyBorder="1" applyAlignment="1">
      <alignment horizontal="center" vertical="center"/>
    </xf>
    <xf numFmtId="1" fontId="0" fillId="0" borderId="0" xfId="0" applyNumberFormat="1" applyFill="1" applyBorder="1" applyAlignment="1">
      <alignment horizontal="center" vertical="center"/>
    </xf>
    <xf numFmtId="10" fontId="0" fillId="0" borderId="0" xfId="0" applyNumberFormat="1" applyFill="1" applyBorder="1" applyAlignment="1">
      <alignment horizontal="center" vertical="center"/>
    </xf>
    <xf numFmtId="10" fontId="0" fillId="0" borderId="0" xfId="0" applyNumberFormat="1" applyAlignment="1">
      <alignment horizontal="center" vertical="center"/>
    </xf>
    <xf numFmtId="10" fontId="13" fillId="0" borderId="0" xfId="2" applyNumberFormat="1"/>
    <xf numFmtId="175" fontId="27" fillId="0" borderId="0" xfId="0" applyFont="1"/>
    <xf numFmtId="168" fontId="30" fillId="0" borderId="1" xfId="0" applyNumberFormat="1" applyFont="1" applyFill="1" applyBorder="1" applyAlignment="1">
      <alignment horizontal="center"/>
    </xf>
    <xf numFmtId="175" fontId="30" fillId="0" borderId="0" xfId="0" applyFont="1" applyFill="1" applyBorder="1" applyAlignment="1">
      <alignment horizontal="center"/>
    </xf>
    <xf numFmtId="175" fontId="27" fillId="0" borderId="13" xfId="0" applyFont="1" applyBorder="1"/>
    <xf numFmtId="169" fontId="57" fillId="0" borderId="1" xfId="0" applyNumberFormat="1" applyFont="1" applyFill="1" applyBorder="1" applyAlignment="1">
      <alignment horizontal="center"/>
    </xf>
    <xf numFmtId="169" fontId="57" fillId="0" borderId="1" xfId="0" applyNumberFormat="1" applyFont="1" applyBorder="1" applyAlignment="1">
      <alignment horizontal="center"/>
    </xf>
    <xf numFmtId="169" fontId="57" fillId="8" borderId="1" xfId="0" applyNumberFormat="1" applyFont="1" applyFill="1" applyBorder="1" applyAlignment="1">
      <alignment horizontal="center"/>
    </xf>
    <xf numFmtId="169" fontId="26" fillId="0" borderId="1" xfId="0" applyNumberFormat="1" applyFont="1" applyBorder="1" applyAlignment="1">
      <alignment horizontal="center"/>
    </xf>
    <xf numFmtId="169" fontId="0" fillId="0" borderId="0" xfId="0" applyNumberFormat="1"/>
    <xf numFmtId="169" fontId="30" fillId="0" borderId="22" xfId="0" applyNumberFormat="1" applyFont="1" applyFill="1" applyBorder="1" applyAlignment="1">
      <alignment horizontal="right"/>
    </xf>
    <xf numFmtId="169" fontId="57" fillId="0" borderId="20" xfId="0" applyNumberFormat="1" applyFont="1" applyFill="1" applyBorder="1" applyAlignment="1">
      <alignment horizontal="center"/>
    </xf>
    <xf numFmtId="169" fontId="57" fillId="0" borderId="13" xfId="0" applyNumberFormat="1" applyFont="1" applyFill="1" applyBorder="1" applyAlignment="1">
      <alignment horizontal="center"/>
    </xf>
    <xf numFmtId="169" fontId="57" fillId="0" borderId="20" xfId="0" applyNumberFormat="1" applyFont="1" applyBorder="1" applyAlignment="1">
      <alignment horizontal="center"/>
    </xf>
    <xf numFmtId="169" fontId="57" fillId="8" borderId="20" xfId="0" applyNumberFormat="1" applyFont="1" applyFill="1" applyBorder="1" applyAlignment="1">
      <alignment horizontal="center"/>
    </xf>
    <xf numFmtId="169" fontId="33" fillId="0" borderId="20" xfId="0" applyNumberFormat="1" applyFont="1" applyFill="1" applyBorder="1" applyAlignment="1">
      <alignment horizontal="center"/>
    </xf>
    <xf numFmtId="175" fontId="27" fillId="0" borderId="20" xfId="0" applyFont="1" applyBorder="1"/>
    <xf numFmtId="169" fontId="57" fillId="0" borderId="21" xfId="0" applyNumberFormat="1" applyFont="1" applyFill="1" applyBorder="1" applyAlignment="1">
      <alignment horizontal="center"/>
    </xf>
    <xf numFmtId="169" fontId="57" fillId="8" borderId="21" xfId="0" applyNumberFormat="1" applyFont="1" applyFill="1" applyBorder="1" applyAlignment="1">
      <alignment horizontal="center"/>
    </xf>
    <xf numFmtId="169" fontId="33" fillId="0" borderId="21" xfId="0" applyNumberFormat="1" applyFont="1" applyFill="1" applyBorder="1" applyAlignment="1">
      <alignment horizontal="center"/>
    </xf>
    <xf numFmtId="169" fontId="57" fillId="0" borderId="26" xfId="0" applyNumberFormat="1" applyFont="1" applyFill="1" applyBorder="1" applyAlignment="1">
      <alignment horizontal="center"/>
    </xf>
    <xf numFmtId="175" fontId="27" fillId="0" borderId="0" xfId="0" applyFont="1" applyBorder="1"/>
    <xf numFmtId="169" fontId="57" fillId="0" borderId="19" xfId="0" applyNumberFormat="1" applyFont="1" applyFill="1" applyBorder="1" applyAlignment="1">
      <alignment horizontal="center"/>
    </xf>
    <xf numFmtId="169" fontId="57" fillId="8" borderId="19" xfId="0" applyNumberFormat="1" applyFont="1" applyFill="1" applyBorder="1" applyAlignment="1">
      <alignment horizontal="center"/>
    </xf>
    <xf numFmtId="169" fontId="26" fillId="8" borderId="1" xfId="0" applyNumberFormat="1" applyFont="1" applyFill="1" applyBorder="1" applyAlignment="1">
      <alignment horizontal="center"/>
    </xf>
    <xf numFmtId="169" fontId="26" fillId="0" borderId="1" xfId="0" applyNumberFormat="1" applyFont="1" applyFill="1" applyBorder="1" applyAlignment="1">
      <alignment horizontal="center"/>
    </xf>
    <xf numFmtId="169" fontId="57" fillId="0" borderId="25" xfId="0" applyNumberFormat="1" applyFont="1" applyFill="1" applyBorder="1" applyAlignment="1">
      <alignment horizontal="center"/>
    </xf>
    <xf numFmtId="169" fontId="33" fillId="0" borderId="1" xfId="0" applyNumberFormat="1" applyFont="1" applyFill="1" applyBorder="1" applyAlignment="1">
      <alignment horizontal="center"/>
    </xf>
    <xf numFmtId="169" fontId="33" fillId="0" borderId="1" xfId="0" applyNumberFormat="1" applyFont="1" applyBorder="1" applyAlignment="1">
      <alignment horizontal="center"/>
    </xf>
    <xf numFmtId="169" fontId="34" fillId="0" borderId="23" xfId="0" applyNumberFormat="1" applyFont="1" applyBorder="1" applyAlignment="1">
      <alignment horizontal="right"/>
    </xf>
    <xf numFmtId="169" fontId="34" fillId="0" borderId="23" xfId="0" applyNumberFormat="1" applyFont="1" applyBorder="1"/>
    <xf numFmtId="175" fontId="35" fillId="7" borderId="0" xfId="0" applyFont="1" applyFill="1" applyBorder="1" applyAlignment="1">
      <alignment horizontal="left" vertical="center"/>
    </xf>
    <xf numFmtId="169" fontId="36" fillId="7" borderId="1" xfId="0" applyNumberFormat="1" applyFont="1" applyFill="1" applyBorder="1" applyAlignment="1">
      <alignment horizontal="center"/>
    </xf>
    <xf numFmtId="169" fontId="34" fillId="7" borderId="23" xfId="0" applyNumberFormat="1" applyFont="1" applyFill="1" applyBorder="1" applyAlignment="1">
      <alignment horizontal="right"/>
    </xf>
    <xf numFmtId="169" fontId="34" fillId="7" borderId="23" xfId="0" applyNumberFormat="1" applyFont="1" applyFill="1" applyBorder="1"/>
    <xf numFmtId="169" fontId="36" fillId="0" borderId="1" xfId="0" applyNumberFormat="1" applyFont="1" applyFill="1" applyBorder="1" applyAlignment="1">
      <alignment horizontal="center"/>
    </xf>
    <xf numFmtId="169" fontId="34" fillId="0" borderId="23" xfId="0" applyNumberFormat="1" applyFont="1" applyFill="1" applyBorder="1" applyAlignment="1">
      <alignment horizontal="right"/>
    </xf>
    <xf numFmtId="169" fontId="34" fillId="0" borderId="23" xfId="0" applyNumberFormat="1" applyFont="1" applyFill="1" applyBorder="1"/>
    <xf numFmtId="175" fontId="0" fillId="0" borderId="57" xfId="0" applyBorder="1"/>
    <xf numFmtId="175" fontId="22" fillId="0" borderId="57" xfId="0" applyFont="1" applyBorder="1"/>
    <xf numFmtId="175" fontId="22" fillId="0" borderId="57" xfId="0" applyFont="1" applyFill="1" applyBorder="1"/>
    <xf numFmtId="175" fontId="22" fillId="0" borderId="57" xfId="0" applyFont="1" applyFill="1" applyBorder="1" applyAlignment="1">
      <alignment horizontal="right"/>
    </xf>
    <xf numFmtId="175" fontId="0" fillId="0" borderId="57" xfId="0" applyFill="1" applyBorder="1"/>
    <xf numFmtId="175" fontId="26" fillId="0" borderId="57" xfId="0" applyFont="1" applyBorder="1"/>
    <xf numFmtId="175" fontId="27" fillId="0" borderId="57" xfId="0" applyFont="1" applyFill="1" applyBorder="1"/>
    <xf numFmtId="175" fontId="28" fillId="0" borderId="57" xfId="0" applyFont="1" applyFill="1" applyBorder="1" applyAlignment="1">
      <alignment horizontal="right"/>
    </xf>
    <xf numFmtId="175" fontId="26" fillId="0" borderId="57" xfId="0" applyFont="1" applyFill="1" applyBorder="1"/>
    <xf numFmtId="175" fontId="30" fillId="0" borderId="57" xfId="0" applyFont="1" applyBorder="1" applyAlignment="1">
      <alignment horizontal="left"/>
    </xf>
    <xf numFmtId="175" fontId="27" fillId="0" borderId="57" xfId="0" applyFont="1" applyBorder="1" applyAlignment="1">
      <alignment horizontal="left"/>
    </xf>
    <xf numFmtId="175" fontId="30" fillId="0" borderId="57" xfId="0" applyFont="1" applyFill="1" applyBorder="1" applyAlignment="1">
      <alignment horizontal="center"/>
    </xf>
    <xf numFmtId="175" fontId="28" fillId="0" borderId="57" xfId="0" applyFont="1" applyFill="1" applyBorder="1"/>
    <xf numFmtId="175" fontId="27" fillId="0" borderId="57" xfId="0" applyFont="1" applyBorder="1"/>
    <xf numFmtId="175" fontId="31" fillId="0" borderId="57" xfId="0" applyFont="1" applyFill="1" applyBorder="1" applyAlignment="1">
      <alignment horizontal="right" vertical="center"/>
    </xf>
    <xf numFmtId="164" fontId="56" fillId="0" borderId="57" xfId="0" applyNumberFormat="1" applyFont="1" applyBorder="1"/>
    <xf numFmtId="169" fontId="0" fillId="0" borderId="57" xfId="0" applyNumberFormat="1" applyBorder="1"/>
    <xf numFmtId="169" fontId="30" fillId="0" borderId="57" xfId="0" applyNumberFormat="1" applyFont="1" applyFill="1" applyBorder="1" applyAlignment="1">
      <alignment horizontal="right"/>
    </xf>
    <xf numFmtId="10" fontId="59" fillId="0" borderId="57" xfId="249" applyNumberFormat="1" applyFont="1" applyBorder="1" applyAlignment="1">
      <alignment horizontal="center"/>
    </xf>
    <xf numFmtId="10" fontId="33" fillId="0" borderId="57" xfId="249" applyNumberFormat="1" applyFont="1" applyBorder="1" applyAlignment="1">
      <alignment horizontal="center"/>
    </xf>
    <xf numFmtId="175" fontId="33" fillId="0" borderId="57" xfId="0" applyFont="1" applyBorder="1"/>
    <xf numFmtId="169" fontId="60" fillId="0" borderId="57" xfId="0" applyNumberFormat="1" applyFont="1" applyFill="1" applyBorder="1" applyAlignment="1">
      <alignment horizontal="center"/>
    </xf>
    <xf numFmtId="169" fontId="60" fillId="0" borderId="57" xfId="0" applyNumberFormat="1" applyFont="1" applyBorder="1" applyAlignment="1">
      <alignment horizontal="center"/>
    </xf>
    <xf numFmtId="169" fontId="27" fillId="8" borderId="57" xfId="0" applyNumberFormat="1" applyFont="1" applyFill="1" applyBorder="1" applyAlignment="1">
      <alignment horizontal="center"/>
    </xf>
    <xf numFmtId="169" fontId="27" fillId="0" borderId="57" xfId="0" applyNumberFormat="1" applyFont="1" applyFill="1" applyBorder="1" applyAlignment="1">
      <alignment horizontal="center"/>
    </xf>
    <xf numFmtId="169" fontId="0" fillId="0" borderId="57" xfId="0" applyNumberFormat="1" applyFill="1" applyBorder="1"/>
    <xf numFmtId="169" fontId="22" fillId="0" borderId="57" xfId="0" applyNumberFormat="1" applyFont="1" applyFill="1" applyBorder="1"/>
    <xf numFmtId="10" fontId="33" fillId="0" borderId="57" xfId="268" applyNumberFormat="1" applyFont="1" applyBorder="1" applyAlignment="1">
      <alignment horizontal="center"/>
    </xf>
    <xf numFmtId="169" fontId="0" fillId="8" borderId="57" xfId="0" applyNumberFormat="1" applyFill="1" applyBorder="1"/>
    <xf numFmtId="175" fontId="13" fillId="0" borderId="57" xfId="0" applyFont="1" applyFill="1" applyBorder="1" applyAlignment="1">
      <alignment horizontal="center" wrapText="1"/>
    </xf>
    <xf numFmtId="169" fontId="61" fillId="0" borderId="57" xfId="0" applyNumberFormat="1" applyFont="1" applyFill="1" applyBorder="1"/>
    <xf numFmtId="169" fontId="0" fillId="0" borderId="57" xfId="0" applyNumberFormat="1" applyFill="1" applyBorder="1" applyAlignment="1">
      <alignment horizontal="right"/>
    </xf>
    <xf numFmtId="169" fontId="13" fillId="0" borderId="57" xfId="0" applyNumberFormat="1" applyFont="1" applyFill="1" applyBorder="1"/>
    <xf numFmtId="175" fontId="0" fillId="0" borderId="57" xfId="0" applyFill="1" applyBorder="1" applyAlignment="1">
      <alignment vertical="center"/>
    </xf>
    <xf numFmtId="10" fontId="59" fillId="0" borderId="57" xfId="77" applyNumberFormat="1" applyFont="1" applyBorder="1" applyAlignment="1">
      <alignment horizontal="center"/>
    </xf>
    <xf numFmtId="10" fontId="33" fillId="0" borderId="57" xfId="77" applyNumberFormat="1" applyFont="1" applyBorder="1" applyAlignment="1">
      <alignment horizontal="center"/>
    </xf>
    <xf numFmtId="175" fontId="18" fillId="0" borderId="57" xfId="0" applyFont="1" applyFill="1" applyBorder="1"/>
    <xf numFmtId="10" fontId="59" fillId="0" borderId="57" xfId="268" applyNumberFormat="1" applyFont="1" applyBorder="1" applyAlignment="1">
      <alignment horizontal="center"/>
    </xf>
    <xf numFmtId="175" fontId="31" fillId="0" borderId="57" xfId="0" applyFont="1" applyFill="1" applyBorder="1" applyAlignment="1">
      <alignment horizontal="center" vertical="center"/>
    </xf>
    <xf numFmtId="164" fontId="26" fillId="0" borderId="57" xfId="0" applyNumberFormat="1" applyFont="1" applyBorder="1"/>
    <xf numFmtId="164" fontId="26" fillId="0" borderId="57" xfId="0" applyNumberFormat="1" applyFont="1" applyFill="1" applyBorder="1"/>
    <xf numFmtId="164" fontId="56" fillId="0" borderId="57" xfId="0" applyNumberFormat="1" applyFont="1" applyFill="1" applyBorder="1"/>
    <xf numFmtId="169" fontId="22" fillId="0" borderId="57" xfId="0" applyNumberFormat="1" applyFont="1" applyFill="1" applyBorder="1" applyAlignment="1">
      <alignment horizontal="center"/>
    </xf>
    <xf numFmtId="164" fontId="22" fillId="0" borderId="57" xfId="0" applyNumberFormat="1" applyFont="1" applyFill="1" applyBorder="1" applyAlignment="1">
      <alignment horizontal="center"/>
    </xf>
    <xf numFmtId="175" fontId="86" fillId="0" borderId="57" xfId="0" applyFont="1" applyFill="1" applyBorder="1" applyAlignment="1">
      <alignment wrapText="1"/>
    </xf>
    <xf numFmtId="175" fontId="27" fillId="0" borderId="65" xfId="0" applyFont="1" applyBorder="1"/>
    <xf numFmtId="175" fontId="27" fillId="0" borderId="66" xfId="0" applyFont="1" applyBorder="1"/>
    <xf numFmtId="169" fontId="57" fillId="0" borderId="67" xfId="0" applyNumberFormat="1" applyFont="1" applyFill="1" applyBorder="1" applyAlignment="1">
      <alignment horizontal="center"/>
    </xf>
    <xf numFmtId="169" fontId="57" fillId="0" borderId="66" xfId="0" applyNumberFormat="1" applyFont="1" applyFill="1" applyBorder="1" applyAlignment="1">
      <alignment horizontal="center"/>
    </xf>
    <xf numFmtId="169" fontId="57" fillId="0" borderId="68" xfId="0" applyNumberFormat="1" applyFont="1" applyFill="1" applyBorder="1" applyAlignment="1">
      <alignment horizontal="center"/>
    </xf>
    <xf numFmtId="169" fontId="57" fillId="0" borderId="69" xfId="0" applyNumberFormat="1" applyFont="1" applyFill="1" applyBorder="1" applyAlignment="1">
      <alignment horizontal="center"/>
    </xf>
    <xf numFmtId="169" fontId="33" fillId="0" borderId="69" xfId="0" applyNumberFormat="1" applyFont="1" applyFill="1" applyBorder="1" applyAlignment="1">
      <alignment horizontal="center"/>
    </xf>
    <xf numFmtId="169" fontId="33" fillId="0" borderId="68" xfId="0" applyNumberFormat="1" applyFont="1" applyFill="1" applyBorder="1" applyAlignment="1">
      <alignment horizontal="center"/>
    </xf>
    <xf numFmtId="169" fontId="33" fillId="0" borderId="66" xfId="0" applyNumberFormat="1" applyFont="1" applyFill="1" applyBorder="1" applyAlignment="1">
      <alignment horizontal="center"/>
    </xf>
    <xf numFmtId="175" fontId="31" fillId="0" borderId="63" xfId="0" applyFont="1" applyFill="1" applyBorder="1" applyAlignment="1">
      <alignment horizontal="right" vertical="center"/>
    </xf>
    <xf numFmtId="169" fontId="26" fillId="0" borderId="71" xfId="0" applyNumberFormat="1" applyFont="1" applyBorder="1" applyAlignment="1">
      <alignment horizontal="right"/>
    </xf>
    <xf numFmtId="169" fontId="0" fillId="0" borderId="72" xfId="0" applyNumberFormat="1" applyBorder="1"/>
    <xf numFmtId="169" fontId="0" fillId="0" borderId="73" xfId="0" applyNumberFormat="1" applyBorder="1"/>
    <xf numFmtId="169" fontId="30" fillId="0" borderId="74" xfId="0" applyNumberFormat="1" applyFont="1" applyFill="1" applyBorder="1" applyAlignment="1">
      <alignment horizontal="right"/>
    </xf>
    <xf numFmtId="169" fontId="22" fillId="0" borderId="70" xfId="0" applyNumberFormat="1" applyFont="1" applyFill="1" applyBorder="1" applyAlignment="1">
      <alignment horizontal="center"/>
    </xf>
    <xf numFmtId="169" fontId="27" fillId="0" borderId="77" xfId="0" applyNumberFormat="1" applyFont="1" applyFill="1" applyBorder="1" applyAlignment="1">
      <alignment horizontal="center"/>
    </xf>
    <xf numFmtId="169" fontId="60" fillId="0" borderId="77" xfId="0" applyNumberFormat="1" applyFont="1" applyFill="1" applyBorder="1" applyAlignment="1">
      <alignment horizontal="center"/>
    </xf>
    <xf numFmtId="175" fontId="0" fillId="0" borderId="77" xfId="0" applyFill="1" applyBorder="1"/>
    <xf numFmtId="169" fontId="30" fillId="0" borderId="77" xfId="0" applyNumberFormat="1" applyFont="1" applyFill="1" applyBorder="1" applyAlignment="1">
      <alignment horizontal="right"/>
    </xf>
    <xf numFmtId="169" fontId="26" fillId="0" borderId="78" xfId="0" applyNumberFormat="1" applyFont="1" applyFill="1" applyBorder="1" applyAlignment="1">
      <alignment horizontal="center"/>
    </xf>
    <xf numFmtId="169" fontId="26" fillId="0" borderId="77" xfId="0" applyNumberFormat="1" applyFont="1" applyFill="1" applyBorder="1" applyAlignment="1">
      <alignment horizontal="center"/>
    </xf>
    <xf numFmtId="169" fontId="57" fillId="0" borderId="77" xfId="0" applyNumberFormat="1" applyFont="1" applyFill="1" applyBorder="1" applyAlignment="1">
      <alignment horizontal="center"/>
    </xf>
    <xf numFmtId="169" fontId="26" fillId="0" borderId="77" xfId="0" applyNumberFormat="1" applyFont="1" applyFill="1" applyBorder="1" applyAlignment="1">
      <alignment horizontal="right"/>
    </xf>
    <xf numFmtId="175" fontId="27" fillId="0" borderId="69" xfId="0" applyFont="1" applyBorder="1"/>
    <xf numFmtId="175" fontId="27" fillId="0" borderId="68" xfId="0" applyFont="1" applyBorder="1"/>
    <xf numFmtId="169" fontId="57" fillId="0" borderId="65" xfId="0" applyNumberFormat="1" applyFont="1" applyFill="1" applyBorder="1" applyAlignment="1">
      <alignment horizontal="center"/>
    </xf>
    <xf numFmtId="169" fontId="57" fillId="0" borderId="66" xfId="0" applyNumberFormat="1" applyFont="1" applyBorder="1" applyAlignment="1">
      <alignment horizontal="center"/>
    </xf>
    <xf numFmtId="169" fontId="57" fillId="8" borderId="68" xfId="0" applyNumberFormat="1" applyFont="1" applyFill="1" applyBorder="1" applyAlignment="1">
      <alignment horizontal="center"/>
    </xf>
    <xf numFmtId="169" fontId="33" fillId="0" borderId="65" xfId="0" applyNumberFormat="1" applyFont="1" applyFill="1" applyBorder="1" applyAlignment="1">
      <alignment horizontal="center"/>
    </xf>
    <xf numFmtId="169" fontId="33" fillId="0" borderId="65" xfId="0" applyNumberFormat="1" applyFont="1" applyBorder="1" applyAlignment="1">
      <alignment horizontal="center"/>
    </xf>
    <xf numFmtId="169" fontId="33" fillId="0" borderId="68" xfId="0" applyNumberFormat="1" applyFont="1" applyBorder="1" applyAlignment="1">
      <alignment horizontal="center"/>
    </xf>
    <xf numFmtId="169" fontId="57" fillId="0" borderId="79" xfId="0" applyNumberFormat="1" applyFont="1" applyFill="1" applyBorder="1" applyAlignment="1">
      <alignment horizontal="center"/>
    </xf>
    <xf numFmtId="169" fontId="33" fillId="0" borderId="66" xfId="0" applyNumberFormat="1" applyFont="1" applyBorder="1" applyAlignment="1">
      <alignment horizontal="center"/>
    </xf>
    <xf numFmtId="169" fontId="26" fillId="0" borderId="77" xfId="0" applyNumberFormat="1" applyFont="1" applyBorder="1" applyAlignment="1">
      <alignment horizontal="center"/>
    </xf>
    <xf numFmtId="169" fontId="33" fillId="0" borderId="77" xfId="0" applyNumberFormat="1" applyFont="1" applyFill="1" applyBorder="1" applyAlignment="1">
      <alignment horizontal="center"/>
    </xf>
    <xf numFmtId="169" fontId="34" fillId="0" borderId="80" xfId="0" applyNumberFormat="1" applyFont="1" applyBorder="1" applyAlignment="1">
      <alignment horizontal="right"/>
    </xf>
    <xf numFmtId="169" fontId="0" fillId="0" borderId="61" xfId="0" applyNumberFormat="1" applyBorder="1"/>
    <xf numFmtId="169" fontId="30" fillId="0" borderId="81" xfId="0" applyNumberFormat="1" applyFont="1" applyFill="1" applyBorder="1" applyAlignment="1">
      <alignment horizontal="right"/>
    </xf>
    <xf numFmtId="169" fontId="30" fillId="0" borderId="82" xfId="0" applyNumberFormat="1" applyFont="1" applyFill="1" applyBorder="1" applyAlignment="1">
      <alignment horizontal="right"/>
    </xf>
    <xf numFmtId="169" fontId="22" fillId="0" borderId="77" xfId="0" applyNumberFormat="1" applyFont="1" applyFill="1" applyBorder="1" applyAlignment="1">
      <alignment horizontal="center"/>
    </xf>
    <xf numFmtId="164" fontId="22" fillId="0" borderId="77" xfId="0" applyNumberFormat="1" applyFont="1" applyFill="1" applyBorder="1" applyAlignment="1">
      <alignment horizontal="center"/>
    </xf>
    <xf numFmtId="169" fontId="0" fillId="0" borderId="77" xfId="0" applyNumberFormat="1" applyBorder="1" applyAlignment="1">
      <alignment horizontal="right"/>
    </xf>
    <xf numFmtId="169" fontId="18" fillId="0" borderId="61" xfId="0" applyNumberFormat="1" applyFont="1" applyFill="1" applyBorder="1"/>
    <xf numFmtId="169" fontId="22" fillId="0" borderId="60" xfId="0" applyNumberFormat="1" applyFont="1" applyFill="1" applyBorder="1" applyAlignment="1">
      <alignment horizontal="center"/>
    </xf>
    <xf numFmtId="169" fontId="0" fillId="0" borderId="83" xfId="0" applyNumberFormat="1" applyFill="1" applyBorder="1" applyAlignment="1">
      <alignment horizontal="right"/>
    </xf>
    <xf numFmtId="169" fontId="0" fillId="0" borderId="61" xfId="0" applyNumberFormat="1" applyFill="1" applyBorder="1"/>
    <xf numFmtId="175" fontId="30" fillId="0" borderId="61" xfId="0" applyFont="1" applyFill="1" applyBorder="1" applyAlignment="1">
      <alignment horizontal="center"/>
    </xf>
    <xf numFmtId="169" fontId="57" fillId="0" borderId="84" xfId="0" applyNumberFormat="1" applyFont="1" applyFill="1" applyBorder="1" applyAlignment="1">
      <alignment horizontal="center"/>
    </xf>
    <xf numFmtId="169" fontId="30" fillId="0" borderId="80" xfId="0" applyNumberFormat="1" applyFont="1" applyFill="1" applyBorder="1" applyAlignment="1">
      <alignment horizontal="right"/>
    </xf>
    <xf numFmtId="169" fontId="57" fillId="0" borderId="61" xfId="0" applyNumberFormat="1" applyFont="1" applyFill="1" applyBorder="1" applyAlignment="1">
      <alignment horizontal="center"/>
    </xf>
    <xf numFmtId="169" fontId="57" fillId="0" borderId="85" xfId="0" applyNumberFormat="1" applyFont="1" applyFill="1" applyBorder="1" applyAlignment="1">
      <alignment horizontal="center"/>
    </xf>
    <xf numFmtId="169" fontId="22" fillId="0" borderId="87" xfId="0" applyNumberFormat="1" applyFont="1" applyFill="1" applyBorder="1"/>
    <xf numFmtId="169" fontId="22" fillId="0" borderId="64" xfId="0" applyNumberFormat="1" applyFont="1" applyFill="1" applyBorder="1"/>
    <xf numFmtId="169" fontId="61" fillId="0" borderId="64" xfId="0" applyNumberFormat="1" applyFont="1" applyFill="1" applyBorder="1"/>
    <xf numFmtId="169" fontId="0" fillId="0" borderId="64" xfId="0" applyNumberFormat="1" applyFill="1" applyBorder="1" applyAlignment="1">
      <alignment horizontal="right"/>
    </xf>
    <xf numFmtId="169" fontId="27" fillId="0" borderId="63" xfId="0" applyNumberFormat="1" applyFont="1" applyFill="1" applyBorder="1" applyAlignment="1">
      <alignment horizontal="center"/>
    </xf>
    <xf numFmtId="169" fontId="60" fillId="0" borderId="63" xfId="0" applyNumberFormat="1" applyFont="1" applyFill="1" applyBorder="1" applyAlignment="1">
      <alignment horizontal="center"/>
    </xf>
    <xf numFmtId="169" fontId="26" fillId="0" borderId="63" xfId="0" applyNumberFormat="1" applyFont="1" applyFill="1" applyBorder="1" applyAlignment="1">
      <alignment horizontal="right"/>
    </xf>
    <xf numFmtId="169" fontId="27" fillId="0" borderId="59" xfId="0" applyNumberFormat="1" applyFont="1" applyFill="1" applyBorder="1" applyAlignment="1">
      <alignment horizontal="center"/>
    </xf>
    <xf numFmtId="169" fontId="27" fillId="0" borderId="64" xfId="0" applyNumberFormat="1" applyFont="1" applyFill="1" applyBorder="1" applyAlignment="1">
      <alignment horizontal="center"/>
    </xf>
    <xf numFmtId="169" fontId="27" fillId="8" borderId="64" xfId="0" applyNumberFormat="1" applyFont="1" applyFill="1" applyBorder="1" applyAlignment="1">
      <alignment horizontal="center"/>
    </xf>
    <xf numFmtId="169" fontId="60" fillId="0" borderId="64" xfId="0" applyNumberFormat="1" applyFont="1" applyFill="1" applyBorder="1" applyAlignment="1">
      <alignment horizontal="center"/>
    </xf>
    <xf numFmtId="169" fontId="30" fillId="0" borderId="64" xfId="0" applyNumberFormat="1" applyFont="1" applyFill="1" applyBorder="1" applyAlignment="1">
      <alignment horizontal="right"/>
    </xf>
    <xf numFmtId="169" fontId="27" fillId="0" borderId="86" xfId="0" applyNumberFormat="1" applyFont="1" applyFill="1" applyBorder="1" applyAlignment="1">
      <alignment horizontal="center"/>
    </xf>
    <xf numFmtId="169" fontId="27" fillId="8" borderId="63" xfId="0" applyNumberFormat="1" applyFont="1" applyFill="1" applyBorder="1" applyAlignment="1">
      <alignment horizontal="center"/>
    </xf>
    <xf numFmtId="169" fontId="60" fillId="0" borderId="86" xfId="0" applyNumberFormat="1" applyFont="1" applyFill="1" applyBorder="1" applyAlignment="1">
      <alignment horizontal="center"/>
    </xf>
    <xf numFmtId="169" fontId="60" fillId="8" borderId="63" xfId="0" applyNumberFormat="1" applyFont="1" applyFill="1" applyBorder="1" applyAlignment="1">
      <alignment horizontal="center"/>
    </xf>
    <xf numFmtId="169" fontId="57" fillId="0" borderId="64" xfId="0" applyNumberFormat="1" applyFont="1" applyFill="1" applyBorder="1" applyAlignment="1">
      <alignment horizontal="center"/>
    </xf>
    <xf numFmtId="169" fontId="33" fillId="8" borderId="64" xfId="0" applyNumberFormat="1" applyFont="1" applyFill="1" applyBorder="1" applyAlignment="1">
      <alignment horizontal="center"/>
    </xf>
    <xf numFmtId="169" fontId="33" fillId="0" borderId="64" xfId="0" applyNumberFormat="1" applyFont="1" applyFill="1" applyBorder="1" applyAlignment="1">
      <alignment horizontal="center"/>
    </xf>
    <xf numFmtId="169" fontId="57" fillId="0" borderId="89" xfId="0" applyNumberFormat="1" applyFont="1" applyFill="1" applyBorder="1" applyAlignment="1">
      <alignment horizontal="center"/>
    </xf>
    <xf numFmtId="169" fontId="57" fillId="0" borderId="75" xfId="0" applyNumberFormat="1" applyFont="1" applyFill="1" applyBorder="1" applyAlignment="1">
      <alignment horizontal="center"/>
    </xf>
    <xf numFmtId="169" fontId="57" fillId="8" borderId="66" xfId="0" applyNumberFormat="1" applyFont="1" applyFill="1" applyBorder="1" applyAlignment="1">
      <alignment horizontal="center"/>
    </xf>
    <xf numFmtId="169" fontId="57" fillId="0" borderId="90" xfId="0" applyNumberFormat="1" applyFont="1" applyFill="1" applyBorder="1" applyAlignment="1">
      <alignment horizontal="center"/>
    </xf>
    <xf numFmtId="175" fontId="0" fillId="0" borderId="61" xfId="0" applyFill="1" applyBorder="1"/>
    <xf numFmtId="169" fontId="33" fillId="8" borderId="69" xfId="0" applyNumberFormat="1" applyFont="1" applyFill="1" applyBorder="1" applyAlignment="1">
      <alignment horizontal="center"/>
    </xf>
    <xf numFmtId="169" fontId="33" fillId="8" borderId="68" xfId="0" applyNumberFormat="1" applyFont="1" applyFill="1" applyBorder="1" applyAlignment="1">
      <alignment horizontal="center"/>
    </xf>
    <xf numFmtId="169" fontId="33" fillId="8" borderId="66" xfId="0" applyNumberFormat="1" applyFont="1" applyFill="1" applyBorder="1" applyAlignment="1">
      <alignment horizontal="center"/>
    </xf>
    <xf numFmtId="169" fontId="57" fillId="8" borderId="69" xfId="0" applyNumberFormat="1" applyFont="1" applyFill="1" applyBorder="1" applyAlignment="1">
      <alignment horizontal="center"/>
    </xf>
    <xf numFmtId="175" fontId="27" fillId="0" borderId="68" xfId="0" applyFont="1" applyBorder="1" applyAlignment="1">
      <alignment vertical="center"/>
    </xf>
    <xf numFmtId="169" fontId="57" fillId="0" borderId="68" xfId="0" applyNumberFormat="1" applyFont="1" applyFill="1" applyBorder="1" applyAlignment="1">
      <alignment horizontal="center" vertical="center"/>
    </xf>
    <xf numFmtId="169" fontId="57" fillId="8" borderId="68" xfId="0" applyNumberFormat="1" applyFont="1" applyFill="1" applyBorder="1" applyAlignment="1">
      <alignment horizontal="center" vertical="center"/>
    </xf>
    <xf numFmtId="169" fontId="22" fillId="8" borderId="64" xfId="0" applyNumberFormat="1" applyFont="1" applyFill="1" applyBorder="1"/>
    <xf numFmtId="169" fontId="57" fillId="0" borderId="91" xfId="0" applyNumberFormat="1" applyFont="1" applyFill="1" applyBorder="1" applyAlignment="1">
      <alignment horizontal="center"/>
    </xf>
    <xf numFmtId="169" fontId="57" fillId="0" borderId="88" xfId="0" applyNumberFormat="1" applyFont="1" applyFill="1" applyBorder="1" applyAlignment="1">
      <alignment horizontal="center"/>
    </xf>
    <xf numFmtId="169" fontId="26" fillId="8" borderId="88" xfId="0" applyNumberFormat="1" applyFont="1" applyFill="1" applyBorder="1" applyAlignment="1">
      <alignment horizontal="center"/>
    </xf>
    <xf numFmtId="169" fontId="26" fillId="0" borderId="88" xfId="0" applyNumberFormat="1" applyFont="1" applyFill="1" applyBorder="1" applyAlignment="1">
      <alignment horizontal="center"/>
    </xf>
    <xf numFmtId="169" fontId="30" fillId="0" borderId="63" xfId="0" applyNumberFormat="1" applyFont="1" applyFill="1" applyBorder="1" applyAlignment="1">
      <alignment horizontal="right"/>
    </xf>
    <xf numFmtId="169" fontId="57" fillId="8" borderId="65" xfId="0" applyNumberFormat="1" applyFont="1" applyFill="1" applyBorder="1" applyAlignment="1">
      <alignment horizontal="center"/>
    </xf>
    <xf numFmtId="169" fontId="26" fillId="0" borderId="65" xfId="0" applyNumberFormat="1" applyFont="1" applyFill="1" applyBorder="1" applyAlignment="1">
      <alignment horizontal="center"/>
    </xf>
    <xf numFmtId="175" fontId="27" fillId="0" borderId="89" xfId="0" applyFont="1" applyBorder="1"/>
    <xf numFmtId="169" fontId="26" fillId="0" borderId="68" xfId="0" applyNumberFormat="1" applyFont="1" applyFill="1" applyBorder="1" applyAlignment="1">
      <alignment horizontal="center"/>
    </xf>
    <xf numFmtId="175" fontId="27" fillId="0" borderId="92" xfId="0" applyFont="1" applyBorder="1"/>
    <xf numFmtId="169" fontId="26" fillId="0" borderId="66" xfId="0" applyNumberFormat="1" applyFont="1" applyFill="1" applyBorder="1" applyAlignment="1">
      <alignment horizontal="center"/>
    </xf>
    <xf numFmtId="169" fontId="30" fillId="8" borderId="80" xfId="0" applyNumberFormat="1" applyFont="1" applyFill="1" applyBorder="1" applyAlignment="1">
      <alignment horizontal="right"/>
    </xf>
    <xf numFmtId="169" fontId="30" fillId="8" borderId="81" xfId="0" applyNumberFormat="1" applyFont="1" applyFill="1" applyBorder="1" applyAlignment="1">
      <alignment horizontal="right"/>
    </xf>
    <xf numFmtId="169" fontId="57" fillId="41" borderId="68" xfId="0" applyNumberFormat="1" applyFont="1" applyFill="1" applyBorder="1" applyAlignment="1">
      <alignment horizontal="center"/>
    </xf>
    <xf numFmtId="169" fontId="57" fillId="8" borderId="89" xfId="0" applyNumberFormat="1" applyFont="1" applyFill="1" applyBorder="1" applyAlignment="1">
      <alignment horizontal="center"/>
    </xf>
    <xf numFmtId="169" fontId="61" fillId="0" borderId="68" xfId="0" applyNumberFormat="1" applyFont="1" applyBorder="1" applyAlignment="1">
      <alignment horizontal="center"/>
    </xf>
    <xf numFmtId="169" fontId="0" fillId="8" borderId="61" xfId="0" applyNumberFormat="1" applyFill="1" applyBorder="1"/>
    <xf numFmtId="169" fontId="30" fillId="8" borderId="82" xfId="0" applyNumberFormat="1" applyFont="1" applyFill="1" applyBorder="1" applyAlignment="1">
      <alignment horizontal="right"/>
    </xf>
    <xf numFmtId="175" fontId="27" fillId="0" borderId="90" xfId="0" applyFont="1" applyBorder="1"/>
    <xf numFmtId="169" fontId="57" fillId="41" borderId="65" xfId="0" applyNumberFormat="1" applyFont="1" applyFill="1" applyBorder="1" applyAlignment="1">
      <alignment horizontal="center"/>
    </xf>
    <xf numFmtId="169" fontId="57" fillId="8" borderId="93" xfId="0" applyNumberFormat="1" applyFont="1" applyFill="1" applyBorder="1" applyAlignment="1">
      <alignment horizontal="center"/>
    </xf>
    <xf numFmtId="169" fontId="57" fillId="41" borderId="66" xfId="0" applyNumberFormat="1" applyFont="1" applyFill="1" applyBorder="1" applyAlignment="1">
      <alignment horizontal="center"/>
    </xf>
    <xf numFmtId="169" fontId="57" fillId="8" borderId="79" xfId="0" applyNumberFormat="1" applyFont="1" applyFill="1" applyBorder="1" applyAlignment="1">
      <alignment horizontal="center"/>
    </xf>
    <xf numFmtId="169" fontId="57" fillId="8" borderId="64" xfId="0" applyNumberFormat="1" applyFont="1" applyFill="1" applyBorder="1" applyAlignment="1">
      <alignment horizontal="center"/>
    </xf>
    <xf numFmtId="169" fontId="57" fillId="0" borderId="86" xfId="0" applyNumberFormat="1" applyFont="1" applyFill="1" applyBorder="1" applyAlignment="1">
      <alignment horizontal="center"/>
    </xf>
    <xf numFmtId="169" fontId="57" fillId="0" borderId="63" xfId="0" applyNumberFormat="1" applyFont="1" applyFill="1" applyBorder="1" applyAlignment="1">
      <alignment horizontal="center"/>
    </xf>
    <xf numFmtId="169" fontId="26" fillId="8" borderId="63" xfId="0" applyNumberFormat="1" applyFont="1" applyFill="1" applyBorder="1" applyAlignment="1">
      <alignment horizontal="center"/>
    </xf>
    <xf numFmtId="169" fontId="26" fillId="0" borderId="63" xfId="0" applyNumberFormat="1" applyFont="1" applyFill="1" applyBorder="1" applyAlignment="1">
      <alignment horizontal="center"/>
    </xf>
    <xf numFmtId="169" fontId="26" fillId="8" borderId="63" xfId="0" applyNumberFormat="1" applyFont="1" applyFill="1" applyBorder="1" applyAlignment="1">
      <alignment horizontal="right"/>
    </xf>
    <xf numFmtId="169" fontId="57" fillId="8" borderId="67" xfId="0" applyNumberFormat="1" applyFont="1" applyFill="1" applyBorder="1" applyAlignment="1">
      <alignment horizontal="center"/>
    </xf>
    <xf numFmtId="169" fontId="26" fillId="0" borderId="67" xfId="0" applyNumberFormat="1" applyFont="1" applyFill="1" applyBorder="1" applyAlignment="1">
      <alignment horizontal="center"/>
    </xf>
    <xf numFmtId="175" fontId="0" fillId="0" borderId="61" xfId="0" applyBorder="1"/>
    <xf numFmtId="169" fontId="26" fillId="0" borderId="65" xfId="0" applyNumberFormat="1" applyFont="1" applyBorder="1" applyAlignment="1">
      <alignment horizontal="center"/>
    </xf>
    <xf numFmtId="169" fontId="26" fillId="0" borderId="68" xfId="0" applyNumberFormat="1" applyFont="1" applyBorder="1" applyAlignment="1">
      <alignment horizontal="center"/>
    </xf>
    <xf numFmtId="175" fontId="27" fillId="0" borderId="67" xfId="0" applyFont="1" applyBorder="1"/>
    <xf numFmtId="169" fontId="22" fillId="0" borderId="63" xfId="0" applyNumberFormat="1" applyFont="1" applyFill="1" applyBorder="1"/>
    <xf numFmtId="3" fontId="26" fillId="0" borderId="63" xfId="0" applyNumberFormat="1" applyFont="1" applyFill="1" applyBorder="1" applyAlignment="1">
      <alignment horizontal="center"/>
    </xf>
    <xf numFmtId="175" fontId="27" fillId="0" borderId="85" xfId="0" applyFont="1" applyBorder="1"/>
    <xf numFmtId="169" fontId="60" fillId="0" borderId="63" xfId="0" applyNumberFormat="1" applyFont="1" applyBorder="1" applyAlignment="1">
      <alignment horizontal="center"/>
    </xf>
    <xf numFmtId="169" fontId="27" fillId="0" borderId="63" xfId="0" applyNumberFormat="1" applyFont="1" applyBorder="1" applyAlignment="1">
      <alignment horizontal="center"/>
    </xf>
    <xf numFmtId="169" fontId="26" fillId="0" borderId="63" xfId="0" applyNumberFormat="1" applyFont="1" applyBorder="1" applyAlignment="1">
      <alignment horizontal="right"/>
    </xf>
    <xf numFmtId="164" fontId="56" fillId="0" borderId="94" xfId="0" applyNumberFormat="1" applyFont="1" applyBorder="1"/>
    <xf numFmtId="175" fontId="33" fillId="0" borderId="94" xfId="0" applyFont="1" applyBorder="1"/>
    <xf numFmtId="164" fontId="56" fillId="0" borderId="95" xfId="0" applyNumberFormat="1" applyFont="1" applyBorder="1"/>
    <xf numFmtId="175" fontId="0" fillId="0" borderId="95" xfId="0" applyBorder="1"/>
    <xf numFmtId="164" fontId="56" fillId="0" borderId="96" xfId="0" applyNumberFormat="1" applyFont="1" applyBorder="1"/>
    <xf numFmtId="175" fontId="0" fillId="0" borderId="96" xfId="0" applyBorder="1"/>
    <xf numFmtId="169" fontId="27" fillId="0" borderId="78" xfId="0" applyNumberFormat="1" applyFont="1" applyBorder="1" applyAlignment="1">
      <alignment horizontal="center"/>
    </xf>
    <xf numFmtId="169" fontId="27" fillId="0" borderId="77" xfId="0" applyNumberFormat="1" applyFont="1" applyBorder="1" applyAlignment="1">
      <alignment horizontal="center"/>
    </xf>
    <xf numFmtId="175" fontId="0" fillId="0" borderId="77" xfId="0" applyBorder="1"/>
    <xf numFmtId="175" fontId="30" fillId="0" borderId="62" xfId="0" applyFont="1" applyFill="1" applyBorder="1" applyAlignment="1">
      <alignment horizontal="center"/>
    </xf>
    <xf numFmtId="175" fontId="0" fillId="0" borderId="63" xfId="0" applyBorder="1"/>
    <xf numFmtId="169" fontId="26" fillId="0" borderId="63" xfId="0" applyNumberFormat="1" applyFont="1" applyBorder="1" applyAlignment="1">
      <alignment horizontal="center"/>
    </xf>
    <xf numFmtId="175" fontId="18" fillId="7" borderId="61" xfId="0" applyFont="1" applyFill="1" applyBorder="1"/>
    <xf numFmtId="175" fontId="18" fillId="0" borderId="61" xfId="0" applyFont="1" applyFill="1" applyBorder="1"/>
    <xf numFmtId="169" fontId="33" fillId="0" borderId="59" xfId="0" applyNumberFormat="1" applyFont="1" applyFill="1" applyBorder="1" applyAlignment="1">
      <alignment horizontal="center"/>
    </xf>
    <xf numFmtId="3" fontId="26" fillId="0" borderId="86" xfId="0" applyNumberFormat="1" applyFont="1" applyFill="1" applyBorder="1" applyAlignment="1">
      <alignment horizontal="center"/>
    </xf>
    <xf numFmtId="169" fontId="27" fillId="0" borderId="86" xfId="0" applyNumberFormat="1" applyFont="1" applyBorder="1" applyAlignment="1">
      <alignment horizontal="center"/>
    </xf>
    <xf numFmtId="169" fontId="27" fillId="0" borderId="64" xfId="0" applyNumberFormat="1" applyFont="1" applyBorder="1" applyAlignment="1">
      <alignment horizontal="center"/>
    </xf>
    <xf numFmtId="169" fontId="27" fillId="0" borderId="87" xfId="0" applyNumberFormat="1" applyFont="1" applyBorder="1" applyAlignment="1">
      <alignment horizontal="center"/>
    </xf>
    <xf numFmtId="169" fontId="33" fillId="0" borderId="87" xfId="0" applyNumberFormat="1" applyFont="1" applyFill="1" applyBorder="1" applyAlignment="1">
      <alignment horizontal="center"/>
    </xf>
    <xf numFmtId="169" fontId="26" fillId="0" borderId="86" xfId="0" applyNumberFormat="1" applyFont="1" applyFill="1" applyBorder="1" applyAlignment="1">
      <alignment horizontal="center"/>
    </xf>
    <xf numFmtId="169" fontId="30" fillId="0" borderId="63" xfId="0" applyNumberFormat="1" applyFont="1" applyFill="1" applyBorder="1" applyAlignment="1">
      <alignment horizontal="center"/>
    </xf>
    <xf numFmtId="169" fontId="83" fillId="0" borderId="59" xfId="0" applyNumberFormat="1" applyFont="1" applyFill="1" applyBorder="1" applyAlignment="1">
      <alignment horizontal="center"/>
    </xf>
    <xf numFmtId="169" fontId="83" fillId="0" borderId="64" xfId="0" applyNumberFormat="1" applyFont="1" applyFill="1" applyBorder="1" applyAlignment="1">
      <alignment horizontal="center"/>
    </xf>
    <xf numFmtId="169" fontId="83" fillId="0" borderId="86" xfId="0" applyNumberFormat="1" applyFont="1" applyFill="1" applyBorder="1" applyAlignment="1">
      <alignment horizontal="center"/>
    </xf>
    <xf numFmtId="169" fontId="83" fillId="0" borderId="63" xfId="0" applyNumberFormat="1" applyFont="1" applyFill="1" applyBorder="1" applyAlignment="1">
      <alignment horizontal="center"/>
    </xf>
    <xf numFmtId="169" fontId="60" fillId="41" borderId="63" xfId="0" applyNumberFormat="1" applyFont="1" applyFill="1" applyBorder="1" applyAlignment="1">
      <alignment horizontal="center"/>
    </xf>
    <xf numFmtId="169" fontId="27" fillId="0" borderId="87" xfId="0" applyNumberFormat="1" applyFont="1" applyFill="1" applyBorder="1" applyAlignment="1">
      <alignment horizontal="center"/>
    </xf>
    <xf numFmtId="169" fontId="83" fillId="0" borderId="87" xfId="0" applyNumberFormat="1" applyFont="1" applyFill="1" applyBorder="1" applyAlignment="1">
      <alignment horizontal="center"/>
    </xf>
    <xf numFmtId="169" fontId="13" fillId="0" borderId="87" xfId="0" applyNumberFormat="1" applyFont="1" applyFill="1" applyBorder="1"/>
    <xf numFmtId="169" fontId="13" fillId="0" borderId="64" xfId="0" applyNumberFormat="1" applyFont="1" applyFill="1" applyBorder="1"/>
    <xf numFmtId="169" fontId="0" fillId="0" borderId="64" xfId="0" applyNumberFormat="1" applyFill="1" applyBorder="1"/>
    <xf numFmtId="169" fontId="33" fillId="0" borderId="91" xfId="0" applyNumberFormat="1" applyFont="1" applyFill="1" applyBorder="1" applyAlignment="1">
      <alignment horizontal="center"/>
    </xf>
    <xf numFmtId="169" fontId="33" fillId="0" borderId="88" xfId="0" applyNumberFormat="1" applyFont="1" applyFill="1" applyBorder="1" applyAlignment="1">
      <alignment horizontal="center"/>
    </xf>
    <xf numFmtId="169" fontId="13" fillId="0" borderId="62" xfId="0" applyNumberFormat="1" applyFont="1" applyFill="1" applyBorder="1"/>
    <xf numFmtId="175" fontId="0" fillId="0" borderId="63" xfId="0" applyFill="1" applyBorder="1"/>
    <xf numFmtId="175" fontId="27" fillId="0" borderId="97" xfId="0" applyFont="1" applyBorder="1"/>
    <xf numFmtId="169" fontId="83" fillId="0" borderId="78" xfId="0" applyNumberFormat="1" applyFont="1" applyFill="1" applyBorder="1" applyAlignment="1">
      <alignment horizontal="center"/>
    </xf>
    <xf numFmtId="169" fontId="83" fillId="0" borderId="77" xfId="0" applyNumberFormat="1" applyFont="1" applyFill="1" applyBorder="1" applyAlignment="1">
      <alignment horizontal="center"/>
    </xf>
    <xf numFmtId="175" fontId="27" fillId="0" borderId="87" xfId="0" applyFont="1" applyBorder="1"/>
    <xf numFmtId="169" fontId="34" fillId="0" borderId="80" xfId="0" applyNumberFormat="1" applyFont="1" applyBorder="1"/>
    <xf numFmtId="169" fontId="33" fillId="0" borderId="78" xfId="0" applyNumberFormat="1" applyFont="1" applyFill="1" applyBorder="1" applyAlignment="1">
      <alignment horizontal="center"/>
    </xf>
    <xf numFmtId="175" fontId="27" fillId="0" borderId="77" xfId="0" applyFont="1" applyBorder="1"/>
    <xf numFmtId="175" fontId="22" fillId="0" borderId="77" xfId="0" applyFont="1" applyBorder="1"/>
    <xf numFmtId="175" fontId="35" fillId="0" borderId="98" xfId="62" applyFont="1" applyFill="1" applyBorder="1" applyAlignment="1">
      <alignment horizontal="left" vertical="center"/>
    </xf>
    <xf numFmtId="169" fontId="27" fillId="0" borderId="76" xfId="0" applyNumberFormat="1" applyFont="1" applyBorder="1" applyAlignment="1">
      <alignment horizontal="center"/>
    </xf>
    <xf numFmtId="169" fontId="60" fillId="0" borderId="87" xfId="0" applyNumberFormat="1" applyFont="1" applyFill="1" applyBorder="1" applyAlignment="1">
      <alignment horizontal="center"/>
    </xf>
    <xf numFmtId="169" fontId="57" fillId="0" borderId="87" xfId="0" applyNumberFormat="1" applyFont="1" applyFill="1" applyBorder="1" applyAlignment="1">
      <alignment horizontal="center"/>
    </xf>
    <xf numFmtId="169" fontId="22" fillId="0" borderId="76" xfId="0" applyNumberFormat="1" applyFont="1" applyFill="1" applyBorder="1" applyAlignment="1">
      <alignment horizontal="center"/>
    </xf>
    <xf numFmtId="175" fontId="0" fillId="0" borderId="0" xfId="0" applyFill="1" applyBorder="1" applyAlignment="1">
      <alignment horizontal="center" vertical="center"/>
    </xf>
    <xf numFmtId="175" fontId="14" fillId="0" borderId="0" xfId="0" applyFont="1" applyFill="1" applyBorder="1"/>
    <xf numFmtId="175" fontId="0" fillId="0" borderId="0" xfId="0" applyFill="1" applyBorder="1" applyAlignment="1">
      <alignment horizontal="center" vertical="center"/>
    </xf>
    <xf numFmtId="175" fontId="13" fillId="0" borderId="1" xfId="0" applyFont="1" applyFill="1" applyBorder="1" applyAlignment="1">
      <alignment horizontal="center" vertical="center"/>
    </xf>
    <xf numFmtId="175" fontId="17" fillId="3" borderId="6" xfId="0" applyFont="1" applyFill="1" applyBorder="1" applyAlignment="1">
      <alignment horizontal="center"/>
    </xf>
    <xf numFmtId="175" fontId="14" fillId="3" borderId="0" xfId="0" applyFont="1" applyFill="1" applyBorder="1" applyAlignment="1">
      <alignment horizontal="center"/>
    </xf>
    <xf numFmtId="164" fontId="14" fillId="3" borderId="0" xfId="0" applyNumberFormat="1" applyFont="1" applyFill="1" applyBorder="1" applyAlignment="1">
      <alignment horizontal="center"/>
    </xf>
    <xf numFmtId="165" fontId="14" fillId="3" borderId="0" xfId="1" applyNumberFormat="1" applyFont="1" applyFill="1" applyBorder="1" applyAlignment="1">
      <alignment horizontal="center"/>
    </xf>
    <xf numFmtId="175" fontId="14" fillId="3" borderId="7" xfId="0" applyFont="1" applyFill="1" applyBorder="1" applyAlignment="1">
      <alignment horizontal="center" vertical="center"/>
    </xf>
    <xf numFmtId="164" fontId="14" fillId="3" borderId="7" xfId="0" applyNumberFormat="1" applyFont="1" applyFill="1" applyBorder="1" applyAlignment="1">
      <alignment horizontal="center" vertical="center"/>
    </xf>
    <xf numFmtId="165" fontId="14" fillId="3" borderId="7" xfId="1" applyNumberFormat="1" applyFont="1" applyFill="1" applyBorder="1" applyAlignment="1">
      <alignment horizontal="center" vertical="center"/>
    </xf>
    <xf numFmtId="175" fontId="14" fillId="3" borderId="0" xfId="0" applyFont="1" applyFill="1" applyBorder="1" applyAlignment="1">
      <alignment horizontal="center" vertical="center"/>
    </xf>
    <xf numFmtId="164" fontId="14" fillId="3" borderId="0" xfId="0" applyNumberFormat="1" applyFont="1" applyFill="1" applyBorder="1" applyAlignment="1">
      <alignment horizontal="center" vertical="center"/>
    </xf>
    <xf numFmtId="165" fontId="14" fillId="3" borderId="0" xfId="1" applyNumberFormat="1" applyFont="1" applyFill="1" applyBorder="1" applyAlignment="1">
      <alignment horizontal="center" vertical="center"/>
    </xf>
    <xf numFmtId="175" fontId="14" fillId="3" borderId="8" xfId="0" applyFont="1" applyFill="1" applyBorder="1" applyAlignment="1">
      <alignment horizontal="center" vertical="center"/>
    </xf>
    <xf numFmtId="164" fontId="14" fillId="3" borderId="8" xfId="0" applyNumberFormat="1" applyFont="1" applyFill="1" applyBorder="1" applyAlignment="1">
      <alignment horizontal="center" vertical="center"/>
    </xf>
    <xf numFmtId="165" fontId="14" fillId="3" borderId="8" xfId="1" applyNumberFormat="1" applyFont="1" applyFill="1" applyBorder="1" applyAlignment="1">
      <alignment horizontal="center" vertical="center"/>
    </xf>
    <xf numFmtId="175" fontId="15" fillId="3" borderId="0" xfId="0" applyFont="1" applyFill="1" applyBorder="1" applyAlignment="1"/>
    <xf numFmtId="165" fontId="15" fillId="3" borderId="0" xfId="1" applyNumberFormat="1" applyFont="1" applyFill="1" applyBorder="1" applyAlignment="1">
      <alignment horizontal="center"/>
    </xf>
    <xf numFmtId="175" fontId="15" fillId="0" borderId="0" xfId="0" applyFont="1" applyAlignment="1">
      <alignment vertical="center"/>
    </xf>
    <xf numFmtId="165" fontId="15" fillId="0" borderId="0" xfId="1" applyNumberFormat="1" applyFont="1" applyAlignment="1">
      <alignment horizontal="center" vertical="center"/>
    </xf>
    <xf numFmtId="175" fontId="12" fillId="3" borderId="0" xfId="0" applyFont="1" applyFill="1" applyBorder="1" applyAlignment="1">
      <alignment horizontal="center" vertical="center"/>
    </xf>
    <xf numFmtId="1" fontId="12" fillId="3" borderId="0" xfId="0" applyNumberFormat="1" applyFont="1" applyFill="1" applyBorder="1" applyAlignment="1">
      <alignment horizontal="center"/>
    </xf>
    <xf numFmtId="175" fontId="17" fillId="3" borderId="0" xfId="0" applyFont="1" applyFill="1" applyBorder="1" applyAlignment="1">
      <alignment horizontal="center" vertical="center"/>
    </xf>
    <xf numFmtId="1" fontId="17" fillId="3" borderId="0" xfId="0" applyNumberFormat="1" applyFont="1" applyFill="1" applyBorder="1" applyAlignment="1">
      <alignment horizontal="center"/>
    </xf>
    <xf numFmtId="4" fontId="15" fillId="3" borderId="7" xfId="0" applyNumberFormat="1" applyFont="1" applyFill="1" applyBorder="1" applyAlignment="1">
      <alignment horizontal="center" vertical="center" wrapText="1"/>
    </xf>
    <xf numFmtId="4" fontId="17" fillId="3" borderId="19" xfId="1" applyNumberFormat="1" applyFont="1" applyFill="1" applyBorder="1" applyAlignment="1">
      <alignment horizontal="center" vertical="center"/>
    </xf>
    <xf numFmtId="4" fontId="15" fillId="3" borderId="0" xfId="0" applyNumberFormat="1" applyFont="1" applyFill="1" applyBorder="1" applyAlignment="1">
      <alignment horizontal="center" vertical="center" wrapText="1"/>
    </xf>
    <xf numFmtId="4" fontId="17" fillId="3" borderId="20" xfId="1" applyNumberFormat="1" applyFont="1" applyFill="1" applyBorder="1" applyAlignment="1">
      <alignment horizontal="center" vertical="center"/>
    </xf>
    <xf numFmtId="4" fontId="15" fillId="3" borderId="8" xfId="0" applyNumberFormat="1" applyFont="1" applyFill="1" applyBorder="1" applyAlignment="1">
      <alignment horizontal="center" vertical="center" wrapText="1"/>
    </xf>
    <xf numFmtId="4" fontId="17" fillId="3" borderId="21" xfId="1" applyNumberFormat="1" applyFont="1" applyFill="1" applyBorder="1" applyAlignment="1">
      <alignment horizontal="center" vertical="center"/>
    </xf>
    <xf numFmtId="4" fontId="17" fillId="3" borderId="8" xfId="0" applyNumberFormat="1" applyFont="1" applyFill="1" applyBorder="1" applyAlignment="1">
      <alignment horizontal="center" vertical="center"/>
    </xf>
    <xf numFmtId="3" fontId="15" fillId="3" borderId="0" xfId="0" applyNumberFormat="1" applyFont="1" applyFill="1" applyBorder="1" applyAlignment="1">
      <alignment horizontal="center" vertical="center" wrapText="1"/>
    </xf>
    <xf numFmtId="3" fontId="17" fillId="3" borderId="20" xfId="1" applyNumberFormat="1" applyFont="1" applyFill="1" applyBorder="1" applyAlignment="1">
      <alignment horizontal="center" vertical="center"/>
    </xf>
    <xf numFmtId="169" fontId="14" fillId="5" borderId="0" xfId="0" applyNumberFormat="1" applyFont="1" applyFill="1" applyAlignment="1">
      <alignment horizontal="center" vertical="center" wrapText="1"/>
    </xf>
    <xf numFmtId="169" fontId="19" fillId="5" borderId="12" xfId="0" applyNumberFormat="1" applyFont="1" applyFill="1" applyBorder="1" applyAlignment="1">
      <alignment horizontal="center" vertical="center"/>
    </xf>
    <xf numFmtId="169" fontId="14" fillId="5" borderId="15" xfId="0" applyNumberFormat="1" applyFont="1" applyFill="1" applyBorder="1" applyAlignment="1">
      <alignment horizontal="center" vertical="center" wrapText="1"/>
    </xf>
    <xf numFmtId="169" fontId="19" fillId="5" borderId="17" xfId="0" applyNumberFormat="1" applyFont="1" applyFill="1" applyBorder="1" applyAlignment="1">
      <alignment horizontal="center" vertical="center"/>
    </xf>
    <xf numFmtId="169" fontId="14" fillId="5" borderId="0" xfId="0" applyNumberFormat="1" applyFont="1" applyFill="1" applyAlignment="1">
      <alignment horizontal="center" vertical="center"/>
    </xf>
    <xf numFmtId="169" fontId="19" fillId="5" borderId="16" xfId="0" applyNumberFormat="1" applyFont="1" applyFill="1" applyBorder="1" applyAlignment="1">
      <alignment horizontal="center" vertical="center"/>
    </xf>
    <xf numFmtId="169" fontId="19" fillId="5" borderId="15" xfId="0" applyNumberFormat="1" applyFont="1" applyFill="1" applyBorder="1" applyAlignment="1">
      <alignment horizontal="center" vertical="center"/>
    </xf>
    <xf numFmtId="165" fontId="0" fillId="0" borderId="0" xfId="0" applyNumberFormat="1" applyFill="1" applyBorder="1"/>
    <xf numFmtId="169" fontId="60" fillId="0" borderId="78" xfId="0" applyNumberFormat="1" applyFont="1" applyFill="1" applyBorder="1" applyAlignment="1">
      <alignment horizontal="center"/>
    </xf>
    <xf numFmtId="169" fontId="27" fillId="8" borderId="77" xfId="0" applyNumberFormat="1" applyFont="1" applyFill="1" applyBorder="1" applyAlignment="1">
      <alignment horizontal="center"/>
    </xf>
    <xf numFmtId="175" fontId="22" fillId="0" borderId="64" xfId="0" applyFont="1" applyBorder="1"/>
    <xf numFmtId="164" fontId="56" fillId="0" borderId="64" xfId="0" applyNumberFormat="1" applyFont="1" applyBorder="1"/>
    <xf numFmtId="175" fontId="0" fillId="0" borderId="64" xfId="0" applyBorder="1"/>
    <xf numFmtId="175" fontId="0" fillId="0" borderId="64" xfId="0" applyFill="1" applyBorder="1"/>
    <xf numFmtId="175" fontId="27" fillId="0" borderId="58" xfId="0" applyFont="1" applyBorder="1"/>
    <xf numFmtId="175" fontId="27" fillId="0" borderId="99" xfId="0" applyFont="1" applyBorder="1"/>
    <xf numFmtId="175" fontId="22" fillId="0" borderId="101" xfId="0" applyFont="1" applyBorder="1"/>
    <xf numFmtId="175" fontId="22" fillId="0" borderId="100" xfId="0" applyFont="1" applyBorder="1"/>
    <xf numFmtId="175" fontId="22" fillId="0" borderId="99" xfId="0" applyFont="1" applyBorder="1"/>
    <xf numFmtId="175" fontId="35" fillId="0" borderId="98" xfId="0" applyFont="1" applyFill="1" applyBorder="1" applyAlignment="1">
      <alignment horizontal="left" vertical="center"/>
    </xf>
    <xf numFmtId="175" fontId="27" fillId="0" borderId="102" xfId="0" applyFont="1" applyBorder="1"/>
    <xf numFmtId="175" fontId="0" fillId="0" borderId="60" xfId="0" applyBorder="1"/>
    <xf numFmtId="175" fontId="0" fillId="0" borderId="60" xfId="0" applyFill="1" applyBorder="1"/>
    <xf numFmtId="175" fontId="22" fillId="0" borderId="97" xfId="0" applyFont="1" applyBorder="1"/>
    <xf numFmtId="169" fontId="33" fillId="0" borderId="26" xfId="0" applyNumberFormat="1" applyFont="1" applyBorder="1" applyAlignment="1">
      <alignment horizontal="center"/>
    </xf>
    <xf numFmtId="175" fontId="32" fillId="6" borderId="1" xfId="0" applyFont="1" applyFill="1" applyBorder="1" applyAlignment="1">
      <alignment horizontal="center" vertical="center"/>
    </xf>
    <xf numFmtId="175" fontId="32" fillId="6" borderId="1" xfId="0" applyFont="1" applyFill="1" applyBorder="1" applyAlignment="1">
      <alignment horizontal="left" vertical="center"/>
    </xf>
    <xf numFmtId="169" fontId="57" fillId="0" borderId="26" xfId="0" applyNumberFormat="1" applyFont="1" applyBorder="1" applyAlignment="1">
      <alignment horizontal="center"/>
    </xf>
    <xf numFmtId="169" fontId="27" fillId="0" borderId="91" xfId="0" applyNumberFormat="1" applyFont="1" applyFill="1" applyBorder="1" applyAlignment="1">
      <alignment horizontal="center"/>
    </xf>
    <xf numFmtId="175" fontId="27" fillId="0" borderId="63" xfId="0" applyFont="1" applyBorder="1"/>
    <xf numFmtId="3" fontId="17" fillId="3" borderId="6" xfId="0" applyNumberFormat="1" applyFont="1" applyFill="1" applyBorder="1" applyAlignment="1">
      <alignment horizontal="center"/>
    </xf>
    <xf numFmtId="175" fontId="0" fillId="0" borderId="0" xfId="0" applyFill="1" applyBorder="1" applyAlignment="1">
      <alignment vertical="center"/>
    </xf>
    <xf numFmtId="175" fontId="19" fillId="0" borderId="103" xfId="0" applyFont="1" applyBorder="1"/>
    <xf numFmtId="175" fontId="19" fillId="0" borderId="103" xfId="0" applyFont="1" applyBorder="1" applyAlignment="1">
      <alignment horizontal="center"/>
    </xf>
    <xf numFmtId="17" fontId="14" fillId="0" borderId="8" xfId="0" applyNumberFormat="1" applyFont="1" applyBorder="1" applyAlignment="1">
      <alignment horizontal="center"/>
    </xf>
    <xf numFmtId="175" fontId="63" fillId="0" borderId="110" xfId="178" applyFont="1" applyFill="1" applyBorder="1" applyAlignment="1">
      <alignment horizontal="center" vertical="center" wrapText="1"/>
    </xf>
    <xf numFmtId="175" fontId="63" fillId="0" borderId="110" xfId="178" applyFont="1" applyBorder="1" applyAlignment="1">
      <alignment horizontal="center" vertical="center" wrapText="1"/>
    </xf>
    <xf numFmtId="171" fontId="0" fillId="3" borderId="1" xfId="0" applyNumberFormat="1" applyFill="1" applyBorder="1" applyAlignment="1">
      <alignment horizontal="center"/>
    </xf>
    <xf numFmtId="165" fontId="21" fillId="3" borderId="118" xfId="77" applyNumberFormat="1" applyFont="1" applyFill="1" applyBorder="1" applyAlignment="1">
      <alignment horizontal="center"/>
    </xf>
    <xf numFmtId="165" fontId="21" fillId="3" borderId="21" xfId="77" applyNumberFormat="1" applyFont="1" applyFill="1" applyBorder="1" applyAlignment="1">
      <alignment horizontal="center"/>
    </xf>
    <xf numFmtId="171" fontId="21" fillId="3" borderId="21" xfId="0" applyNumberFormat="1" applyFont="1" applyFill="1" applyBorder="1" applyAlignment="1">
      <alignment horizontal="center"/>
    </xf>
    <xf numFmtId="165" fontId="21" fillId="3" borderId="104" xfId="77" applyNumberFormat="1" applyFont="1" applyFill="1" applyBorder="1" applyAlignment="1">
      <alignment horizontal="center"/>
    </xf>
    <xf numFmtId="165" fontId="21" fillId="3" borderId="1" xfId="77" applyNumberFormat="1" applyFont="1" applyFill="1" applyBorder="1" applyAlignment="1">
      <alignment horizontal="center"/>
    </xf>
    <xf numFmtId="171" fontId="21" fillId="3" borderId="1" xfId="0" applyNumberFormat="1" applyFont="1" applyFill="1" applyBorder="1" applyAlignment="1">
      <alignment horizontal="center"/>
    </xf>
    <xf numFmtId="165" fontId="63" fillId="3" borderId="104" xfId="77" applyNumberFormat="1" applyFont="1" applyFill="1" applyBorder="1" applyAlignment="1">
      <alignment horizontal="center"/>
    </xf>
    <xf numFmtId="165" fontId="63" fillId="3" borderId="1" xfId="77" applyNumberFormat="1" applyFont="1" applyFill="1" applyBorder="1" applyAlignment="1">
      <alignment horizontal="center"/>
    </xf>
    <xf numFmtId="171" fontId="63" fillId="3" borderId="1" xfId="0" applyNumberFormat="1" applyFont="1" applyFill="1" applyBorder="1" applyAlignment="1">
      <alignment horizontal="center"/>
    </xf>
    <xf numFmtId="165" fontId="21" fillId="3" borderId="106" xfId="77" applyNumberFormat="1" applyFont="1" applyFill="1" applyBorder="1" applyAlignment="1">
      <alignment horizontal="center"/>
    </xf>
    <xf numFmtId="165" fontId="21" fillId="3" borderId="107" xfId="77" applyNumberFormat="1" applyFont="1" applyFill="1" applyBorder="1" applyAlignment="1">
      <alignment horizontal="center"/>
    </xf>
    <xf numFmtId="171" fontId="21" fillId="3" borderId="107" xfId="0" applyNumberFormat="1" applyFont="1" applyFill="1" applyBorder="1" applyAlignment="1">
      <alignment horizontal="center"/>
    </xf>
    <xf numFmtId="175" fontId="0" fillId="0" borderId="0" xfId="0" applyFill="1" applyBorder="1" applyAlignment="1">
      <alignment horizontal="center" vertical="center"/>
    </xf>
    <xf numFmtId="14" fontId="14" fillId="0" borderId="1" xfId="0" applyNumberFormat="1" applyFont="1" applyBorder="1" applyAlignment="1">
      <alignment horizontal="center" vertical="center" wrapText="1"/>
    </xf>
    <xf numFmtId="175" fontId="14" fillId="0" borderId="1" xfId="0" applyFont="1" applyBorder="1" applyAlignment="1">
      <alignment horizontal="center" vertical="center" wrapText="1"/>
    </xf>
    <xf numFmtId="175" fontId="19" fillId="0" borderId="110" xfId="0" applyFont="1" applyBorder="1" applyAlignment="1">
      <alignment horizontal="center" vertical="center" wrapText="1"/>
    </xf>
    <xf numFmtId="14" fontId="10" fillId="0" borderId="9" xfId="0" applyNumberFormat="1" applyFont="1" applyBorder="1" applyAlignment="1">
      <alignment horizontal="left" wrapText="1"/>
    </xf>
    <xf numFmtId="10" fontId="10" fillId="0" borderId="9" xfId="0" applyNumberFormat="1" applyFont="1" applyBorder="1" applyAlignment="1">
      <alignment horizontal="left" wrapText="1"/>
    </xf>
    <xf numFmtId="175" fontId="32" fillId="6" borderId="0" xfId="0" applyFont="1" applyFill="1" applyBorder="1" applyAlignment="1">
      <alignment horizontal="centerContinuous" vertical="center"/>
    </xf>
    <xf numFmtId="175" fontId="32" fillId="6" borderId="0" xfId="0" applyFont="1" applyFill="1" applyBorder="1" applyAlignment="1">
      <alignment horizontal="center" vertical="center"/>
    </xf>
    <xf numFmtId="175" fontId="27" fillId="0" borderId="64" xfId="0" applyFont="1" applyBorder="1"/>
    <xf numFmtId="169" fontId="33" fillId="0" borderId="57" xfId="0" applyNumberFormat="1" applyFont="1" applyFill="1" applyBorder="1" applyAlignment="1">
      <alignment horizontal="center"/>
    </xf>
    <xf numFmtId="169" fontId="57" fillId="0" borderId="57" xfId="0" applyNumberFormat="1" applyFont="1" applyFill="1" applyBorder="1" applyAlignment="1">
      <alignment horizontal="center"/>
    </xf>
    <xf numFmtId="175" fontId="27" fillId="0" borderId="59" xfId="0" applyFont="1" applyBorder="1"/>
    <xf numFmtId="175" fontId="27" fillId="0" borderId="62" xfId="0" applyFont="1" applyBorder="1"/>
    <xf numFmtId="169" fontId="27" fillId="0" borderId="78" xfId="0" applyNumberFormat="1" applyFont="1" applyFill="1" applyBorder="1" applyAlignment="1">
      <alignment horizontal="center"/>
    </xf>
    <xf numFmtId="164" fontId="56" fillId="0" borderId="77" xfId="0" applyNumberFormat="1" applyFont="1" applyBorder="1"/>
    <xf numFmtId="175" fontId="0" fillId="0" borderId="99" xfId="0" applyBorder="1"/>
    <xf numFmtId="175" fontId="22" fillId="0" borderId="123" xfId="0" applyFont="1" applyFill="1" applyBorder="1"/>
    <xf numFmtId="175" fontId="0" fillId="0" borderId="123" xfId="0" applyFill="1" applyBorder="1"/>
    <xf numFmtId="175" fontId="14" fillId="0" borderId="0" xfId="0" applyFont="1" applyFill="1"/>
    <xf numFmtId="175" fontId="14" fillId="0" borderId="8" xfId="0" applyFont="1" applyFill="1" applyBorder="1"/>
    <xf numFmtId="2" fontId="0" fillId="0" borderId="0" xfId="0" applyNumberFormat="1" applyFill="1" applyBorder="1" applyAlignment="1">
      <alignment horizontal="center" vertical="center"/>
    </xf>
    <xf numFmtId="1" fontId="0" fillId="0" borderId="0" xfId="0" applyNumberFormat="1"/>
    <xf numFmtId="49" fontId="17" fillId="3" borderId="6" xfId="0" applyNumberFormat="1" applyFont="1" applyFill="1" applyBorder="1" applyAlignment="1">
      <alignment horizontal="center" vertical="center"/>
    </xf>
    <xf numFmtId="2" fontId="10" fillId="0" borderId="9" xfId="75" applyNumberFormat="1" applyFont="1" applyBorder="1" applyAlignment="1">
      <alignment horizontal="left" wrapText="1"/>
    </xf>
    <xf numFmtId="2" fontId="10" fillId="0" borderId="9" xfId="0" applyNumberFormat="1" applyFont="1" applyBorder="1" applyAlignment="1">
      <alignment horizontal="left" wrapText="1"/>
    </xf>
    <xf numFmtId="49" fontId="16" fillId="4" borderId="5" xfId="0" applyNumberFormat="1" applyFont="1" applyFill="1" applyBorder="1" applyAlignment="1">
      <alignment horizontal="center" vertical="center"/>
    </xf>
    <xf numFmtId="49" fontId="16" fillId="4" borderId="2" xfId="0" applyNumberFormat="1" applyFont="1" applyFill="1" applyBorder="1" applyAlignment="1">
      <alignment horizontal="center" vertical="center"/>
    </xf>
    <xf numFmtId="2" fontId="23" fillId="9" borderId="9" xfId="0" applyNumberFormat="1" applyFont="1" applyFill="1" applyBorder="1" applyAlignment="1">
      <alignment horizontal="center" wrapText="1"/>
    </xf>
    <xf numFmtId="1" fontId="23" fillId="9" borderId="9" xfId="0" applyNumberFormat="1" applyFont="1" applyFill="1" applyBorder="1" applyAlignment="1">
      <alignment horizontal="center" vertical="center" wrapText="1"/>
    </xf>
    <xf numFmtId="2" fontId="0" fillId="2" borderId="0" xfId="0" applyNumberFormat="1" applyFill="1"/>
    <xf numFmtId="1" fontId="0" fillId="2" borderId="0" xfId="0" applyNumberFormat="1" applyFill="1"/>
    <xf numFmtId="2" fontId="0" fillId="2" borderId="0" xfId="0" applyNumberFormat="1" applyFill="1" applyAlignment="1">
      <alignment horizontal="center"/>
    </xf>
    <xf numFmtId="2" fontId="0" fillId="43" borderId="0" xfId="0" applyNumberFormat="1" applyFill="1" applyAlignment="1">
      <alignment horizontal="center"/>
    </xf>
    <xf numFmtId="2" fontId="0" fillId="44" borderId="0" xfId="0" applyNumberFormat="1" applyFill="1" applyAlignment="1">
      <alignment horizontal="center"/>
    </xf>
    <xf numFmtId="1" fontId="0" fillId="2" borderId="0" xfId="0" applyNumberFormat="1" applyFill="1" applyAlignment="1">
      <alignment horizontal="center"/>
    </xf>
    <xf numFmtId="1" fontId="0" fillId="43" borderId="0" xfId="0" applyNumberFormat="1" applyFill="1" applyAlignment="1">
      <alignment horizontal="center"/>
    </xf>
    <xf numFmtId="1" fontId="0" fillId="44" borderId="0" xfId="0" applyNumberFormat="1" applyFill="1" applyAlignment="1">
      <alignment horizontal="center"/>
    </xf>
    <xf numFmtId="49" fontId="11" fillId="5" borderId="11" xfId="0" applyNumberFormat="1" applyFont="1" applyFill="1" applyBorder="1" applyAlignment="1">
      <alignment horizontal="center"/>
    </xf>
    <xf numFmtId="49" fontId="0" fillId="0" borderId="0" xfId="0" applyNumberFormat="1" applyAlignment="1">
      <alignment horizontal="center" vertical="center"/>
    </xf>
    <xf numFmtId="0" fontId="14" fillId="0" borderId="0" xfId="0" applyNumberFormat="1" applyFont="1" applyAlignment="1">
      <alignment horizontal="center"/>
    </xf>
    <xf numFmtId="0" fontId="14" fillId="0" borderId="8" xfId="0" applyNumberFormat="1" applyFont="1" applyBorder="1" applyAlignment="1">
      <alignment horizontal="center"/>
    </xf>
    <xf numFmtId="0" fontId="14" fillId="0" borderId="0" xfId="0" applyNumberFormat="1" applyFont="1" applyAlignment="1">
      <alignment horizontal="center" vertical="center"/>
    </xf>
    <xf numFmtId="0" fontId="14" fillId="0" borderId="0" xfId="0" applyNumberFormat="1" applyFont="1" applyFill="1" applyBorder="1" applyAlignment="1">
      <alignment horizontal="center" vertical="center"/>
    </xf>
    <xf numFmtId="0" fontId="0" fillId="0" borderId="0" xfId="0" applyNumberFormat="1" applyAlignment="1">
      <alignment horizontal="center" vertical="center"/>
    </xf>
    <xf numFmtId="0" fontId="12" fillId="3" borderId="6" xfId="0" applyNumberFormat="1" applyFont="1" applyFill="1" applyBorder="1" applyAlignment="1">
      <alignment horizontal="center" vertical="center"/>
    </xf>
    <xf numFmtId="0" fontId="62" fillId="5" borderId="0" xfId="0" applyNumberFormat="1" applyFont="1" applyFill="1" applyAlignment="1">
      <alignment horizontal="center"/>
    </xf>
    <xf numFmtId="0" fontId="62" fillId="5" borderId="15" xfId="0" applyNumberFormat="1" applyFont="1" applyFill="1" applyBorder="1" applyAlignment="1">
      <alignment horizontal="center"/>
    </xf>
    <xf numFmtId="0" fontId="0" fillId="0" borderId="0" xfId="0" applyNumberFormat="1"/>
    <xf numFmtId="0" fontId="0" fillId="0" borderId="0" xfId="0" applyNumberFormat="1" applyAlignment="1"/>
    <xf numFmtId="0" fontId="87" fillId="0" borderId="16" xfId="0" applyNumberFormat="1" applyFont="1" applyBorder="1" applyAlignment="1">
      <alignment horizontal="center" wrapText="1"/>
    </xf>
    <xf numFmtId="0" fontId="87" fillId="0" borderId="109" xfId="0" applyNumberFormat="1" applyFont="1" applyBorder="1" applyAlignment="1">
      <alignment horizontal="center" vertical="center" wrapText="1"/>
    </xf>
    <xf numFmtId="0" fontId="87" fillId="0" borderId="109" xfId="0" applyNumberFormat="1" applyFont="1" applyBorder="1" applyAlignment="1">
      <alignment horizontal="center" wrapText="1"/>
    </xf>
    <xf numFmtId="0" fontId="62" fillId="0" borderId="16" xfId="0" applyNumberFormat="1" applyFont="1" applyBorder="1" applyAlignment="1">
      <alignment horizontal="center"/>
    </xf>
    <xf numFmtId="0" fontId="62" fillId="0" borderId="0" xfId="0" applyNumberFormat="1" applyFont="1" applyBorder="1" applyAlignment="1">
      <alignment horizontal="center" vertical="center"/>
    </xf>
    <xf numFmtId="0" fontId="90" fillId="3" borderId="0" xfId="0" applyNumberFormat="1" applyFont="1" applyFill="1" applyAlignment="1">
      <alignment horizontal="center"/>
    </xf>
    <xf numFmtId="0" fontId="0" fillId="3" borderId="0" xfId="0" applyNumberFormat="1" applyFill="1"/>
    <xf numFmtId="0" fontId="0" fillId="3" borderId="0" xfId="0" applyNumberFormat="1" applyFill="1" applyAlignment="1">
      <alignment horizontal="right"/>
    </xf>
    <xf numFmtId="0" fontId="0" fillId="3" borderId="0" xfId="0" applyNumberFormat="1" applyFill="1" applyAlignment="1">
      <alignment horizontal="center"/>
    </xf>
    <xf numFmtId="0" fontId="0" fillId="3" borderId="1" xfId="0" applyNumberFormat="1" applyFill="1" applyBorder="1"/>
    <xf numFmtId="0" fontId="62" fillId="0" borderId="16" xfId="0" applyNumberFormat="1" applyFont="1" applyBorder="1" applyAlignment="1">
      <alignment horizontal="center" vertical="center"/>
    </xf>
    <xf numFmtId="0" fontId="14" fillId="0" borderId="1" xfId="0" applyNumberFormat="1" applyFont="1" applyBorder="1" applyAlignment="1">
      <alignment horizontal="center" vertical="center" wrapText="1"/>
    </xf>
    <xf numFmtId="0" fontId="13" fillId="0" borderId="0" xfId="2" applyNumberFormat="1" applyAlignment="1">
      <alignment horizontal="center"/>
    </xf>
    <xf numFmtId="0" fontId="65" fillId="53" borderId="1" xfId="2" applyNumberFormat="1" applyFont="1" applyFill="1" applyBorder="1" applyAlignment="1">
      <alignment horizontal="center"/>
    </xf>
    <xf numFmtId="0" fontId="65" fillId="53" borderId="21" xfId="2" applyNumberFormat="1" applyFont="1" applyFill="1" applyBorder="1" applyAlignment="1">
      <alignment horizontal="center"/>
    </xf>
    <xf numFmtId="0" fontId="10" fillId="0" borderId="9" xfId="0" applyNumberFormat="1" applyFont="1" applyBorder="1" applyAlignment="1">
      <alignment horizontal="left" wrapText="1"/>
    </xf>
    <xf numFmtId="0" fontId="65" fillId="46" borderId="20" xfId="2" applyNumberFormat="1" applyFont="1" applyFill="1" applyBorder="1" applyAlignment="1">
      <alignment horizontal="center"/>
    </xf>
    <xf numFmtId="0" fontId="65" fillId="54" borderId="13" xfId="2" applyNumberFormat="1" applyFont="1" applyFill="1" applyBorder="1" applyAlignment="1">
      <alignment horizontal="center"/>
    </xf>
    <xf numFmtId="0" fontId="29" fillId="0" borderId="57" xfId="0" applyNumberFormat="1" applyFont="1" applyFill="1" applyBorder="1"/>
    <xf numFmtId="0" fontId="19" fillId="0" borderId="1" xfId="0" applyNumberFormat="1" applyFont="1" applyBorder="1" applyAlignment="1">
      <alignment horizontal="justify" wrapText="1"/>
    </xf>
    <xf numFmtId="0" fontId="14" fillId="0" borderId="1" xfId="0" applyNumberFormat="1" applyFont="1" applyBorder="1" applyAlignment="1">
      <alignment horizontal="justify" wrapText="1"/>
    </xf>
    <xf numFmtId="175" fontId="19" fillId="0" borderId="15" xfId="0" applyFont="1" applyBorder="1"/>
    <xf numFmtId="175" fontId="19" fillId="0" borderId="15" xfId="0" applyFont="1" applyBorder="1" applyAlignment="1">
      <alignment horizontal="center"/>
    </xf>
    <xf numFmtId="175" fontId="14" fillId="0" borderId="0" xfId="0" applyFont="1"/>
    <xf numFmtId="169" fontId="14" fillId="0" borderId="0" xfId="0" applyNumberFormat="1" applyFont="1" applyAlignment="1">
      <alignment horizontal="center"/>
    </xf>
    <xf numFmtId="175" fontId="14" fillId="0" borderId="16" xfId="0" applyFont="1" applyBorder="1"/>
    <xf numFmtId="165" fontId="14" fillId="0" borderId="16" xfId="0" applyNumberFormat="1" applyFont="1" applyBorder="1" applyAlignment="1">
      <alignment horizontal="center"/>
    </xf>
    <xf numFmtId="175" fontId="14" fillId="0" borderId="15" xfId="0" applyFont="1" applyBorder="1"/>
    <xf numFmtId="165" fontId="14" fillId="0" borderId="15" xfId="0" applyNumberFormat="1" applyFont="1" applyBorder="1" applyAlignment="1">
      <alignment horizontal="center"/>
    </xf>
    <xf numFmtId="175" fontId="17" fillId="5" borderId="18" xfId="2" applyFont="1" applyFill="1" applyBorder="1"/>
    <xf numFmtId="175" fontId="17" fillId="5" borderId="18" xfId="0" applyFont="1" applyFill="1" applyBorder="1" applyAlignment="1">
      <alignment horizontal="center"/>
    </xf>
    <xf numFmtId="175" fontId="15" fillId="5" borderId="0" xfId="2" applyFont="1" applyFill="1"/>
    <xf numFmtId="2" fontId="15" fillId="5" borderId="0" xfId="2" applyNumberFormat="1" applyFont="1" applyFill="1" applyAlignment="1">
      <alignment horizontal="center"/>
    </xf>
    <xf numFmtId="175" fontId="15" fillId="5" borderId="15" xfId="2" applyFont="1" applyFill="1" applyBorder="1"/>
    <xf numFmtId="2" fontId="15" fillId="5" borderId="15" xfId="2" applyNumberFormat="1" applyFont="1" applyFill="1" applyBorder="1" applyAlignment="1">
      <alignment horizontal="center"/>
    </xf>
    <xf numFmtId="175" fontId="17" fillId="5" borderId="18" xfId="0" applyFont="1" applyFill="1" applyBorder="1"/>
    <xf numFmtId="175" fontId="15" fillId="5" borderId="0" xfId="0" applyFont="1" applyFill="1"/>
    <xf numFmtId="2" fontId="15" fillId="8" borderId="0" xfId="0" applyNumberFormat="1" applyFont="1" applyFill="1" applyBorder="1" applyAlignment="1">
      <alignment horizontal="center"/>
    </xf>
    <xf numFmtId="2" fontId="14" fillId="8" borderId="0" xfId="0" applyNumberFormat="1" applyFont="1" applyFill="1" applyAlignment="1">
      <alignment horizontal="center"/>
    </xf>
    <xf numFmtId="2" fontId="15" fillId="8" borderId="0" xfId="0" applyNumberFormat="1" applyFont="1" applyFill="1" applyAlignment="1">
      <alignment horizontal="center"/>
    </xf>
    <xf numFmtId="2" fontId="14" fillId="8" borderId="0" xfId="0" applyNumberFormat="1" applyFont="1" applyFill="1" applyBorder="1" applyAlignment="1">
      <alignment horizontal="center"/>
    </xf>
    <xf numFmtId="175" fontId="15" fillId="5" borderId="0" xfId="0" applyFont="1" applyFill="1" applyBorder="1"/>
    <xf numFmtId="175" fontId="15" fillId="5" borderId="15" xfId="0" applyFont="1" applyFill="1" applyBorder="1"/>
    <xf numFmtId="2" fontId="15" fillId="8" borderId="15" xfId="0" applyNumberFormat="1" applyFont="1" applyFill="1" applyBorder="1" applyAlignment="1">
      <alignment horizontal="center"/>
    </xf>
    <xf numFmtId="175" fontId="12" fillId="5" borderId="18" xfId="2" applyFont="1" applyFill="1" applyBorder="1" applyAlignment="1">
      <alignment vertical="center" wrapText="1"/>
    </xf>
    <xf numFmtId="175" fontId="12" fillId="5" borderId="18" xfId="0" applyFont="1" applyFill="1" applyBorder="1" applyAlignment="1">
      <alignment horizontal="center" vertical="center"/>
    </xf>
    <xf numFmtId="165" fontId="0" fillId="0" borderId="0" xfId="0" applyNumberFormat="1"/>
    <xf numFmtId="0" fontId="91" fillId="0" borderId="0" xfId="0" applyNumberFormat="1" applyFont="1"/>
    <xf numFmtId="0" fontId="92" fillId="0" borderId="0" xfId="0" applyNumberFormat="1" applyFont="1"/>
    <xf numFmtId="0" fontId="93" fillId="77" borderId="11" xfId="0" applyNumberFormat="1" applyFont="1" applyFill="1" applyBorder="1" applyAlignment="1"/>
    <xf numFmtId="0" fontId="93" fillId="77" borderId="112" xfId="0" applyNumberFormat="1" applyFont="1" applyFill="1" applyBorder="1" applyAlignment="1"/>
    <xf numFmtId="0" fontId="19" fillId="0" borderId="124" xfId="0" applyNumberFormat="1" applyFont="1" applyFill="1" applyBorder="1" applyAlignment="1">
      <alignment horizontal="center" vertical="center" wrapText="1"/>
    </xf>
    <xf numFmtId="9" fontId="19" fillId="0" borderId="103" xfId="0" applyNumberFormat="1" applyFont="1" applyFill="1" applyBorder="1" applyAlignment="1">
      <alignment horizontal="center" vertical="center"/>
    </xf>
    <xf numFmtId="0" fontId="19" fillId="0" borderId="103" xfId="0" applyNumberFormat="1" applyFont="1" applyFill="1" applyBorder="1" applyAlignment="1">
      <alignment horizontal="center" vertical="center"/>
    </xf>
    <xf numFmtId="0" fontId="0" fillId="0" borderId="125" xfId="0" applyNumberFormat="1" applyBorder="1"/>
    <xf numFmtId="0" fontId="53" fillId="78" borderId="129" xfId="0" applyNumberFormat="1" applyFont="1" applyFill="1" applyBorder="1" applyAlignment="1">
      <alignment horizontal="center" vertical="center" wrapText="1"/>
    </xf>
    <xf numFmtId="0" fontId="53" fillId="78" borderId="1" xfId="0" applyNumberFormat="1" applyFont="1" applyFill="1" applyBorder="1" applyAlignment="1">
      <alignment horizontal="center" vertical="center" wrapText="1"/>
    </xf>
    <xf numFmtId="0" fontId="53" fillId="78" borderId="105" xfId="0" applyNumberFormat="1" applyFont="1" applyFill="1" applyBorder="1" applyAlignment="1">
      <alignment horizontal="center" vertical="center" wrapText="1"/>
    </xf>
    <xf numFmtId="0" fontId="53" fillId="78" borderId="104" xfId="0" applyNumberFormat="1" applyFont="1" applyFill="1" applyBorder="1" applyAlignment="1">
      <alignment horizontal="center" vertical="center" wrapText="1"/>
    </xf>
    <xf numFmtId="10" fontId="53" fillId="78" borderId="130" xfId="0" applyNumberFormat="1" applyFont="1" applyFill="1" applyBorder="1" applyAlignment="1">
      <alignment horizontal="center" vertical="center"/>
    </xf>
    <xf numFmtId="9" fontId="53" fillId="78" borderId="1" xfId="0" applyNumberFormat="1" applyFont="1" applyFill="1" applyBorder="1" applyAlignment="1">
      <alignment horizontal="center" vertical="center"/>
    </xf>
    <xf numFmtId="0" fontId="53" fillId="78" borderId="1" xfId="0" applyNumberFormat="1" applyFont="1" applyFill="1" applyBorder="1" applyAlignment="1">
      <alignment horizontal="center" vertical="center"/>
    </xf>
    <xf numFmtId="9" fontId="53" fillId="78" borderId="105" xfId="0" applyNumberFormat="1" applyFont="1" applyFill="1" applyBorder="1" applyAlignment="1">
      <alignment horizontal="center" vertical="center"/>
    </xf>
    <xf numFmtId="9" fontId="53" fillId="78" borderId="104" xfId="0" applyNumberFormat="1" applyFont="1" applyFill="1" applyBorder="1" applyAlignment="1">
      <alignment horizontal="center" vertical="center"/>
    </xf>
    <xf numFmtId="16" fontId="0" fillId="0" borderId="0" xfId="0" applyNumberFormat="1"/>
    <xf numFmtId="10" fontId="0" fillId="0" borderId="104" xfId="0" applyNumberFormat="1" applyBorder="1"/>
    <xf numFmtId="10" fontId="0" fillId="0" borderId="1" xfId="0" applyNumberFormat="1" applyBorder="1"/>
    <xf numFmtId="10" fontId="0" fillId="0" borderId="105" xfId="0" applyNumberFormat="1" applyBorder="1"/>
    <xf numFmtId="10" fontId="0" fillId="0" borderId="129" xfId="1" applyNumberFormat="1" applyFont="1" applyBorder="1" applyAlignment="1">
      <alignment horizontal="center" wrapText="1"/>
    </xf>
    <xf numFmtId="10" fontId="0" fillId="0" borderId="129" xfId="269" applyNumberFormat="1" applyFont="1" applyBorder="1" applyAlignment="1">
      <alignment horizontal="center" wrapText="1"/>
    </xf>
    <xf numFmtId="10" fontId="94" fillId="0" borderId="129" xfId="269" applyNumberFormat="1" applyFont="1" applyBorder="1" applyAlignment="1">
      <alignment horizontal="center" wrapText="1"/>
    </xf>
    <xf numFmtId="10" fontId="94" fillId="0" borderId="1" xfId="269" applyNumberFormat="1" applyFont="1" applyBorder="1" applyAlignment="1">
      <alignment horizontal="center" wrapText="1"/>
    </xf>
    <xf numFmtId="10" fontId="94" fillId="0" borderId="105" xfId="269" applyNumberFormat="1" applyFont="1" applyBorder="1" applyAlignment="1">
      <alignment horizontal="center" wrapText="1"/>
    </xf>
    <xf numFmtId="10" fontId="13" fillId="0" borderId="129" xfId="269" applyNumberFormat="1" applyFont="1" applyBorder="1" applyAlignment="1">
      <alignment horizontal="center" wrapText="1"/>
    </xf>
    <xf numFmtId="10" fontId="13" fillId="0" borderId="1" xfId="269" applyNumberFormat="1" applyFont="1" applyBorder="1" applyAlignment="1">
      <alignment horizontal="center" wrapText="1"/>
    </xf>
    <xf numFmtId="10" fontId="13" fillId="0" borderId="105" xfId="269" applyNumberFormat="1" applyFont="1" applyBorder="1" applyAlignment="1">
      <alignment horizontal="center" wrapText="1"/>
    </xf>
    <xf numFmtId="10" fontId="13" fillId="0" borderId="129" xfId="1" applyNumberFormat="1" applyFont="1" applyBorder="1" applyAlignment="1">
      <alignment horizontal="center" wrapText="1"/>
    </xf>
    <xf numFmtId="10" fontId="13" fillId="0" borderId="1" xfId="1" applyNumberFormat="1" applyFont="1" applyBorder="1" applyAlignment="1">
      <alignment horizontal="center" wrapText="1"/>
    </xf>
    <xf numFmtId="10" fontId="94" fillId="0" borderId="1" xfId="1" applyNumberFormat="1" applyFont="1" applyBorder="1" applyAlignment="1">
      <alignment horizontal="center" wrapText="1"/>
    </xf>
    <xf numFmtId="10" fontId="13" fillId="0" borderId="105" xfId="1" applyNumberFormat="1" applyFont="1" applyBorder="1" applyAlignment="1">
      <alignment horizontal="center" wrapText="1"/>
    </xf>
    <xf numFmtId="10" fontId="13" fillId="0" borderId="104" xfId="269" applyNumberFormat="1" applyFont="1" applyBorder="1" applyAlignment="1">
      <alignment horizontal="center" wrapText="1"/>
    </xf>
    <xf numFmtId="10" fontId="94" fillId="0" borderId="104" xfId="269" applyNumberFormat="1" applyFont="1" applyBorder="1" applyAlignment="1">
      <alignment horizontal="center" wrapText="1"/>
    </xf>
    <xf numFmtId="10" fontId="13" fillId="0" borderId="106" xfId="269" applyNumberFormat="1" applyFont="1" applyBorder="1" applyAlignment="1">
      <alignment horizontal="center" wrapText="1"/>
    </xf>
    <xf numFmtId="10" fontId="13" fillId="0" borderId="107" xfId="269" applyNumberFormat="1" applyFont="1" applyBorder="1" applyAlignment="1">
      <alignment horizontal="center" wrapText="1"/>
    </xf>
    <xf numFmtId="10" fontId="94" fillId="0" borderId="107" xfId="269" applyNumberFormat="1" applyFont="1" applyBorder="1" applyAlignment="1">
      <alignment horizontal="center" wrapText="1"/>
    </xf>
    <xf numFmtId="10" fontId="13" fillId="0" borderId="108" xfId="269" applyNumberFormat="1" applyFont="1" applyBorder="1" applyAlignment="1">
      <alignment horizontal="center" wrapText="1"/>
    </xf>
    <xf numFmtId="10" fontId="0" fillId="0" borderId="106" xfId="0" applyNumberFormat="1" applyBorder="1"/>
    <xf numFmtId="10" fontId="0" fillId="0" borderId="107" xfId="0" applyNumberFormat="1" applyBorder="1"/>
    <xf numFmtId="10" fontId="0" fillId="0" borderId="108" xfId="0" applyNumberFormat="1" applyBorder="1"/>
    <xf numFmtId="0" fontId="15" fillId="0" borderId="8" xfId="0" applyNumberFormat="1" applyFont="1" applyFill="1" applyBorder="1" applyAlignment="1">
      <alignment vertical="center" wrapText="1"/>
    </xf>
    <xf numFmtId="0" fontId="62" fillId="0" borderId="0" xfId="0" applyNumberFormat="1" applyFont="1" applyBorder="1" applyAlignment="1">
      <alignment horizontal="center"/>
    </xf>
    <xf numFmtId="10" fontId="62" fillId="0" borderId="0" xfId="0" applyNumberFormat="1" applyFont="1" applyBorder="1" applyAlignment="1">
      <alignment horizontal="center"/>
    </xf>
    <xf numFmtId="0" fontId="89" fillId="0" borderId="0" xfId="0" applyNumberFormat="1" applyFont="1" applyAlignment="1"/>
    <xf numFmtId="0" fontId="0" fillId="3" borderId="0" xfId="0" applyNumberFormat="1" applyFill="1" applyAlignment="1">
      <alignment wrapText="1"/>
    </xf>
    <xf numFmtId="0" fontId="0" fillId="3" borderId="131" xfId="0" applyNumberFormat="1" applyFill="1" applyBorder="1"/>
    <xf numFmtId="0" fontId="0" fillId="3" borderId="132" xfId="0" applyNumberFormat="1" applyFill="1" applyBorder="1"/>
    <xf numFmtId="0" fontId="0" fillId="3" borderId="133" xfId="0" applyNumberFormat="1" applyFill="1" applyBorder="1"/>
    <xf numFmtId="0" fontId="0" fillId="3" borderId="134" xfId="0" applyNumberFormat="1" applyFill="1" applyBorder="1"/>
    <xf numFmtId="0" fontId="95" fillId="3" borderId="0" xfId="0" applyNumberFormat="1" applyFont="1" applyFill="1" applyBorder="1" applyAlignment="1">
      <alignment horizontal="right" vertical="center"/>
    </xf>
    <xf numFmtId="0" fontId="0" fillId="3" borderId="0" xfId="0" applyNumberFormat="1" applyFill="1" applyBorder="1"/>
    <xf numFmtId="0" fontId="0" fillId="3" borderId="135" xfId="0" applyNumberFormat="1" applyFill="1" applyBorder="1"/>
    <xf numFmtId="0" fontId="13" fillId="3" borderId="1" xfId="0" applyNumberFormat="1" applyFont="1" applyFill="1" applyBorder="1"/>
    <xf numFmtId="0" fontId="96" fillId="3" borderId="0" xfId="0" applyNumberFormat="1" applyFont="1" applyFill="1" applyBorder="1"/>
    <xf numFmtId="0" fontId="63" fillId="3" borderId="114" xfId="0" applyNumberFormat="1" applyFont="1" applyFill="1" applyBorder="1" applyAlignment="1">
      <alignment horizontal="center"/>
    </xf>
    <xf numFmtId="0" fontId="63" fillId="3" borderId="115" xfId="0" applyNumberFormat="1" applyFont="1" applyFill="1" applyBorder="1" applyAlignment="1">
      <alignment horizontal="center"/>
    </xf>
    <xf numFmtId="0" fontId="63" fillId="3" borderId="115" xfId="0" applyNumberFormat="1" applyFont="1" applyFill="1" applyBorder="1" applyAlignment="1">
      <alignment horizontal="center" wrapText="1"/>
    </xf>
    <xf numFmtId="0" fontId="63" fillId="3" borderId="116" xfId="0" applyNumberFormat="1" applyFont="1" applyFill="1" applyBorder="1" applyAlignment="1">
      <alignment horizontal="center"/>
    </xf>
    <xf numFmtId="0" fontId="21" fillId="3" borderId="117" xfId="0" applyNumberFormat="1" applyFont="1" applyFill="1" applyBorder="1" applyAlignment="1">
      <alignment horizontal="center"/>
    </xf>
    <xf numFmtId="0" fontId="21" fillId="3" borderId="119" xfId="0" applyNumberFormat="1" applyFont="1" applyFill="1" applyBorder="1" applyAlignment="1">
      <alignment horizontal="center"/>
    </xf>
    <xf numFmtId="0" fontId="21" fillId="3" borderId="120" xfId="0" applyNumberFormat="1" applyFont="1" applyFill="1" applyBorder="1" applyAlignment="1">
      <alignment horizontal="center"/>
    </xf>
    <xf numFmtId="0" fontId="21" fillId="3" borderId="105" xfId="0" applyNumberFormat="1" applyFont="1" applyFill="1" applyBorder="1" applyAlignment="1">
      <alignment horizontal="center"/>
    </xf>
    <xf numFmtId="0" fontId="63" fillId="3" borderId="120" xfId="0" applyNumberFormat="1" applyFont="1" applyFill="1" applyBorder="1" applyAlignment="1">
      <alignment horizontal="center"/>
    </xf>
    <xf numFmtId="0" fontId="63" fillId="3" borderId="105" xfId="0" applyNumberFormat="1" applyFont="1" applyFill="1" applyBorder="1" applyAlignment="1">
      <alignment horizontal="center"/>
    </xf>
    <xf numFmtId="0" fontId="21" fillId="3" borderId="121" xfId="0" applyNumberFormat="1" applyFont="1" applyFill="1" applyBorder="1" applyAlignment="1">
      <alignment horizontal="center"/>
    </xf>
    <xf numFmtId="0" fontId="21" fillId="3" borderId="108" xfId="0" applyNumberFormat="1" applyFont="1" applyFill="1" applyBorder="1" applyAlignment="1">
      <alignment horizontal="center"/>
    </xf>
    <xf numFmtId="0" fontId="62" fillId="0" borderId="7" xfId="0" applyNumberFormat="1" applyFont="1" applyBorder="1" applyAlignment="1">
      <alignment horizontal="center"/>
    </xf>
    <xf numFmtId="10" fontId="62" fillId="0" borderId="7" xfId="0" applyNumberFormat="1" applyFont="1" applyBorder="1" applyAlignment="1">
      <alignment horizontal="center"/>
    </xf>
    <xf numFmtId="0" fontId="62" fillId="0" borderId="6" xfId="0" applyNumberFormat="1" applyFont="1" applyBorder="1" applyAlignment="1">
      <alignment horizontal="center"/>
    </xf>
    <xf numFmtId="0" fontId="62" fillId="0" borderId="8" xfId="0" applyNumberFormat="1" applyFont="1" applyBorder="1" applyAlignment="1">
      <alignment horizontal="center"/>
    </xf>
    <xf numFmtId="10" fontId="62" fillId="0" borderId="8" xfId="0" applyNumberFormat="1" applyFont="1" applyBorder="1" applyAlignment="1">
      <alignment horizontal="center"/>
    </xf>
    <xf numFmtId="0" fontId="0" fillId="0" borderId="7" xfId="0" applyNumberFormat="1" applyBorder="1"/>
    <xf numFmtId="0" fontId="62" fillId="0" borderId="7" xfId="0" applyNumberFormat="1" applyFont="1" applyBorder="1" applyAlignment="1">
      <alignment horizontal="center" vertical="center"/>
    </xf>
    <xf numFmtId="10" fontId="62" fillId="0" borderId="7" xfId="0" applyNumberFormat="1" applyFont="1" applyBorder="1" applyAlignment="1">
      <alignment horizontal="center" vertical="center"/>
    </xf>
    <xf numFmtId="10" fontId="62" fillId="0" borderId="0" xfId="0" applyNumberFormat="1" applyFont="1" applyBorder="1" applyAlignment="1">
      <alignment horizontal="center" vertical="center"/>
    </xf>
    <xf numFmtId="9" fontId="14" fillId="3" borderId="15" xfId="0" applyNumberFormat="1" applyFont="1" applyFill="1" applyBorder="1" applyAlignment="1">
      <alignment horizontal="center" vertical="center"/>
    </xf>
    <xf numFmtId="0" fontId="19" fillId="3" borderId="18" xfId="0" applyNumberFormat="1" applyFont="1" applyFill="1" applyBorder="1" applyAlignment="1">
      <alignment horizontal="center" vertical="center"/>
    </xf>
    <xf numFmtId="1" fontId="98" fillId="0" borderId="21" xfId="178" applyNumberFormat="1" applyFont="1" applyFill="1" applyBorder="1" applyAlignment="1">
      <alignment horizontal="center"/>
    </xf>
    <xf numFmtId="16" fontId="98" fillId="0" borderId="21" xfId="178" applyNumberFormat="1" applyFont="1" applyFill="1" applyBorder="1" applyAlignment="1">
      <alignment horizontal="center"/>
    </xf>
    <xf numFmtId="20" fontId="98" fillId="0" borderId="21" xfId="178" applyNumberFormat="1" applyFont="1" applyFill="1" applyBorder="1" applyAlignment="1">
      <alignment horizontal="center"/>
    </xf>
    <xf numFmtId="175" fontId="98" fillId="0" borderId="21" xfId="178" applyFont="1" applyFill="1" applyBorder="1" applyAlignment="1">
      <alignment horizontal="center"/>
    </xf>
    <xf numFmtId="2" fontId="98" fillId="0" borderId="21" xfId="178" applyNumberFormat="1" applyFont="1" applyFill="1" applyBorder="1" applyAlignment="1">
      <alignment horizontal="center"/>
    </xf>
    <xf numFmtId="1" fontId="98" fillId="0" borderId="1" xfId="178" applyNumberFormat="1" applyFont="1" applyFill="1" applyBorder="1" applyAlignment="1">
      <alignment horizontal="center"/>
    </xf>
    <xf numFmtId="16" fontId="98" fillId="0" borderId="1" xfId="178" applyNumberFormat="1" applyFont="1" applyFill="1" applyBorder="1" applyAlignment="1">
      <alignment horizontal="center"/>
    </xf>
    <xf numFmtId="20" fontId="98" fillId="0" borderId="1" xfId="178" applyNumberFormat="1" applyFont="1" applyFill="1" applyBorder="1" applyAlignment="1">
      <alignment horizontal="center"/>
    </xf>
    <xf numFmtId="175" fontId="98" fillId="0" borderId="1" xfId="178" applyFont="1" applyFill="1" applyBorder="1" applyAlignment="1">
      <alignment horizontal="center"/>
    </xf>
    <xf numFmtId="2" fontId="98" fillId="0" borderId="1" xfId="178" applyNumberFormat="1" applyFont="1" applyFill="1" applyBorder="1" applyAlignment="1">
      <alignment horizontal="center"/>
    </xf>
    <xf numFmtId="1" fontId="98" fillId="0" borderId="21" xfId="178" applyNumberFormat="1" applyFont="1" applyFill="1" applyBorder="1" applyAlignment="1">
      <alignment horizontal="center" wrapText="1"/>
    </xf>
    <xf numFmtId="16" fontId="98" fillId="0" borderId="21" xfId="178" applyNumberFormat="1" applyFont="1" applyFill="1" applyBorder="1" applyAlignment="1">
      <alignment horizontal="center" wrapText="1"/>
    </xf>
    <xf numFmtId="20" fontId="98" fillId="0" borderId="21" xfId="178" applyNumberFormat="1" applyFont="1" applyFill="1" applyBorder="1" applyAlignment="1">
      <alignment horizontal="center" wrapText="1"/>
    </xf>
    <xf numFmtId="49" fontId="98" fillId="0" borderId="21" xfId="178" applyNumberFormat="1" applyFont="1" applyFill="1" applyBorder="1" applyAlignment="1">
      <alignment horizontal="center"/>
    </xf>
    <xf numFmtId="49" fontId="98" fillId="0" borderId="1" xfId="178" applyNumberFormat="1" applyFont="1" applyFill="1" applyBorder="1" applyAlignment="1">
      <alignment horizontal="center"/>
    </xf>
    <xf numFmtId="1" fontId="98" fillId="0" borderId="1" xfId="178" applyNumberFormat="1" applyFont="1" applyFill="1" applyBorder="1" applyAlignment="1">
      <alignment horizontal="center" wrapText="1"/>
    </xf>
    <xf numFmtId="16" fontId="98" fillId="0" borderId="1" xfId="178" applyNumberFormat="1" applyFont="1" applyFill="1" applyBorder="1" applyAlignment="1">
      <alignment horizontal="center" wrapText="1"/>
    </xf>
    <xf numFmtId="20" fontId="98" fillId="0" borderId="1" xfId="178" applyNumberFormat="1" applyFont="1" applyFill="1" applyBorder="1" applyAlignment="1">
      <alignment horizontal="center" wrapText="1"/>
    </xf>
    <xf numFmtId="175" fontId="98" fillId="0" borderId="1" xfId="178" applyFont="1" applyFill="1" applyBorder="1" applyAlignment="1">
      <alignment horizontal="center" wrapText="1"/>
    </xf>
    <xf numFmtId="175" fontId="98" fillId="0" borderId="1" xfId="178" applyFont="1" applyFill="1" applyBorder="1" applyAlignment="1">
      <alignment horizontal="center" vertical="center" wrapText="1"/>
    </xf>
    <xf numFmtId="2" fontId="98" fillId="0" borderId="1" xfId="178" applyNumberFormat="1" applyFont="1" applyFill="1" applyBorder="1" applyAlignment="1">
      <alignment horizontal="center" wrapText="1"/>
    </xf>
    <xf numFmtId="49" fontId="98" fillId="0" borderId="1" xfId="178" applyNumberFormat="1" applyFont="1" applyFill="1" applyBorder="1" applyAlignment="1">
      <alignment horizontal="center" wrapText="1"/>
    </xf>
    <xf numFmtId="2" fontId="98" fillId="0" borderId="21" xfId="178" applyNumberFormat="1" applyFont="1" applyFill="1" applyBorder="1" applyAlignment="1">
      <alignment horizontal="center" wrapText="1"/>
    </xf>
    <xf numFmtId="175" fontId="98" fillId="5" borderId="1" xfId="178" applyFont="1" applyFill="1" applyBorder="1" applyAlignment="1">
      <alignment horizontal="center"/>
    </xf>
    <xf numFmtId="1" fontId="98" fillId="0" borderId="1" xfId="178" applyNumberFormat="1" applyFont="1" applyBorder="1" applyAlignment="1">
      <alignment horizontal="center"/>
    </xf>
    <xf numFmtId="16" fontId="98" fillId="5" borderId="1" xfId="178" applyNumberFormat="1" applyFont="1" applyFill="1" applyBorder="1" applyAlignment="1">
      <alignment horizontal="center"/>
    </xf>
    <xf numFmtId="20" fontId="98" fillId="5" borderId="1" xfId="178" applyNumberFormat="1" applyFont="1" applyFill="1" applyBorder="1" applyAlignment="1">
      <alignment horizontal="center"/>
    </xf>
    <xf numFmtId="2" fontId="98" fillId="5" borderId="1" xfId="178" applyNumberFormat="1" applyFont="1" applyFill="1" applyBorder="1" applyAlignment="1">
      <alignment horizontal="center"/>
    </xf>
    <xf numFmtId="0" fontId="0" fillId="0" borderId="0" xfId="0" applyNumberFormat="1" applyAlignment="1">
      <alignment horizontal="center"/>
    </xf>
    <xf numFmtId="0" fontId="87" fillId="0" borderId="16" xfId="0" applyNumberFormat="1" applyFont="1" applyBorder="1" applyAlignment="1">
      <alignment horizontal="center" vertical="center" wrapText="1"/>
    </xf>
    <xf numFmtId="0" fontId="14" fillId="0" borderId="124" xfId="0" applyNumberFormat="1" applyFont="1" applyBorder="1" applyAlignment="1">
      <alignment horizontal="center" vertical="center"/>
    </xf>
    <xf numFmtId="0" fontId="14" fillId="0" borderId="103" xfId="0" applyNumberFormat="1" applyFont="1" applyBorder="1" applyAlignment="1">
      <alignment horizontal="center" vertical="center"/>
    </xf>
    <xf numFmtId="0" fontId="14" fillId="0" borderId="0" xfId="0" applyNumberFormat="1" applyFont="1" applyBorder="1" applyAlignment="1">
      <alignment horizontal="center" vertical="center"/>
    </xf>
    <xf numFmtId="10" fontId="14" fillId="0" borderId="0" xfId="1" applyNumberFormat="1" applyFont="1" applyBorder="1" applyAlignment="1">
      <alignment horizontal="center" vertical="center"/>
    </xf>
    <xf numFmtId="0" fontId="19" fillId="0" borderId="15" xfId="0" applyNumberFormat="1" applyFont="1" applyBorder="1" applyAlignment="1">
      <alignment horizontal="center" vertical="center"/>
    </xf>
    <xf numFmtId="10" fontId="19" fillId="0" borderId="15" xfId="0" applyNumberFormat="1" applyFont="1" applyBorder="1" applyAlignment="1">
      <alignment horizontal="center" vertical="center"/>
    </xf>
    <xf numFmtId="10" fontId="1" fillId="0" borderId="129" xfId="1" applyNumberFormat="1" applyFont="1" applyBorder="1" applyAlignment="1">
      <alignment horizontal="center" wrapText="1"/>
    </xf>
    <xf numFmtId="10" fontId="1" fillId="0" borderId="1" xfId="1" applyNumberFormat="1" applyFont="1" applyBorder="1" applyAlignment="1">
      <alignment horizontal="center" wrapText="1"/>
    </xf>
    <xf numFmtId="10" fontId="1" fillId="0" borderId="105" xfId="1" applyNumberFormat="1" applyFont="1" applyBorder="1" applyAlignment="1">
      <alignment horizontal="center" wrapText="1"/>
    </xf>
    <xf numFmtId="0" fontId="0" fillId="0" borderId="104" xfId="0" applyNumberFormat="1" applyBorder="1"/>
    <xf numFmtId="0" fontId="0" fillId="0" borderId="1" xfId="0" applyNumberFormat="1" applyBorder="1"/>
    <xf numFmtId="0" fontId="0" fillId="0" borderId="105" xfId="0" applyNumberFormat="1" applyBorder="1"/>
    <xf numFmtId="10" fontId="1" fillId="0" borderId="129" xfId="269" applyNumberFormat="1" applyFont="1" applyBorder="1" applyAlignment="1">
      <alignment horizontal="center" wrapText="1"/>
    </xf>
    <xf numFmtId="10" fontId="94" fillId="2" borderId="104" xfId="0" applyNumberFormat="1" applyFont="1" applyFill="1" applyBorder="1"/>
    <xf numFmtId="175" fontId="62" fillId="0" borderId="0" xfId="0" applyFont="1" applyAlignment="1">
      <alignment horizontal="center"/>
    </xf>
    <xf numFmtId="175" fontId="62" fillId="0" borderId="6" xfId="0" applyFont="1" applyBorder="1" applyAlignment="1">
      <alignment horizontal="center"/>
    </xf>
    <xf numFmtId="2" fontId="62" fillId="0" borderId="0" xfId="0" applyNumberFormat="1" applyFont="1" applyBorder="1" applyAlignment="1">
      <alignment horizontal="center"/>
    </xf>
    <xf numFmtId="2" fontId="62" fillId="0" borderId="7" xfId="0" applyNumberFormat="1" applyFont="1" applyBorder="1" applyAlignment="1">
      <alignment horizontal="center"/>
    </xf>
    <xf numFmtId="175" fontId="11" fillId="0" borderId="1" xfId="0" applyFont="1" applyFill="1" applyBorder="1" applyAlignment="1">
      <alignment horizontal="center" vertical="center"/>
    </xf>
    <xf numFmtId="175" fontId="17" fillId="3" borderId="26" xfId="0" applyFont="1" applyFill="1" applyBorder="1" applyAlignment="1">
      <alignment horizontal="center" vertical="center"/>
    </xf>
    <xf numFmtId="175" fontId="17" fillId="3" borderId="1" xfId="0" applyFont="1" applyFill="1" applyBorder="1" applyAlignment="1">
      <alignment horizontal="center" vertical="center"/>
    </xf>
    <xf numFmtId="175" fontId="17" fillId="3" borderId="25" xfId="0" applyFont="1" applyFill="1" applyBorder="1" applyAlignment="1">
      <alignment horizontal="center" vertical="center"/>
    </xf>
    <xf numFmtId="175" fontId="0" fillId="0" borderId="0" xfId="0" applyFill="1" applyBorder="1" applyAlignment="1">
      <alignment horizontal="center" vertical="center"/>
    </xf>
    <xf numFmtId="175" fontId="11" fillId="0" borderId="29" xfId="0" applyFont="1" applyBorder="1" applyAlignment="1">
      <alignment horizontal="center" vertical="center" wrapText="1"/>
    </xf>
    <xf numFmtId="175" fontId="11" fillId="0" borderId="30" xfId="0" applyFont="1" applyBorder="1" applyAlignment="1">
      <alignment horizontal="center" vertical="center" wrapText="1"/>
    </xf>
    <xf numFmtId="175" fontId="11" fillId="0" borderId="31" xfId="0" applyFont="1" applyBorder="1" applyAlignment="1">
      <alignment horizontal="center" vertical="center" wrapText="1"/>
    </xf>
    <xf numFmtId="175" fontId="12" fillId="0" borderId="2" xfId="0" applyFont="1" applyBorder="1" applyAlignment="1">
      <alignment horizontal="center" vertical="center"/>
    </xf>
    <xf numFmtId="175" fontId="12" fillId="0" borderId="3" xfId="0" applyFont="1" applyBorder="1" applyAlignment="1">
      <alignment horizontal="center" vertical="center"/>
    </xf>
    <xf numFmtId="175" fontId="12" fillId="0" borderId="4" xfId="0" applyFont="1" applyBorder="1" applyAlignment="1">
      <alignment horizontal="center" vertical="center"/>
    </xf>
    <xf numFmtId="175" fontId="17" fillId="0" borderId="6" xfId="0" applyFont="1" applyBorder="1" applyAlignment="1">
      <alignment horizontal="center" vertical="center"/>
    </xf>
    <xf numFmtId="175" fontId="19" fillId="0" borderId="11" xfId="0" applyFont="1" applyBorder="1" applyAlignment="1">
      <alignment horizontal="center"/>
    </xf>
    <xf numFmtId="175" fontId="55" fillId="9" borderId="29" xfId="133" applyFont="1" applyFill="1" applyBorder="1" applyAlignment="1">
      <alignment horizontal="center" vertical="center" wrapText="1"/>
    </xf>
    <xf numFmtId="175" fontId="55" fillId="9" borderId="30" xfId="133" applyFont="1" applyFill="1" applyBorder="1" applyAlignment="1">
      <alignment horizontal="center" vertical="center" wrapText="1"/>
    </xf>
    <xf numFmtId="175" fontId="55" fillId="9" borderId="46" xfId="133" applyFont="1" applyFill="1" applyBorder="1" applyAlignment="1">
      <alignment horizontal="center" wrapText="1"/>
    </xf>
    <xf numFmtId="175" fontId="55" fillId="9" borderId="47" xfId="133" applyFont="1" applyFill="1" applyBorder="1" applyAlignment="1">
      <alignment horizontal="center" wrapText="1"/>
    </xf>
    <xf numFmtId="175" fontId="55" fillId="9" borderId="43" xfId="133" applyFont="1" applyFill="1" applyBorder="1" applyAlignment="1">
      <alignment horizontal="center" wrapText="1"/>
    </xf>
    <xf numFmtId="175" fontId="55" fillId="9" borderId="32" xfId="133" applyFont="1" applyFill="1" applyBorder="1" applyAlignment="1">
      <alignment horizontal="center" wrapText="1"/>
    </xf>
    <xf numFmtId="175" fontId="55" fillId="9" borderId="29" xfId="133" applyFont="1" applyFill="1" applyBorder="1" applyAlignment="1">
      <alignment horizontal="center" wrapText="1"/>
    </xf>
    <xf numFmtId="175" fontId="55" fillId="9" borderId="31" xfId="133" applyFont="1" applyFill="1" applyBorder="1" applyAlignment="1">
      <alignment horizontal="center" wrapText="1"/>
    </xf>
    <xf numFmtId="175" fontId="0" fillId="0" borderId="0" xfId="0" applyFill="1" applyBorder="1" applyAlignment="1">
      <alignment horizontal="center"/>
    </xf>
    <xf numFmtId="175" fontId="11" fillId="0" borderId="13" xfId="0" applyFont="1" applyBorder="1" applyAlignment="1">
      <alignment horizontal="center" vertical="center"/>
    </xf>
    <xf numFmtId="175" fontId="11" fillId="0" borderId="14" xfId="0" applyFont="1" applyBorder="1" applyAlignment="1">
      <alignment horizontal="center" vertical="center"/>
    </xf>
    <xf numFmtId="0" fontId="0" fillId="0" borderId="0" xfId="0" applyNumberFormat="1" applyAlignment="1">
      <alignment horizontal="center"/>
    </xf>
    <xf numFmtId="0" fontId="93" fillId="77" borderId="0" xfId="0" applyNumberFormat="1" applyFont="1" applyFill="1" applyBorder="1" applyAlignment="1">
      <alignment horizontal="center"/>
    </xf>
    <xf numFmtId="0" fontId="54" fillId="77" borderId="126" xfId="0" applyNumberFormat="1" applyFont="1" applyFill="1" applyBorder="1" applyAlignment="1">
      <alignment horizontal="center"/>
    </xf>
    <xf numFmtId="0" fontId="54" fillId="77" borderId="127" xfId="0" applyNumberFormat="1" applyFont="1" applyFill="1" applyBorder="1" applyAlignment="1">
      <alignment horizontal="center"/>
    </xf>
    <xf numFmtId="0" fontId="54" fillId="77" borderId="128" xfId="0" applyNumberFormat="1" applyFont="1" applyFill="1" applyBorder="1" applyAlignment="1">
      <alignment horizontal="center"/>
    </xf>
    <xf numFmtId="0" fontId="62" fillId="0" borderId="0" xfId="0" applyNumberFormat="1" applyFont="1" applyBorder="1" applyAlignment="1">
      <alignment horizontal="center" vertical="center"/>
    </xf>
    <xf numFmtId="0" fontId="87" fillId="0" borderId="16" xfId="0" applyNumberFormat="1" applyFont="1" applyBorder="1" applyAlignment="1">
      <alignment horizontal="center" vertical="center" wrapText="1"/>
    </xf>
    <xf numFmtId="0" fontId="87" fillId="0" borderId="109" xfId="0" applyNumberFormat="1" applyFont="1" applyBorder="1" applyAlignment="1">
      <alignment horizontal="center" vertical="center" wrapText="1"/>
    </xf>
    <xf numFmtId="0" fontId="62" fillId="0" borderId="7" xfId="0" applyNumberFormat="1" applyFont="1" applyBorder="1" applyAlignment="1">
      <alignment horizontal="center" vertical="center"/>
    </xf>
    <xf numFmtId="0" fontId="62" fillId="0" borderId="8" xfId="0" applyNumberFormat="1" applyFont="1" applyBorder="1" applyAlignment="1">
      <alignment horizontal="center" vertical="center"/>
    </xf>
    <xf numFmtId="0" fontId="12" fillId="3" borderId="111" xfId="0" applyNumberFormat="1" applyFont="1" applyFill="1" applyBorder="1" applyAlignment="1">
      <alignment horizontal="center" vertical="center"/>
    </xf>
    <xf numFmtId="0" fontId="12" fillId="3" borderId="113" xfId="0" applyNumberFormat="1" applyFont="1" applyFill="1" applyBorder="1" applyAlignment="1">
      <alignment horizontal="center" vertical="center"/>
    </xf>
    <xf numFmtId="0" fontId="12" fillId="3" borderId="10" xfId="0" applyNumberFormat="1" applyFont="1" applyFill="1" applyBorder="1" applyAlignment="1">
      <alignment horizontal="center"/>
    </xf>
    <xf numFmtId="0" fontId="0" fillId="3" borderId="11" xfId="0" applyNumberFormat="1" applyFill="1" applyBorder="1" applyAlignment="1">
      <alignment horizontal="center"/>
    </xf>
    <xf numFmtId="0" fontId="0" fillId="3" borderId="112" xfId="0" applyNumberFormat="1" applyFill="1" applyBorder="1" applyAlignment="1">
      <alignment horizontal="center"/>
    </xf>
    <xf numFmtId="0" fontId="0" fillId="3" borderId="122" xfId="0" applyNumberFormat="1" applyFill="1" applyBorder="1" applyAlignment="1">
      <alignment horizontal="center"/>
    </xf>
    <xf numFmtId="0" fontId="0" fillId="3" borderId="8" xfId="0" applyNumberFormat="1" applyFill="1" applyBorder="1" applyAlignment="1">
      <alignment horizontal="center"/>
    </xf>
    <xf numFmtId="175" fontId="14" fillId="0" borderId="19" xfId="0" applyFont="1" applyBorder="1" applyAlignment="1">
      <alignment horizontal="center" vertical="center" wrapText="1"/>
    </xf>
    <xf numFmtId="175" fontId="14" fillId="0" borderId="21" xfId="0" applyFont="1" applyBorder="1" applyAlignment="1">
      <alignment horizontal="center" vertical="center" wrapText="1"/>
    </xf>
    <xf numFmtId="175" fontId="14" fillId="0" borderId="20" xfId="0" applyFont="1" applyBorder="1" applyAlignment="1">
      <alignment horizontal="center" vertical="center" wrapText="1"/>
    </xf>
    <xf numFmtId="175" fontId="13" fillId="0" borderId="20" xfId="2" applyFont="1" applyBorder="1" applyAlignment="1">
      <alignment horizontal="center" vertical="center"/>
    </xf>
    <xf numFmtId="175" fontId="13" fillId="0" borderId="1" xfId="2" applyNumberFormat="1" applyFont="1" applyBorder="1" applyAlignment="1">
      <alignment horizontal="center" vertical="center"/>
    </xf>
    <xf numFmtId="175" fontId="13" fillId="0" borderId="20" xfId="2" applyNumberFormat="1" applyFont="1" applyBorder="1" applyAlignment="1">
      <alignment horizontal="center" vertical="center"/>
    </xf>
    <xf numFmtId="175" fontId="13" fillId="0" borderId="19" xfId="2" applyBorder="1" applyAlignment="1">
      <alignment horizontal="center" vertical="center"/>
    </xf>
    <xf numFmtId="175" fontId="13" fillId="0" borderId="20" xfId="2" applyBorder="1" applyAlignment="1">
      <alignment horizontal="center" vertical="center"/>
    </xf>
    <xf numFmtId="175" fontId="13" fillId="0" borderId="21" xfId="2" applyBorder="1" applyAlignment="1">
      <alignment horizontal="center" vertical="center"/>
    </xf>
    <xf numFmtId="175" fontId="13" fillId="0" borderId="19" xfId="2" applyFont="1" applyBorder="1" applyAlignment="1">
      <alignment horizontal="center" vertical="center"/>
    </xf>
    <xf numFmtId="175" fontId="13" fillId="0" borderId="21" xfId="2" applyFont="1" applyBorder="1" applyAlignment="1">
      <alignment horizontal="center" vertical="center"/>
    </xf>
    <xf numFmtId="0" fontId="85" fillId="0" borderId="101" xfId="0" applyNumberFormat="1" applyFont="1" applyFill="1" applyBorder="1" applyAlignment="1">
      <alignment horizontal="justify" vertical="center" wrapText="1"/>
    </xf>
    <xf numFmtId="0" fontId="85" fillId="0" borderId="58" xfId="0" applyNumberFormat="1" applyFont="1" applyFill="1" applyBorder="1" applyAlignment="1">
      <alignment horizontal="justify" vertical="center" wrapText="1"/>
    </xf>
    <xf numFmtId="0" fontId="85" fillId="0" borderId="59" xfId="0" applyNumberFormat="1" applyFont="1" applyFill="1" applyBorder="1" applyAlignment="1">
      <alignment horizontal="justify" vertical="center" wrapText="1"/>
    </xf>
    <xf numFmtId="175" fontId="98" fillId="0" borderId="1" xfId="0" applyFont="1" applyFill="1" applyBorder="1" applyAlignment="1">
      <alignment horizontal="center" vertical="center" wrapText="1"/>
    </xf>
    <xf numFmtId="20" fontId="99" fillId="0" borderId="21" xfId="0" applyNumberFormat="1" applyFont="1" applyBorder="1" applyAlignment="1">
      <alignment horizontal="center" vertical="center" wrapText="1"/>
    </xf>
    <xf numFmtId="0" fontId="98" fillId="0" borderId="1" xfId="0" applyNumberFormat="1" applyFont="1" applyFill="1" applyBorder="1" applyAlignment="1">
      <alignment horizontal="center" vertical="center" wrapText="1"/>
    </xf>
    <xf numFmtId="175" fontId="63" fillId="0" borderId="110" xfId="0" applyFont="1" applyBorder="1" applyAlignment="1">
      <alignment horizontal="center" vertical="center" wrapText="1"/>
    </xf>
  </cellXfs>
  <cellStyles count="284">
    <cellStyle name="20% - Énfasis1" xfId="22" builtinId="30" customBuiltin="1"/>
    <cellStyle name="20% - Énfasis1 2" xfId="50"/>
    <cellStyle name="20% - Énfasis1 2 2" xfId="80"/>
    <cellStyle name="20% - Énfasis1 2 3" xfId="137"/>
    <cellStyle name="20% - Énfasis1 2 4" xfId="199"/>
    <cellStyle name="20% - Énfasis1 3" xfId="94"/>
    <cellStyle name="20% - Énfasis1 3 2" xfId="151"/>
    <cellStyle name="20% - Énfasis1 4" xfId="109"/>
    <cellStyle name="20% - Énfasis1 4 2" xfId="166"/>
    <cellStyle name="20% - Énfasis1 5" xfId="63"/>
    <cellStyle name="20% - Énfasis1 6" xfId="121"/>
    <cellStyle name="20% - Énfasis1 7" xfId="182"/>
    <cellStyle name="20% - Énfasis1 8" xfId="211"/>
    <cellStyle name="20% - Énfasis1 9" xfId="272"/>
    <cellStyle name="20% - Énfasis2" xfId="26" builtinId="34" customBuiltin="1"/>
    <cellStyle name="20% - Énfasis2 2" xfId="52"/>
    <cellStyle name="20% - Énfasis2 2 2" xfId="82"/>
    <cellStyle name="20% - Énfasis2 2 3" xfId="139"/>
    <cellStyle name="20% - Énfasis2 2 4" xfId="201"/>
    <cellStyle name="20% - Énfasis2 3" xfId="96"/>
    <cellStyle name="20% - Énfasis2 3 2" xfId="153"/>
    <cellStyle name="20% - Énfasis2 4" xfId="111"/>
    <cellStyle name="20% - Énfasis2 4 2" xfId="168"/>
    <cellStyle name="20% - Énfasis2 5" xfId="65"/>
    <cellStyle name="20% - Énfasis2 6" xfId="123"/>
    <cellStyle name="20% - Énfasis2 7" xfId="184"/>
    <cellStyle name="20% - Énfasis2 8" xfId="212"/>
    <cellStyle name="20% - Énfasis2 9" xfId="274"/>
    <cellStyle name="20% - Énfasis3" xfId="30" builtinId="38" customBuiltin="1"/>
    <cellStyle name="20% - Énfasis3 2" xfId="54"/>
    <cellStyle name="20% - Énfasis3 2 2" xfId="84"/>
    <cellStyle name="20% - Énfasis3 2 2 2" xfId="264"/>
    <cellStyle name="20% - Énfasis3 2 3" xfId="141"/>
    <cellStyle name="20% - Énfasis3 2 4" xfId="203"/>
    <cellStyle name="20% - Énfasis3 2 5" xfId="214"/>
    <cellStyle name="20% - Énfasis3 3" xfId="98"/>
    <cellStyle name="20% - Énfasis3 3 2" xfId="155"/>
    <cellStyle name="20% - Énfasis3 4" xfId="113"/>
    <cellStyle name="20% - Énfasis3 4 2" xfId="170"/>
    <cellStyle name="20% - Énfasis3 5" xfId="67"/>
    <cellStyle name="20% - Énfasis3 6" xfId="125"/>
    <cellStyle name="20% - Énfasis3 7" xfId="186"/>
    <cellStyle name="20% - Énfasis3 8" xfId="213"/>
    <cellStyle name="20% - Énfasis3 9" xfId="276"/>
    <cellStyle name="20% - Énfasis4" xfId="34" builtinId="42" customBuiltin="1"/>
    <cellStyle name="20% - Énfasis4 2" xfId="56"/>
    <cellStyle name="20% - Énfasis4 2 2" xfId="86"/>
    <cellStyle name="20% - Énfasis4 2 3" xfId="143"/>
    <cellStyle name="20% - Énfasis4 2 4" xfId="205"/>
    <cellStyle name="20% - Énfasis4 3" xfId="100"/>
    <cellStyle name="20% - Énfasis4 3 2" xfId="157"/>
    <cellStyle name="20% - Énfasis4 4" xfId="115"/>
    <cellStyle name="20% - Énfasis4 4 2" xfId="172"/>
    <cellStyle name="20% - Énfasis4 5" xfId="69"/>
    <cellStyle name="20% - Énfasis4 6" xfId="127"/>
    <cellStyle name="20% - Énfasis4 7" xfId="188"/>
    <cellStyle name="20% - Énfasis4 8" xfId="215"/>
    <cellStyle name="20% - Énfasis4 9" xfId="278"/>
    <cellStyle name="20% - Énfasis5" xfId="38" builtinId="46" customBuiltin="1"/>
    <cellStyle name="20% - Énfasis5 2" xfId="58"/>
    <cellStyle name="20% - Énfasis5 2 2" xfId="88"/>
    <cellStyle name="20% - Énfasis5 2 3" xfId="145"/>
    <cellStyle name="20% - Énfasis5 2 4" xfId="207"/>
    <cellStyle name="20% - Énfasis5 3" xfId="102"/>
    <cellStyle name="20% - Énfasis5 3 2" xfId="159"/>
    <cellStyle name="20% - Énfasis5 4" xfId="117"/>
    <cellStyle name="20% - Énfasis5 4 2" xfId="174"/>
    <cellStyle name="20% - Énfasis5 5" xfId="71"/>
    <cellStyle name="20% - Énfasis5 6" xfId="129"/>
    <cellStyle name="20% - Énfasis5 7" xfId="190"/>
    <cellStyle name="20% - Énfasis5 8" xfId="216"/>
    <cellStyle name="20% - Énfasis5 9" xfId="280"/>
    <cellStyle name="20% - Énfasis6" xfId="42" builtinId="50" customBuiltin="1"/>
    <cellStyle name="20% - Énfasis6 2" xfId="60"/>
    <cellStyle name="20% - Énfasis6 2 2" xfId="90"/>
    <cellStyle name="20% - Énfasis6 2 3" xfId="147"/>
    <cellStyle name="20% - Énfasis6 2 4" xfId="209"/>
    <cellStyle name="20% - Énfasis6 3" xfId="104"/>
    <cellStyle name="20% - Énfasis6 3 2" xfId="161"/>
    <cellStyle name="20% - Énfasis6 4" xfId="119"/>
    <cellStyle name="20% - Énfasis6 4 2" xfId="176"/>
    <cellStyle name="20% - Énfasis6 5" xfId="73"/>
    <cellStyle name="20% - Énfasis6 6" xfId="131"/>
    <cellStyle name="20% - Énfasis6 7" xfId="192"/>
    <cellStyle name="20% - Énfasis6 8" xfId="217"/>
    <cellStyle name="20% - Énfasis6 9" xfId="282"/>
    <cellStyle name="40% - Énfasis1" xfId="23" builtinId="31" customBuiltin="1"/>
    <cellStyle name="40% - Énfasis1 2" xfId="51"/>
    <cellStyle name="40% - Énfasis1 2 2" xfId="81"/>
    <cellStyle name="40% - Énfasis1 2 3" xfId="138"/>
    <cellStyle name="40% - Énfasis1 2 4" xfId="200"/>
    <cellStyle name="40% - Énfasis1 3" xfId="95"/>
    <cellStyle name="40% - Énfasis1 3 2" xfId="152"/>
    <cellStyle name="40% - Énfasis1 4" xfId="110"/>
    <cellStyle name="40% - Énfasis1 4 2" xfId="167"/>
    <cellStyle name="40% - Énfasis1 5" xfId="64"/>
    <cellStyle name="40% - Énfasis1 6" xfId="122"/>
    <cellStyle name="40% - Énfasis1 7" xfId="183"/>
    <cellStyle name="40% - Énfasis1 8" xfId="218"/>
    <cellStyle name="40% - Énfasis1 9" xfId="273"/>
    <cellStyle name="40% - Énfasis2" xfId="27" builtinId="35" customBuiltin="1"/>
    <cellStyle name="40% - Énfasis2 2" xfId="53"/>
    <cellStyle name="40% - Énfasis2 2 2" xfId="83"/>
    <cellStyle name="40% - Énfasis2 2 3" xfId="140"/>
    <cellStyle name="40% - Énfasis2 2 4" xfId="202"/>
    <cellStyle name="40% - Énfasis2 3" xfId="97"/>
    <cellStyle name="40% - Énfasis2 3 2" xfId="154"/>
    <cellStyle name="40% - Énfasis2 4" xfId="112"/>
    <cellStyle name="40% - Énfasis2 4 2" xfId="169"/>
    <cellStyle name="40% - Énfasis2 5" xfId="66"/>
    <cellStyle name="40% - Énfasis2 6" xfId="124"/>
    <cellStyle name="40% - Énfasis2 7" xfId="185"/>
    <cellStyle name="40% - Énfasis2 8" xfId="219"/>
    <cellStyle name="40% - Énfasis2 9" xfId="275"/>
    <cellStyle name="40% - Énfasis3" xfId="31" builtinId="39" customBuiltin="1"/>
    <cellStyle name="40% - Énfasis3 2" xfId="55"/>
    <cellStyle name="40% - Énfasis3 2 2" xfId="85"/>
    <cellStyle name="40% - Énfasis3 2 3" xfId="142"/>
    <cellStyle name="40% - Énfasis3 2 4" xfId="204"/>
    <cellStyle name="40% - Énfasis3 3" xfId="99"/>
    <cellStyle name="40% - Énfasis3 3 2" xfId="156"/>
    <cellStyle name="40% - Énfasis3 4" xfId="114"/>
    <cellStyle name="40% - Énfasis3 4 2" xfId="171"/>
    <cellStyle name="40% - Énfasis3 5" xfId="68"/>
    <cellStyle name="40% - Énfasis3 6" xfId="126"/>
    <cellStyle name="40% - Énfasis3 7" xfId="187"/>
    <cellStyle name="40% - Énfasis3 8" xfId="220"/>
    <cellStyle name="40% - Énfasis3 9" xfId="277"/>
    <cellStyle name="40% - Énfasis4" xfId="35" builtinId="43" customBuiltin="1"/>
    <cellStyle name="40% - Énfasis4 2" xfId="57"/>
    <cellStyle name="40% - Énfasis4 2 2" xfId="87"/>
    <cellStyle name="40% - Énfasis4 2 3" xfId="144"/>
    <cellStyle name="40% - Énfasis4 2 4" xfId="206"/>
    <cellStyle name="40% - Énfasis4 3" xfId="101"/>
    <cellStyle name="40% - Énfasis4 3 2" xfId="158"/>
    <cellStyle name="40% - Énfasis4 4" xfId="116"/>
    <cellStyle name="40% - Énfasis4 4 2" xfId="173"/>
    <cellStyle name="40% - Énfasis4 5" xfId="70"/>
    <cellStyle name="40% - Énfasis4 6" xfId="128"/>
    <cellStyle name="40% - Énfasis4 7" xfId="189"/>
    <cellStyle name="40% - Énfasis4 8" xfId="221"/>
    <cellStyle name="40% - Énfasis4 9" xfId="279"/>
    <cellStyle name="40% - Énfasis5" xfId="39" builtinId="47" customBuiltin="1"/>
    <cellStyle name="40% - Énfasis5 2" xfId="59"/>
    <cellStyle name="40% - Énfasis5 2 2" xfId="89"/>
    <cellStyle name="40% - Énfasis5 2 3" xfId="146"/>
    <cellStyle name="40% - Énfasis5 2 4" xfId="208"/>
    <cellStyle name="40% - Énfasis5 3" xfId="103"/>
    <cellStyle name="40% - Énfasis5 3 2" xfId="160"/>
    <cellStyle name="40% - Énfasis5 4" xfId="118"/>
    <cellStyle name="40% - Énfasis5 4 2" xfId="175"/>
    <cellStyle name="40% - Énfasis5 5" xfId="72"/>
    <cellStyle name="40% - Énfasis5 6" xfId="130"/>
    <cellStyle name="40% - Énfasis5 7" xfId="191"/>
    <cellStyle name="40% - Énfasis5 8" xfId="222"/>
    <cellStyle name="40% - Énfasis5 9" xfId="281"/>
    <cellStyle name="40% - Énfasis6" xfId="43" builtinId="51" customBuiltin="1"/>
    <cellStyle name="40% - Énfasis6 2" xfId="61"/>
    <cellStyle name="40% - Énfasis6 2 2" xfId="91"/>
    <cellStyle name="40% - Énfasis6 2 3" xfId="148"/>
    <cellStyle name="40% - Énfasis6 2 4" xfId="210"/>
    <cellStyle name="40% - Énfasis6 3" xfId="105"/>
    <cellStyle name="40% - Énfasis6 3 2" xfId="162"/>
    <cellStyle name="40% - Énfasis6 4" xfId="120"/>
    <cellStyle name="40% - Énfasis6 4 2" xfId="177"/>
    <cellStyle name="40% - Énfasis6 5" xfId="74"/>
    <cellStyle name="40% - Énfasis6 6" xfId="132"/>
    <cellStyle name="40% - Énfasis6 7" xfId="193"/>
    <cellStyle name="40% - Énfasis6 8" xfId="223"/>
    <cellStyle name="40% - Énfasis6 9" xfId="283"/>
    <cellStyle name="60% - Énfasis1" xfId="24" builtinId="32" customBuiltin="1"/>
    <cellStyle name="60% - Énfasis1 2" xfId="224"/>
    <cellStyle name="60% - Énfasis2" xfId="28" builtinId="36" customBuiltin="1"/>
    <cellStyle name="60% - Énfasis2 2" xfId="225"/>
    <cellStyle name="60% - Énfasis3" xfId="32" builtinId="40" customBuiltin="1"/>
    <cellStyle name="60% - Énfasis3 2" xfId="226"/>
    <cellStyle name="60% - Énfasis4" xfId="36" builtinId="44" customBuiltin="1"/>
    <cellStyle name="60% - Énfasis4 2" xfId="227"/>
    <cellStyle name="60% - Énfasis5" xfId="40" builtinId="48" customBuiltin="1"/>
    <cellStyle name="60% - Énfasis5 2" xfId="228"/>
    <cellStyle name="60% - Énfasis6" xfId="44" builtinId="52" customBuiltin="1"/>
    <cellStyle name="60% - Énfasis6 2" xfId="229"/>
    <cellStyle name="Buena" xfId="10" builtinId="26" customBuiltin="1"/>
    <cellStyle name="Buena 2" xfId="230"/>
    <cellStyle name="Cálculo" xfId="15" builtinId="22" customBuiltin="1"/>
    <cellStyle name="Cálculo 2" xfId="231"/>
    <cellStyle name="Celda de comprobación" xfId="17" builtinId="23" customBuiltin="1"/>
    <cellStyle name="Celda de comprobación 2" xfId="232"/>
    <cellStyle name="Celda vinculada" xfId="16" builtinId="24" customBuiltin="1"/>
    <cellStyle name="Celda vinculada 2" xfId="233"/>
    <cellStyle name="Encabezado 4" xfId="9" builtinId="19" customBuiltin="1"/>
    <cellStyle name="Encabezado 4 2" xfId="235"/>
    <cellStyle name="Encabezado 4 3" xfId="234"/>
    <cellStyle name="Énfasis1" xfId="21" builtinId="29" customBuiltin="1"/>
    <cellStyle name="Énfasis1 2" xfId="236"/>
    <cellStyle name="Énfasis2" xfId="25" builtinId="33" customBuiltin="1"/>
    <cellStyle name="Énfasis2 2" xfId="237"/>
    <cellStyle name="Énfasis3" xfId="29" builtinId="37" customBuiltin="1"/>
    <cellStyle name="Énfasis3 2" xfId="238"/>
    <cellStyle name="Énfasis4" xfId="33" builtinId="41" customBuiltin="1"/>
    <cellStyle name="Énfasis4 2" xfId="239"/>
    <cellStyle name="Énfasis5" xfId="37" builtinId="45" customBuiltin="1"/>
    <cellStyle name="Énfasis5 2" xfId="240"/>
    <cellStyle name="Énfasis6" xfId="41" builtinId="49" customBuiltin="1"/>
    <cellStyle name="Énfasis6 2" xfId="241"/>
    <cellStyle name="Entrada" xfId="13" builtinId="20" customBuiltin="1"/>
    <cellStyle name="Entrada 2" xfId="242"/>
    <cellStyle name="Euro" xfId="3"/>
    <cellStyle name="Euro 2" xfId="179"/>
    <cellStyle name="Euro 2 2" xfId="265"/>
    <cellStyle name="Incorrecto" xfId="11" builtinId="27" customBuiltin="1"/>
    <cellStyle name="Incorrecto 2" xfId="243"/>
    <cellStyle name="Millares 2" xfId="180"/>
    <cellStyle name="Millares 2 2" xfId="244"/>
    <cellStyle name="Neutral" xfId="12" builtinId="28" customBuiltin="1"/>
    <cellStyle name="Neutral 2" xfId="245"/>
    <cellStyle name="Normal" xfId="0" builtinId="0"/>
    <cellStyle name="Normal 10" xfId="270"/>
    <cellStyle name="Normal 2" xfId="2"/>
    <cellStyle name="Normal 2 2" xfId="266"/>
    <cellStyle name="Normal 2 3" xfId="246"/>
    <cellStyle name="Normal 3" xfId="4"/>
    <cellStyle name="Normal 3 2" xfId="62"/>
    <cellStyle name="Normal 4" xfId="45"/>
    <cellStyle name="Normal 4 2" xfId="75"/>
    <cellStyle name="Normal 4 3" xfId="133"/>
    <cellStyle name="Normal 4 4" xfId="194"/>
    <cellStyle name="Normal 5" xfId="48"/>
    <cellStyle name="Normal 5 2" xfId="78"/>
    <cellStyle name="Normal 5 3" xfId="135"/>
    <cellStyle name="Normal 5 4" xfId="197"/>
    <cellStyle name="Normal 6" xfId="92"/>
    <cellStyle name="Normal 6 2" xfId="149"/>
    <cellStyle name="Normal 7" xfId="106"/>
    <cellStyle name="Normal 7 2" xfId="163"/>
    <cellStyle name="Normal 8" xfId="107"/>
    <cellStyle name="Normal 8 2" xfId="164"/>
    <cellStyle name="Normal 9" xfId="178"/>
    <cellStyle name="Notas 2" xfId="46"/>
    <cellStyle name="Notas 2 2" xfId="76"/>
    <cellStyle name="Notas 2 3" xfId="134"/>
    <cellStyle name="Notas 2 4" xfId="195"/>
    <cellStyle name="Notas 2 5" xfId="248"/>
    <cellStyle name="Notas 3" xfId="49"/>
    <cellStyle name="Notas 3 2" xfId="79"/>
    <cellStyle name="Notas 3 3" xfId="136"/>
    <cellStyle name="Notas 3 4" xfId="198"/>
    <cellStyle name="Notas 4" xfId="93"/>
    <cellStyle name="Notas 4 2" xfId="150"/>
    <cellStyle name="Notas 5" xfId="108"/>
    <cellStyle name="Notas 5 2" xfId="165"/>
    <cellStyle name="Notas 6" xfId="247"/>
    <cellStyle name="Notas 7" xfId="271"/>
    <cellStyle name="Porcentual" xfId="1" builtinId="5"/>
    <cellStyle name="Porcentual 19" xfId="269"/>
    <cellStyle name="Porcentual 2" xfId="47"/>
    <cellStyle name="Porcentual 2 2" xfId="77"/>
    <cellStyle name="Porcentual 2 3" xfId="196"/>
    <cellStyle name="Porcentual 2 4" xfId="249"/>
    <cellStyle name="Porcentual 3" xfId="181"/>
    <cellStyle name="Porcentual 3 2" xfId="267"/>
    <cellStyle name="Porcentual 7" xfId="268"/>
    <cellStyle name="Salida" xfId="14" builtinId="21" customBuiltin="1"/>
    <cellStyle name="Salida 2" xfId="250"/>
    <cellStyle name="Texto de advertencia" xfId="18" builtinId="11" customBuiltin="1"/>
    <cellStyle name="Texto de advertencia 2" xfId="251"/>
    <cellStyle name="Texto explicativo" xfId="19" builtinId="53" customBuiltin="1"/>
    <cellStyle name="Texto explicativo 2" xfId="253"/>
    <cellStyle name="Texto explicativo 3" xfId="252"/>
    <cellStyle name="Título" xfId="5" builtinId="15" customBuiltin="1"/>
    <cellStyle name="Título 1" xfId="6" builtinId="16" customBuiltin="1"/>
    <cellStyle name="Título 1 2" xfId="256"/>
    <cellStyle name="Título 1 3" xfId="255"/>
    <cellStyle name="Título 2" xfId="7" builtinId="17" customBuiltin="1"/>
    <cellStyle name="Título 2 2" xfId="258"/>
    <cellStyle name="Título 2 3" xfId="257"/>
    <cellStyle name="Título 3" xfId="8" builtinId="18" customBuiltin="1"/>
    <cellStyle name="Título 3 2" xfId="260"/>
    <cellStyle name="Título 3 3" xfId="259"/>
    <cellStyle name="Título 4" xfId="261"/>
    <cellStyle name="Título 5" xfId="254"/>
    <cellStyle name="Total" xfId="20" builtinId="25" customBuiltin="1"/>
    <cellStyle name="Total 2" xfId="263"/>
    <cellStyle name="Total 3" xfId="262"/>
  </cellStyles>
  <dxfs count="0"/>
  <tableStyles count="0" defaultTableStyle="TableStyleMedium9" defaultPivotStyle="PivotStyleLight16"/>
  <colors>
    <mruColors>
      <color rgb="FF008000"/>
      <color rgb="FFF6862A"/>
      <color rgb="FFF79747"/>
      <color rgb="FFFFFF99"/>
      <color rgb="FF336600"/>
      <color rgb="FFF9AD6F"/>
      <color rgb="FFF79F57"/>
      <color rgb="FF0054D0"/>
      <color rgb="FF0066FF"/>
      <color rgb="FF9DA6A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160809891087129E-2"/>
          <c:y val="9.9362127371273742E-2"/>
          <c:w val="0.92036563397092019"/>
          <c:h val="0.74842208672086719"/>
        </c:manualLayout>
      </c:layout>
      <c:lineChart>
        <c:grouping val="standard"/>
        <c:ser>
          <c:idx val="1"/>
          <c:order val="0"/>
          <c:tx>
            <c:strRef>
              <c:f>'Tabla 2 y 3-Figura 1 y 2'!$I$2</c:f>
              <c:strCache>
                <c:ptCount val="1"/>
                <c:pt idx="0">
                  <c:v>Año 2012</c:v>
                </c:pt>
              </c:strCache>
            </c:strRef>
          </c:tx>
          <c:spPr>
            <a:ln w="28575">
              <a:solidFill>
                <a:schemeClr val="bg1">
                  <a:lumMod val="65000"/>
                </a:schemeClr>
              </a:solidFill>
            </a:ln>
          </c:spPr>
          <c:marker>
            <c:symbol val="none"/>
          </c:marker>
          <c:cat>
            <c:strRef>
              <c:f>'Tabla 2 y 3-Figura 1 y 2'!$C$5:$C$96</c:f>
              <c:strCache>
                <c:ptCount val="76"/>
                <c:pt idx="14">
                  <c:v>Octubre</c:v>
                </c:pt>
                <c:pt idx="45">
                  <c:v>Noviembre</c:v>
                </c:pt>
                <c:pt idx="75">
                  <c:v>Diciembre</c:v>
                </c:pt>
              </c:strCache>
            </c:strRef>
          </c:cat>
          <c:val>
            <c:numRef>
              <c:f>'Tabla 2 y 3-Figura 1 y 2'!$K$5:$K$96</c:f>
              <c:numCache>
                <c:formatCode>0.00</c:formatCode>
                <c:ptCount val="92"/>
                <c:pt idx="0">
                  <c:v>69.010505316326757</c:v>
                </c:pt>
                <c:pt idx="1">
                  <c:v>67.155287675884466</c:v>
                </c:pt>
                <c:pt idx="2">
                  <c:v>69.929370317706244</c:v>
                </c:pt>
                <c:pt idx="3">
                  <c:v>60.473761025445782</c:v>
                </c:pt>
                <c:pt idx="4">
                  <c:v>59.678532901833876</c:v>
                </c:pt>
                <c:pt idx="5">
                  <c:v>65.995092751232107</c:v>
                </c:pt>
                <c:pt idx="6">
                  <c:v>68.945660680669249</c:v>
                </c:pt>
                <c:pt idx="7">
                  <c:v>62.718573513547817</c:v>
                </c:pt>
                <c:pt idx="8">
                  <c:v>59.506736891088693</c:v>
                </c:pt>
                <c:pt idx="9">
                  <c:v>58.731793472513068</c:v>
                </c:pt>
                <c:pt idx="10">
                  <c:v>76.725322250585435</c:v>
                </c:pt>
                <c:pt idx="11">
                  <c:v>110.63177992025484</c:v>
                </c:pt>
                <c:pt idx="12">
                  <c:v>75.76451973587055</c:v>
                </c:pt>
                <c:pt idx="13">
                  <c:v>62.851627602793187</c:v>
                </c:pt>
                <c:pt idx="14">
                  <c:v>86.648572814919518</c:v>
                </c:pt>
                <c:pt idx="15">
                  <c:v>70.2255648615008</c:v>
                </c:pt>
                <c:pt idx="16">
                  <c:v>61.083141705871185</c:v>
                </c:pt>
                <c:pt idx="17">
                  <c:v>76.291364465368787</c:v>
                </c:pt>
                <c:pt idx="18">
                  <c:v>88.150655299656449</c:v>
                </c:pt>
                <c:pt idx="19">
                  <c:v>107.39731518004835</c:v>
                </c:pt>
                <c:pt idx="20">
                  <c:v>61.01064596852865</c:v>
                </c:pt>
                <c:pt idx="21">
                  <c:v>58.260826228951942</c:v>
                </c:pt>
                <c:pt idx="22">
                  <c:v>59.816600924629931</c:v>
                </c:pt>
                <c:pt idx="23">
                  <c:v>69.725919328158795</c:v>
                </c:pt>
                <c:pt idx="24">
                  <c:v>58.702887411715828</c:v>
                </c:pt>
                <c:pt idx="25">
                  <c:v>59.539073535521389</c:v>
                </c:pt>
                <c:pt idx="26">
                  <c:v>59.960947237224765</c:v>
                </c:pt>
                <c:pt idx="27">
                  <c:v>58.52083506439552</c:v>
                </c:pt>
                <c:pt idx="28">
                  <c:v>66.594349813045284</c:v>
                </c:pt>
                <c:pt idx="29">
                  <c:v>72.369692563356878</c:v>
                </c:pt>
                <c:pt idx="30">
                  <c:v>63.240548400498547</c:v>
                </c:pt>
                <c:pt idx="31">
                  <c:v>89.811657604733043</c:v>
                </c:pt>
                <c:pt idx="32">
                  <c:v>76.850426015040739</c:v>
                </c:pt>
                <c:pt idx="33">
                  <c:v>69.186842489011099</c:v>
                </c:pt>
                <c:pt idx="34">
                  <c:v>67.965543820177913</c:v>
                </c:pt>
                <c:pt idx="35">
                  <c:v>65.15082390683915</c:v>
                </c:pt>
                <c:pt idx="36">
                  <c:v>63.160573297502246</c:v>
                </c:pt>
                <c:pt idx="37">
                  <c:v>57.009103597691819</c:v>
                </c:pt>
                <c:pt idx="38">
                  <c:v>65.704552086372928</c:v>
                </c:pt>
                <c:pt idx="39">
                  <c:v>66.134645045645925</c:v>
                </c:pt>
                <c:pt idx="40">
                  <c:v>68.576493392805034</c:v>
                </c:pt>
                <c:pt idx="41">
                  <c:v>69.543374046437947</c:v>
                </c:pt>
                <c:pt idx="42">
                  <c:v>69.60356830213847</c:v>
                </c:pt>
                <c:pt idx="43">
                  <c:v>59.167076576764352</c:v>
                </c:pt>
                <c:pt idx="44">
                  <c:v>59.141439826587188</c:v>
                </c:pt>
                <c:pt idx="45">
                  <c:v>60.194794186359033</c:v>
                </c:pt>
                <c:pt idx="46">
                  <c:v>62.946453306870104</c:v>
                </c:pt>
                <c:pt idx="47">
                  <c:v>137.25348880481303</c:v>
                </c:pt>
                <c:pt idx="48">
                  <c:v>113.72327317083257</c:v>
                </c:pt>
                <c:pt idx="49">
                  <c:v>128.68808534391863</c:v>
                </c:pt>
                <c:pt idx="50">
                  <c:v>72.269883603134247</c:v>
                </c:pt>
                <c:pt idx="51">
                  <c:v>107.69716140503213</c:v>
                </c:pt>
                <c:pt idx="52">
                  <c:v>178.84368996909714</c:v>
                </c:pt>
                <c:pt idx="53">
                  <c:v>72.318111584398238</c:v>
                </c:pt>
                <c:pt idx="54">
                  <c:v>68.119059550655635</c:v>
                </c:pt>
                <c:pt idx="55">
                  <c:v>64.347135220913714</c:v>
                </c:pt>
                <c:pt idx="56">
                  <c:v>66.995928338762212</c:v>
                </c:pt>
                <c:pt idx="57">
                  <c:v>67.639710181241128</c:v>
                </c:pt>
                <c:pt idx="58">
                  <c:v>100.69909379437065</c:v>
                </c:pt>
                <c:pt idx="59">
                  <c:v>95.442531961334566</c:v>
                </c:pt>
                <c:pt idx="60">
                  <c:v>103.71711880261927</c:v>
                </c:pt>
                <c:pt idx="61">
                  <c:v>80.726889096767479</c:v>
                </c:pt>
                <c:pt idx="62">
                  <c:v>133.15208398295394</c:v>
                </c:pt>
                <c:pt idx="63">
                  <c:v>116.32370855420434</c:v>
                </c:pt>
                <c:pt idx="64">
                  <c:v>60.217025257249766</c:v>
                </c:pt>
                <c:pt idx="65">
                  <c:v>59.813948653986074</c:v>
                </c:pt>
                <c:pt idx="66">
                  <c:v>60.895395489034399</c:v>
                </c:pt>
                <c:pt idx="67">
                  <c:v>69.134019332709698</c:v>
                </c:pt>
                <c:pt idx="68">
                  <c:v>85.13406090842949</c:v>
                </c:pt>
                <c:pt idx="69">
                  <c:v>87.570044693898765</c:v>
                </c:pt>
                <c:pt idx="70">
                  <c:v>77.993431036274814</c:v>
                </c:pt>
                <c:pt idx="71">
                  <c:v>61.156491009250594</c:v>
                </c:pt>
                <c:pt idx="72">
                  <c:v>68.502629664276071</c:v>
                </c:pt>
                <c:pt idx="73">
                  <c:v>65.295800160074137</c:v>
                </c:pt>
                <c:pt idx="74">
                  <c:v>100.07354985466954</c:v>
                </c:pt>
                <c:pt idx="75">
                  <c:v>65.5379333586082</c:v>
                </c:pt>
                <c:pt idx="76">
                  <c:v>64.670689582543503</c:v>
                </c:pt>
                <c:pt idx="77">
                  <c:v>81.564661527444301</c:v>
                </c:pt>
                <c:pt idx="78">
                  <c:v>102.28360503812293</c:v>
                </c:pt>
                <c:pt idx="79">
                  <c:v>132.70529508403894</c:v>
                </c:pt>
                <c:pt idx="80">
                  <c:v>80.76188370084877</c:v>
                </c:pt>
                <c:pt idx="81">
                  <c:v>177.29161138139466</c:v>
                </c:pt>
                <c:pt idx="82">
                  <c:v>104.57012278595647</c:v>
                </c:pt>
                <c:pt idx="83">
                  <c:v>63.420757776794929</c:v>
                </c:pt>
                <c:pt idx="84">
                  <c:v>108.03100187443398</c:v>
                </c:pt>
                <c:pt idx="85">
                  <c:v>140.36557781007139</c:v>
                </c:pt>
                <c:pt idx="86">
                  <c:v>68.066784608580278</c:v>
                </c:pt>
                <c:pt idx="87">
                  <c:v>64.356640730928888</c:v>
                </c:pt>
                <c:pt idx="88">
                  <c:v>60.665616721249926</c:v>
                </c:pt>
                <c:pt idx="89">
                  <c:v>58.80777654936481</c:v>
                </c:pt>
                <c:pt idx="90">
                  <c:v>62.918855211831698</c:v>
                </c:pt>
                <c:pt idx="91">
                  <c:v>65.976282358831014</c:v>
                </c:pt>
              </c:numCache>
            </c:numRef>
          </c:val>
        </c:ser>
        <c:ser>
          <c:idx val="0"/>
          <c:order val="1"/>
          <c:tx>
            <c:strRef>
              <c:f>'Tabla 2 y 3-Figura 1 y 2'!$F$2:$H$2</c:f>
              <c:strCache>
                <c:ptCount val="1"/>
                <c:pt idx="0">
                  <c:v>Año 2013</c:v>
                </c:pt>
              </c:strCache>
            </c:strRef>
          </c:tx>
          <c:spPr>
            <a:ln w="28575">
              <a:solidFill>
                <a:schemeClr val="accent1">
                  <a:lumMod val="75000"/>
                </a:schemeClr>
              </a:solidFill>
            </a:ln>
          </c:spPr>
          <c:marker>
            <c:symbol val="none"/>
          </c:marker>
          <c:cat>
            <c:strRef>
              <c:f>'Tabla 2 y 3-Figura 1 y 2'!$C$5:$C$96</c:f>
              <c:strCache>
                <c:ptCount val="76"/>
                <c:pt idx="14">
                  <c:v>Octubre</c:v>
                </c:pt>
                <c:pt idx="45">
                  <c:v>Noviembre</c:v>
                </c:pt>
                <c:pt idx="75">
                  <c:v>Diciembre</c:v>
                </c:pt>
              </c:strCache>
            </c:strRef>
          </c:cat>
          <c:val>
            <c:numRef>
              <c:f>'Tabla 2 y 3-Figura 1 y 2'!$H$5:$H$96</c:f>
              <c:numCache>
                <c:formatCode>0.00</c:formatCode>
                <c:ptCount val="92"/>
                <c:pt idx="0">
                  <c:v>85.186528288984093</c:v>
                </c:pt>
                <c:pt idx="1">
                  <c:v>119.65500110621693</c:v>
                </c:pt>
                <c:pt idx="2">
                  <c:v>84.857888469934508</c:v>
                </c:pt>
                <c:pt idx="3">
                  <c:v>48.646814844215129</c:v>
                </c:pt>
                <c:pt idx="4">
                  <c:v>49.030561619368925</c:v>
                </c:pt>
                <c:pt idx="5">
                  <c:v>68.326215518952182</c:v>
                </c:pt>
                <c:pt idx="6">
                  <c:v>99.638717999603088</c:v>
                </c:pt>
                <c:pt idx="7">
                  <c:v>48.955229212145269</c:v>
                </c:pt>
                <c:pt idx="8">
                  <c:v>48.580412780313551</c:v>
                </c:pt>
                <c:pt idx="9">
                  <c:v>86.96264154724922</c:v>
                </c:pt>
                <c:pt idx="10">
                  <c:v>137.2620703477302</c:v>
                </c:pt>
                <c:pt idx="11">
                  <c:v>121.60679426796273</c:v>
                </c:pt>
                <c:pt idx="12">
                  <c:v>79.385750075157844</c:v>
                </c:pt>
                <c:pt idx="13">
                  <c:v>115.28317466680026</c:v>
                </c:pt>
                <c:pt idx="14">
                  <c:v>95.417356448541952</c:v>
                </c:pt>
                <c:pt idx="15">
                  <c:v>54.912075358252331</c:v>
                </c:pt>
                <c:pt idx="16">
                  <c:v>63.826414791641596</c:v>
                </c:pt>
                <c:pt idx="17">
                  <c:v>87.950507359724057</c:v>
                </c:pt>
                <c:pt idx="18">
                  <c:v>56.414330405486702</c:v>
                </c:pt>
                <c:pt idx="19">
                  <c:v>55.002406449284081</c:v>
                </c:pt>
                <c:pt idx="20">
                  <c:v>113.81590662976778</c:v>
                </c:pt>
                <c:pt idx="21">
                  <c:v>138.84468375245658</c:v>
                </c:pt>
                <c:pt idx="22">
                  <c:v>145.3063811013516</c:v>
                </c:pt>
                <c:pt idx="23">
                  <c:v>84.657246855062908</c:v>
                </c:pt>
                <c:pt idx="24">
                  <c:v>49.524769504609907</c:v>
                </c:pt>
                <c:pt idx="25">
                  <c:v>72.492570148597039</c:v>
                </c:pt>
                <c:pt idx="26">
                  <c:v>132.11961760764785</c:v>
                </c:pt>
                <c:pt idx="27">
                  <c:v>117.09661806763866</c:v>
                </c:pt>
                <c:pt idx="28">
                  <c:v>134.10755784884302</c:v>
                </c:pt>
                <c:pt idx="29">
                  <c:v>61.360872782544348</c:v>
                </c:pt>
                <c:pt idx="30">
                  <c:v>139.95646702583667</c:v>
                </c:pt>
                <c:pt idx="31">
                  <c:v>125.47573636399387</c:v>
                </c:pt>
                <c:pt idx="32">
                  <c:v>142.37040386959771</c:v>
                </c:pt>
                <c:pt idx="33">
                  <c:v>132.17283416571632</c:v>
                </c:pt>
                <c:pt idx="34">
                  <c:v>89.441169530850615</c:v>
                </c:pt>
                <c:pt idx="35">
                  <c:v>76.793916394667505</c:v>
                </c:pt>
                <c:pt idx="36">
                  <c:v>97.812576192536071</c:v>
                </c:pt>
                <c:pt idx="37">
                  <c:v>68.47397552922898</c:v>
                </c:pt>
                <c:pt idx="38">
                  <c:v>53.569217323752191</c:v>
                </c:pt>
                <c:pt idx="39">
                  <c:v>68.375801126432307</c:v>
                </c:pt>
                <c:pt idx="40">
                  <c:v>131.90077684987378</c:v>
                </c:pt>
                <c:pt idx="41">
                  <c:v>62.793338512332497</c:v>
                </c:pt>
                <c:pt idx="42">
                  <c:v>79.510934161973196</c:v>
                </c:pt>
                <c:pt idx="43">
                  <c:v>54.541677995727333</c:v>
                </c:pt>
                <c:pt idx="44">
                  <c:v>98.81221072039024</c:v>
                </c:pt>
                <c:pt idx="45">
                  <c:v>193.13086481399682</c:v>
                </c:pt>
                <c:pt idx="46">
                  <c:v>55.80583456567247</c:v>
                </c:pt>
                <c:pt idx="47">
                  <c:v>88.784132593289669</c:v>
                </c:pt>
                <c:pt idx="48">
                  <c:v>68.356526916207329</c:v>
                </c:pt>
                <c:pt idx="49">
                  <c:v>73.075399950066242</c:v>
                </c:pt>
                <c:pt idx="50">
                  <c:v>48.779427298392513</c:v>
                </c:pt>
                <c:pt idx="51">
                  <c:v>91.412907823273372</c:v>
                </c:pt>
                <c:pt idx="52">
                  <c:v>66.815646546743181</c:v>
                </c:pt>
                <c:pt idx="53">
                  <c:v>47.702149377913024</c:v>
                </c:pt>
                <c:pt idx="54">
                  <c:v>54.195312199067821</c:v>
                </c:pt>
                <c:pt idx="55">
                  <c:v>48.749046646893412</c:v>
                </c:pt>
                <c:pt idx="56">
                  <c:v>48.977947690766918</c:v>
                </c:pt>
                <c:pt idx="57">
                  <c:v>88.732618158006233</c:v>
                </c:pt>
                <c:pt idx="58">
                  <c:v>91.169293223292414</c:v>
                </c:pt>
                <c:pt idx="59">
                  <c:v>165.83779177756927</c:v>
                </c:pt>
                <c:pt idx="60">
                  <c:v>149.24939203033145</c:v>
                </c:pt>
                <c:pt idx="61">
                  <c:v>144.71162131627827</c:v>
                </c:pt>
                <c:pt idx="62">
                  <c:v>84.892825000478709</c:v>
                </c:pt>
                <c:pt idx="63">
                  <c:v>105.00708500086169</c:v>
                </c:pt>
                <c:pt idx="64">
                  <c:v>115.51498381938993</c:v>
                </c:pt>
                <c:pt idx="65">
                  <c:v>128.81725050190443</c:v>
                </c:pt>
                <c:pt idx="66">
                  <c:v>62.365911777398345</c:v>
                </c:pt>
                <c:pt idx="67">
                  <c:v>63.348068371578123</c:v>
                </c:pt>
                <c:pt idx="68">
                  <c:v>113.63042948008331</c:v>
                </c:pt>
                <c:pt idx="69">
                  <c:v>93.27684485055444</c:v>
                </c:pt>
                <c:pt idx="70">
                  <c:v>97.894984708332544</c:v>
                </c:pt>
                <c:pt idx="71">
                  <c:v>48.186276901138896</c:v>
                </c:pt>
                <c:pt idx="72">
                  <c:v>47.887988542569637</c:v>
                </c:pt>
                <c:pt idx="73">
                  <c:v>63.619379640447754</c:v>
                </c:pt>
                <c:pt idx="74">
                  <c:v>128.08447970451891</c:v>
                </c:pt>
                <c:pt idx="75">
                  <c:v>81.560302265103843</c:v>
                </c:pt>
                <c:pt idx="76">
                  <c:v>137.39143707835527</c:v>
                </c:pt>
                <c:pt idx="77">
                  <c:v>46.427693815248936</c:v>
                </c:pt>
                <c:pt idx="78">
                  <c:v>104.50341084686994</c:v>
                </c:pt>
                <c:pt idx="79">
                  <c:v>48.20734070443406</c:v>
                </c:pt>
                <c:pt idx="80">
                  <c:v>139.02963638436111</c:v>
                </c:pt>
                <c:pt idx="81">
                  <c:v>168.27240776625254</c:v>
                </c:pt>
                <c:pt idx="82">
                  <c:v>94.836334967134007</c:v>
                </c:pt>
                <c:pt idx="83">
                  <c:v>150.50666818648125</c:v>
                </c:pt>
                <c:pt idx="84">
                  <c:v>89.633515711083234</c:v>
                </c:pt>
                <c:pt idx="85">
                  <c:v>116.53957217219499</c:v>
                </c:pt>
                <c:pt idx="86">
                  <c:v>82.668700843362075</c:v>
                </c:pt>
                <c:pt idx="87">
                  <c:v>100.13137496446508</c:v>
                </c:pt>
                <c:pt idx="88">
                  <c:v>48.703610347768411</c:v>
                </c:pt>
                <c:pt idx="89">
                  <c:v>48.432730029375541</c:v>
                </c:pt>
                <c:pt idx="90">
                  <c:v>49.624504880128882</c:v>
                </c:pt>
                <c:pt idx="91">
                  <c:v>147.93683312802045</c:v>
                </c:pt>
              </c:numCache>
            </c:numRef>
          </c:val>
        </c:ser>
        <c:marker val="1"/>
        <c:axId val="39450880"/>
        <c:axId val="39268352"/>
      </c:lineChart>
      <c:catAx>
        <c:axId val="39450880"/>
        <c:scaling>
          <c:orientation val="minMax"/>
        </c:scaling>
        <c:axPos val="b"/>
        <c:numFmt formatCode="General" sourceLinked="1"/>
        <c:majorTickMark val="none"/>
        <c:tickLblPos val="none"/>
        <c:spPr>
          <a:ln>
            <a:solidFill>
              <a:schemeClr val="bg1">
                <a:lumMod val="85000"/>
              </a:schemeClr>
            </a:solidFill>
          </a:ln>
        </c:spPr>
        <c:txPr>
          <a:bodyPr rot="0" vert="horz" anchor="ctr" anchorCtr="1"/>
          <a:lstStyle/>
          <a:p>
            <a:pPr>
              <a:defRPr sz="1000" kern="1000" baseline="0">
                <a:latin typeface="Arial" pitchFamily="34" charset="0"/>
                <a:cs typeface="Arial" pitchFamily="34" charset="0"/>
              </a:defRPr>
            </a:pPr>
            <a:endParaRPr lang="es-CL"/>
          </a:p>
        </c:txPr>
        <c:crossAx val="39268352"/>
        <c:crosses val="autoZero"/>
        <c:auto val="1"/>
        <c:lblAlgn val="l"/>
        <c:lblOffset val="100"/>
      </c:catAx>
      <c:valAx>
        <c:axId val="39268352"/>
        <c:scaling>
          <c:orientation val="minMax"/>
          <c:max val="200"/>
          <c:min val="0"/>
        </c:scaling>
        <c:axPos val="l"/>
        <c:majorGridlines>
          <c:spPr>
            <a:ln>
              <a:solidFill>
                <a:schemeClr val="bg1">
                  <a:lumMod val="85000"/>
                </a:schemeClr>
              </a:solidFill>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39450880"/>
        <c:crosses val="autoZero"/>
        <c:crossBetween val="midCat"/>
      </c:valAx>
    </c:plotArea>
    <c:legend>
      <c:legendPos val="b"/>
      <c:layout>
        <c:manualLayout>
          <c:xMode val="edge"/>
          <c:yMode val="edge"/>
          <c:x val="0.31752974910394466"/>
          <c:y val="0.91368462059620592"/>
          <c:w val="0.36494050179211596"/>
          <c:h val="7.3408875338753385E-2"/>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266" l="0.70000000000000062" r="0.70000000000000062" t="0.75000000000001266"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6583870967741932E-2"/>
          <c:y val="0.12476287262872629"/>
          <c:w val="0.90838028673835058"/>
          <c:h val="0.64180758807588312"/>
        </c:manualLayout>
      </c:layout>
      <c:lineChart>
        <c:grouping val="standard"/>
        <c:ser>
          <c:idx val="0"/>
          <c:order val="0"/>
          <c:tx>
            <c:strRef>
              <c:f>'Tabla 11  y Figura 10'!$B$3</c:f>
              <c:strCache>
                <c:ptCount val="1"/>
                <c:pt idx="0">
                  <c:v>MEJILLONES</c:v>
                </c:pt>
              </c:strCache>
            </c:strRef>
          </c:tx>
          <c:spPr>
            <a:ln w="19050">
              <a:solidFill>
                <a:schemeClr val="bg1">
                  <a:lumMod val="65000"/>
                </a:schemeClr>
              </a:solidFill>
            </a:ln>
          </c:spPr>
          <c:marker>
            <c:symbol val="none"/>
          </c:marker>
          <c:cat>
            <c:strRef>
              <c:f>'Tabla 11  y Figura 10'!$C$2:$E$2</c:f>
              <c:strCache>
                <c:ptCount val="3"/>
                <c:pt idx="0">
                  <c:v>Octubre</c:v>
                </c:pt>
                <c:pt idx="1">
                  <c:v>Noviembre</c:v>
                </c:pt>
                <c:pt idx="2">
                  <c:v>Diciembre</c:v>
                </c:pt>
              </c:strCache>
            </c:strRef>
          </c:cat>
          <c:val>
            <c:numRef>
              <c:f>'Tabla 11  y Figura 10'!$C$3:$E$3</c:f>
              <c:numCache>
                <c:formatCode>0.00</c:formatCode>
                <c:ptCount val="3"/>
                <c:pt idx="0">
                  <c:v>78.268387096774219</c:v>
                </c:pt>
                <c:pt idx="1">
                  <c:v>80.229333333333315</c:v>
                </c:pt>
                <c:pt idx="2">
                  <c:v>87.465161290322584</c:v>
                </c:pt>
              </c:numCache>
            </c:numRef>
          </c:val>
        </c:ser>
        <c:ser>
          <c:idx val="1"/>
          <c:order val="1"/>
          <c:tx>
            <c:strRef>
              <c:f>'Tabla 11  y Figura 10'!$B$4</c:f>
              <c:strCache>
                <c:ptCount val="1"/>
                <c:pt idx="0">
                  <c:v>ANGAMOS</c:v>
                </c:pt>
              </c:strCache>
            </c:strRef>
          </c:tx>
          <c:spPr>
            <a:ln w="19050">
              <a:solidFill>
                <a:srgbClr val="FF0000"/>
              </a:solidFill>
            </a:ln>
          </c:spPr>
          <c:marker>
            <c:symbol val="none"/>
          </c:marker>
          <c:cat>
            <c:strRef>
              <c:f>'Tabla 11  y Figura 10'!$C$2:$E$2</c:f>
              <c:strCache>
                <c:ptCount val="3"/>
                <c:pt idx="0">
                  <c:v>Octubre</c:v>
                </c:pt>
                <c:pt idx="1">
                  <c:v>Noviembre</c:v>
                </c:pt>
                <c:pt idx="2">
                  <c:v>Diciembre</c:v>
                </c:pt>
              </c:strCache>
            </c:strRef>
          </c:cat>
          <c:val>
            <c:numRef>
              <c:f>'Tabla 11  y Figura 10'!$C$4:$E$4</c:f>
              <c:numCache>
                <c:formatCode>0.00</c:formatCode>
                <c:ptCount val="3"/>
                <c:pt idx="0">
                  <c:v>94.959677419354833</c:v>
                </c:pt>
                <c:pt idx="1">
                  <c:v>95.52</c:v>
                </c:pt>
                <c:pt idx="2">
                  <c:v>95.60806451612909</c:v>
                </c:pt>
              </c:numCache>
            </c:numRef>
          </c:val>
        </c:ser>
        <c:ser>
          <c:idx val="2"/>
          <c:order val="2"/>
          <c:tx>
            <c:strRef>
              <c:f>'Tabla 11  y Figura 10'!$B$5</c:f>
              <c:strCache>
                <c:ptCount val="1"/>
                <c:pt idx="0">
                  <c:v>NORGENER</c:v>
                </c:pt>
              </c:strCache>
            </c:strRef>
          </c:tx>
          <c:spPr>
            <a:ln w="19050">
              <a:solidFill>
                <a:srgbClr val="00B050"/>
              </a:solidFill>
            </a:ln>
          </c:spPr>
          <c:marker>
            <c:symbol val="none"/>
          </c:marker>
          <c:cat>
            <c:strRef>
              <c:f>'Tabla 11  y Figura 10'!$C$2:$E$2</c:f>
              <c:strCache>
                <c:ptCount val="3"/>
                <c:pt idx="0">
                  <c:v>Octubre</c:v>
                </c:pt>
                <c:pt idx="1">
                  <c:v>Noviembre</c:v>
                </c:pt>
                <c:pt idx="2">
                  <c:v>Diciembre</c:v>
                </c:pt>
              </c:strCache>
            </c:strRef>
          </c:cat>
          <c:val>
            <c:numRef>
              <c:f>'Tabla 11  y Figura 10'!$C$5:$E$5</c:f>
              <c:numCache>
                <c:formatCode>0.00</c:formatCode>
                <c:ptCount val="3"/>
                <c:pt idx="0">
                  <c:v>81.654516129032231</c:v>
                </c:pt>
                <c:pt idx="1">
                  <c:v>83.489999999999966</c:v>
                </c:pt>
                <c:pt idx="2">
                  <c:v>79.499999999999957</c:v>
                </c:pt>
              </c:numCache>
            </c:numRef>
          </c:val>
        </c:ser>
        <c:ser>
          <c:idx val="3"/>
          <c:order val="3"/>
          <c:tx>
            <c:strRef>
              <c:f>'Tabla 11  y Figura 10'!$B$6</c:f>
              <c:strCache>
                <c:ptCount val="1"/>
                <c:pt idx="0">
                  <c:v>TOCOPILLA</c:v>
                </c:pt>
              </c:strCache>
            </c:strRef>
          </c:tx>
          <c:spPr>
            <a:ln w="19050">
              <a:solidFill>
                <a:srgbClr val="7030A0"/>
              </a:solidFill>
            </a:ln>
          </c:spPr>
          <c:marker>
            <c:symbol val="none"/>
          </c:marker>
          <c:cat>
            <c:strRef>
              <c:f>'Tabla 11  y Figura 10'!$C$2:$E$2</c:f>
              <c:strCache>
                <c:ptCount val="3"/>
                <c:pt idx="0">
                  <c:v>Octubre</c:v>
                </c:pt>
                <c:pt idx="1">
                  <c:v>Noviembre</c:v>
                </c:pt>
                <c:pt idx="2">
                  <c:v>Diciembre</c:v>
                </c:pt>
              </c:strCache>
            </c:strRef>
          </c:cat>
          <c:val>
            <c:numRef>
              <c:f>'Tabla 11  y Figura 10'!$C$6:$E$6</c:f>
              <c:numCache>
                <c:formatCode>0.00</c:formatCode>
                <c:ptCount val="3"/>
                <c:pt idx="0">
                  <c:v>80.120645161290369</c:v>
                </c:pt>
                <c:pt idx="1">
                  <c:v>82.17500000000004</c:v>
                </c:pt>
                <c:pt idx="2">
                  <c:v>84.328387096774222</c:v>
                </c:pt>
              </c:numCache>
            </c:numRef>
          </c:val>
        </c:ser>
        <c:ser>
          <c:idx val="4"/>
          <c:order val="4"/>
          <c:tx>
            <c:strRef>
              <c:f>'Tabla 11  y Figura 10'!$B$7</c:f>
              <c:strCache>
                <c:ptCount val="1"/>
                <c:pt idx="0">
                  <c:v>TARAPACÁ</c:v>
                </c:pt>
              </c:strCache>
            </c:strRef>
          </c:tx>
          <c:marker>
            <c:symbol val="none"/>
          </c:marker>
          <c:cat>
            <c:strRef>
              <c:f>'Tabla 11  y Figura 10'!$C$2:$E$2</c:f>
              <c:strCache>
                <c:ptCount val="3"/>
                <c:pt idx="0">
                  <c:v>Octubre</c:v>
                </c:pt>
                <c:pt idx="1">
                  <c:v>Noviembre</c:v>
                </c:pt>
                <c:pt idx="2">
                  <c:v>Diciembre</c:v>
                </c:pt>
              </c:strCache>
            </c:strRef>
          </c:cat>
          <c:val>
            <c:numRef>
              <c:f>'Tabla 11  y Figura 10'!$C$7:$E$7</c:f>
              <c:numCache>
                <c:formatCode>0.00</c:formatCode>
                <c:ptCount val="3"/>
                <c:pt idx="0">
                  <c:v>82.297741935483899</c:v>
                </c:pt>
                <c:pt idx="1">
                  <c:v>83.17000000000003</c:v>
                </c:pt>
                <c:pt idx="2">
                  <c:v>86.067741935483852</c:v>
                </c:pt>
              </c:numCache>
            </c:numRef>
          </c:val>
        </c:ser>
        <c:ser>
          <c:idx val="5"/>
          <c:order val="5"/>
          <c:tx>
            <c:strRef>
              <c:f>'Tabla 11  y Figura 10'!$B$8</c:f>
              <c:strCache>
                <c:ptCount val="1"/>
                <c:pt idx="0">
                  <c:v>ANDINA</c:v>
                </c:pt>
              </c:strCache>
            </c:strRef>
          </c:tx>
          <c:marker>
            <c:symbol val="none"/>
          </c:marker>
          <c:cat>
            <c:strRef>
              <c:f>'Tabla 11  y Figura 10'!$C$2:$E$2</c:f>
              <c:strCache>
                <c:ptCount val="3"/>
                <c:pt idx="0">
                  <c:v>Octubre</c:v>
                </c:pt>
                <c:pt idx="1">
                  <c:v>Noviembre</c:v>
                </c:pt>
                <c:pt idx="2">
                  <c:v>Diciembre</c:v>
                </c:pt>
              </c:strCache>
            </c:strRef>
          </c:cat>
          <c:val>
            <c:numRef>
              <c:f>'Tabla 11  y Figura 10'!$C$8:$E$8</c:f>
              <c:numCache>
                <c:formatCode>0.00</c:formatCode>
                <c:ptCount val="3"/>
                <c:pt idx="0">
                  <c:v>78.765806451612931</c:v>
                </c:pt>
                <c:pt idx="1">
                  <c:v>82.983333333333334</c:v>
                </c:pt>
                <c:pt idx="2">
                  <c:v>80.719032258064516</c:v>
                </c:pt>
              </c:numCache>
            </c:numRef>
          </c:val>
        </c:ser>
        <c:ser>
          <c:idx val="6"/>
          <c:order val="6"/>
          <c:tx>
            <c:strRef>
              <c:f>'Tabla 11  y Figura 10'!$B$9</c:f>
              <c:strCache>
                <c:ptCount val="1"/>
                <c:pt idx="0">
                  <c:v>HORNITOS</c:v>
                </c:pt>
              </c:strCache>
            </c:strRef>
          </c:tx>
          <c:marker>
            <c:symbol val="none"/>
          </c:marker>
          <c:cat>
            <c:strRef>
              <c:f>'Tabla 11  y Figura 10'!$C$2:$E$2</c:f>
              <c:strCache>
                <c:ptCount val="3"/>
                <c:pt idx="0">
                  <c:v>Octubre</c:v>
                </c:pt>
                <c:pt idx="1">
                  <c:v>Noviembre</c:v>
                </c:pt>
                <c:pt idx="2">
                  <c:v>Diciembre</c:v>
                </c:pt>
              </c:strCache>
            </c:strRef>
          </c:cat>
          <c:val>
            <c:numRef>
              <c:f>'Tabla 11  y Figura 10'!$C$9:$E$9</c:f>
              <c:numCache>
                <c:formatCode>0.00</c:formatCode>
                <c:ptCount val="3"/>
                <c:pt idx="0">
                  <c:v>88.090645161290283</c:v>
                </c:pt>
                <c:pt idx="1">
                  <c:v>82.720333333333301</c:v>
                </c:pt>
                <c:pt idx="2">
                  <c:v>87.255161290322548</c:v>
                </c:pt>
              </c:numCache>
            </c:numRef>
          </c:val>
        </c:ser>
        <c:marker val="1"/>
        <c:axId val="42284160"/>
        <c:axId val="42285696"/>
      </c:lineChart>
      <c:catAx>
        <c:axId val="42284160"/>
        <c:scaling>
          <c:orientation val="minMax"/>
        </c:scaling>
        <c:axPos val="b"/>
        <c:numFmt formatCode="0.00"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2285696"/>
        <c:crosses val="autoZero"/>
        <c:auto val="1"/>
        <c:lblAlgn val="ctr"/>
        <c:lblOffset val="100"/>
      </c:catAx>
      <c:valAx>
        <c:axId val="42285696"/>
        <c:scaling>
          <c:orientation val="minMax"/>
          <c:max val="100"/>
          <c:min val="75"/>
        </c:scaling>
        <c:axPos val="l"/>
        <c:majorGridlines>
          <c:spPr>
            <a:ln>
              <a:solidFill>
                <a:schemeClr val="bg1">
                  <a:lumMod val="85000"/>
                </a:schemeClr>
              </a:solidFill>
              <a:prstDash val="solid"/>
            </a:ln>
          </c:spPr>
        </c:majorGridlines>
        <c:numFmt formatCode="0" sourceLinked="0"/>
        <c:majorTickMark val="none"/>
        <c:tickLblPos val="nextTo"/>
        <c:spPr>
          <a:ln w="9525">
            <a:noFill/>
          </a:ln>
        </c:spPr>
        <c:txPr>
          <a:bodyPr/>
          <a:lstStyle/>
          <a:p>
            <a:pPr>
              <a:defRPr sz="900">
                <a:latin typeface="Arial" pitchFamily="34" charset="0"/>
                <a:cs typeface="Arial" pitchFamily="34" charset="0"/>
              </a:defRPr>
            </a:pPr>
            <a:endParaRPr lang="es-CL"/>
          </a:p>
        </c:txPr>
        <c:crossAx val="42284160"/>
        <c:crosses val="autoZero"/>
        <c:crossBetween val="between"/>
      </c:valAx>
    </c:plotArea>
    <c:legend>
      <c:legendPos val="b"/>
      <c:layout>
        <c:manualLayout>
          <c:xMode val="edge"/>
          <c:yMode val="edge"/>
          <c:x val="0.12184480286738351"/>
          <c:y val="0.86240108401084015"/>
          <c:w val="0.78362222222222222"/>
          <c:h val="0.11178590785907858"/>
        </c:manualLayout>
      </c:layout>
      <c:txPr>
        <a:bodyPr/>
        <a:lstStyle/>
        <a:p>
          <a:pPr>
            <a:defRPr sz="700">
              <a:latin typeface="Arial" pitchFamily="34" charset="0"/>
              <a:cs typeface="Arial" pitchFamily="34" charset="0"/>
            </a:defRPr>
          </a:pPr>
          <a:endParaRPr lang="es-CL"/>
        </a:p>
      </c:txPr>
    </c:legend>
    <c:plotVisOnly val="1"/>
  </c:chart>
  <c:spPr>
    <a:ln>
      <a:noFill/>
    </a:ln>
  </c:spPr>
  <c:printSettings>
    <c:headerFooter/>
    <c:pageMargins b="0.75000000000000999" l="0.70000000000000062" r="0.70000000000000062" t="0.75000000000000999"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6583870967741932E-2"/>
          <c:y val="0.10755420054200562"/>
          <c:w val="0.90838028673835058"/>
          <c:h val="0.70693394308943092"/>
        </c:manualLayout>
      </c:layout>
      <c:lineChart>
        <c:grouping val="standard"/>
        <c:ser>
          <c:idx val="0"/>
          <c:order val="0"/>
          <c:tx>
            <c:strRef>
              <c:f>'Tabla 12  y Figura 11'!$B$3</c:f>
              <c:strCache>
                <c:ptCount val="1"/>
                <c:pt idx="0">
                  <c:v>MEJILLONES</c:v>
                </c:pt>
              </c:strCache>
            </c:strRef>
          </c:tx>
          <c:spPr>
            <a:ln w="19050">
              <a:solidFill>
                <a:schemeClr val="bg1">
                  <a:lumMod val="65000"/>
                </a:schemeClr>
              </a:solidFill>
            </a:ln>
          </c:spPr>
          <c:marker>
            <c:symbol val="none"/>
          </c:marker>
          <c:cat>
            <c:strRef>
              <c:f>'Tabla 12  y Figura 11'!$C$2:$E$2</c:f>
              <c:strCache>
                <c:ptCount val="3"/>
                <c:pt idx="0">
                  <c:v>Octubre</c:v>
                </c:pt>
                <c:pt idx="1">
                  <c:v>Noviembre</c:v>
                </c:pt>
                <c:pt idx="2">
                  <c:v>Diciembre</c:v>
                </c:pt>
              </c:strCache>
            </c:strRef>
          </c:cat>
          <c:val>
            <c:numRef>
              <c:f>'Tabla 12  y Figura 11'!$C$3:$E$3</c:f>
              <c:numCache>
                <c:formatCode>0.00</c:formatCode>
                <c:ptCount val="3"/>
                <c:pt idx="0">
                  <c:v>844.43371542323075</c:v>
                </c:pt>
                <c:pt idx="1">
                  <c:v>809.69743755068055</c:v>
                </c:pt>
                <c:pt idx="2">
                  <c:v>834.95330396635848</c:v>
                </c:pt>
              </c:numCache>
            </c:numRef>
          </c:val>
        </c:ser>
        <c:ser>
          <c:idx val="1"/>
          <c:order val="1"/>
          <c:tx>
            <c:strRef>
              <c:f>'Tabla 12  y Figura 11'!$B$4</c:f>
              <c:strCache>
                <c:ptCount val="1"/>
                <c:pt idx="0">
                  <c:v>ATACAMA</c:v>
                </c:pt>
              </c:strCache>
            </c:strRef>
          </c:tx>
          <c:spPr>
            <a:ln w="19050">
              <a:solidFill>
                <a:srgbClr val="FF0000"/>
              </a:solidFill>
            </a:ln>
          </c:spPr>
          <c:marker>
            <c:symbol val="none"/>
          </c:marker>
          <c:cat>
            <c:strRef>
              <c:f>'Tabla 12  y Figura 11'!$C$2:$E$2</c:f>
              <c:strCache>
                <c:ptCount val="3"/>
                <c:pt idx="0">
                  <c:v>Octubre</c:v>
                </c:pt>
                <c:pt idx="1">
                  <c:v>Noviembre</c:v>
                </c:pt>
                <c:pt idx="2">
                  <c:v>Diciembre</c:v>
                </c:pt>
              </c:strCache>
            </c:strRef>
          </c:cat>
          <c:val>
            <c:numRef>
              <c:f>'Tabla 12  y Figura 11'!$C$4:$E$4</c:f>
              <c:numCache>
                <c:formatCode>0.00</c:formatCode>
                <c:ptCount val="3"/>
                <c:pt idx="0">
                  <c:v>848.87123019528565</c:v>
                </c:pt>
                <c:pt idx="1">
                  <c:v>819.46030135703609</c:v>
                </c:pt>
                <c:pt idx="2">
                  <c:v>856.10632102601937</c:v>
                </c:pt>
              </c:numCache>
            </c:numRef>
          </c:val>
        </c:ser>
        <c:ser>
          <c:idx val="2"/>
          <c:order val="2"/>
          <c:tx>
            <c:strRef>
              <c:f>'Tabla 12  y Figura 11'!$B$5</c:f>
              <c:strCache>
                <c:ptCount val="1"/>
                <c:pt idx="0">
                  <c:v>TOCOPILLA</c:v>
                </c:pt>
              </c:strCache>
            </c:strRef>
          </c:tx>
          <c:spPr>
            <a:ln w="19050">
              <a:solidFill>
                <a:srgbClr val="00B050"/>
              </a:solidFill>
            </a:ln>
          </c:spPr>
          <c:marker>
            <c:symbol val="none"/>
          </c:marker>
          <c:cat>
            <c:strRef>
              <c:f>'Tabla 12  y Figura 11'!$C$2:$E$2</c:f>
              <c:strCache>
                <c:ptCount val="3"/>
                <c:pt idx="0">
                  <c:v>Octubre</c:v>
                </c:pt>
                <c:pt idx="1">
                  <c:v>Noviembre</c:v>
                </c:pt>
                <c:pt idx="2">
                  <c:v>Diciembre</c:v>
                </c:pt>
              </c:strCache>
            </c:strRef>
          </c:cat>
          <c:val>
            <c:numRef>
              <c:f>'Tabla 12  y Figura 11'!$C$5:$E$5</c:f>
              <c:numCache>
                <c:formatCode>0.00</c:formatCode>
                <c:ptCount val="3"/>
                <c:pt idx="0">
                  <c:v>839.84915035740039</c:v>
                </c:pt>
                <c:pt idx="1">
                  <c:v>805.35621198095623</c:v>
                </c:pt>
                <c:pt idx="2">
                  <c:v>830.87035068937405</c:v>
                </c:pt>
              </c:numCache>
            </c:numRef>
          </c:val>
        </c:ser>
        <c:ser>
          <c:idx val="3"/>
          <c:order val="3"/>
          <c:tx>
            <c:strRef>
              <c:f>'Tabla 12  y Figura 11'!$B$6</c:f>
              <c:strCache>
                <c:ptCount val="1"/>
                <c:pt idx="0">
                  <c:v>TARAPACÁ</c:v>
                </c:pt>
              </c:strCache>
            </c:strRef>
          </c:tx>
          <c:spPr>
            <a:ln w="19050">
              <a:solidFill>
                <a:srgbClr val="7030A0"/>
              </a:solidFill>
            </a:ln>
          </c:spPr>
          <c:marker>
            <c:symbol val="none"/>
          </c:marker>
          <c:cat>
            <c:strRef>
              <c:f>'Tabla 12  y Figura 11'!$C$2:$E$2</c:f>
              <c:strCache>
                <c:ptCount val="3"/>
                <c:pt idx="0">
                  <c:v>Octubre</c:v>
                </c:pt>
                <c:pt idx="1">
                  <c:v>Noviembre</c:v>
                </c:pt>
                <c:pt idx="2">
                  <c:v>Diciembre</c:v>
                </c:pt>
              </c:strCache>
            </c:strRef>
          </c:cat>
          <c:val>
            <c:numRef>
              <c:f>'Tabla 12  y Figura 11'!$C$6:$E$6</c:f>
              <c:numCache>
                <c:formatCode>0.00</c:formatCode>
                <c:ptCount val="3"/>
                <c:pt idx="0">
                  <c:v>839.9103539702694</c:v>
                </c:pt>
                <c:pt idx="1">
                  <c:v>802.56592322628649</c:v>
                </c:pt>
                <c:pt idx="2">
                  <c:v>809.01011245224504</c:v>
                </c:pt>
              </c:numCache>
            </c:numRef>
          </c:val>
        </c:ser>
        <c:marker val="1"/>
        <c:axId val="42582784"/>
        <c:axId val="42584320"/>
      </c:lineChart>
      <c:catAx>
        <c:axId val="42582784"/>
        <c:scaling>
          <c:orientation val="minMax"/>
        </c:scaling>
        <c:axPos val="b"/>
        <c:numFmt formatCode="General"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2584320"/>
        <c:crosses val="autoZero"/>
        <c:auto val="1"/>
        <c:lblAlgn val="ctr"/>
        <c:lblOffset val="100"/>
      </c:catAx>
      <c:valAx>
        <c:axId val="42584320"/>
        <c:scaling>
          <c:orientation val="minMax"/>
          <c:max val="860"/>
          <c:min val="790"/>
        </c:scaling>
        <c:axPos val="l"/>
        <c:majorGridlines>
          <c:spPr>
            <a:ln>
              <a:solidFill>
                <a:schemeClr val="bg1">
                  <a:lumMod val="85000"/>
                </a:schemeClr>
              </a:solidFill>
              <a:prstDash val="solid"/>
            </a:ln>
          </c:spPr>
        </c:majorGridlines>
        <c:numFmt formatCode="0" sourceLinked="0"/>
        <c:majorTickMark val="none"/>
        <c:tickLblPos val="nextTo"/>
        <c:spPr>
          <a:ln w="9525">
            <a:noFill/>
          </a:ln>
        </c:spPr>
        <c:txPr>
          <a:bodyPr/>
          <a:lstStyle/>
          <a:p>
            <a:pPr>
              <a:defRPr sz="900">
                <a:latin typeface="Arial" pitchFamily="34" charset="0"/>
                <a:cs typeface="Arial" pitchFamily="34" charset="0"/>
              </a:defRPr>
            </a:pPr>
            <a:endParaRPr lang="es-CL"/>
          </a:p>
        </c:txPr>
        <c:crossAx val="42582784"/>
        <c:crosses val="autoZero"/>
        <c:crossBetween val="between"/>
      </c:valAx>
    </c:plotArea>
    <c:legend>
      <c:legendPos val="b"/>
      <c:layout>
        <c:manualLayout>
          <c:xMode val="edge"/>
          <c:yMode val="edge"/>
          <c:x val="0.11653046594982078"/>
          <c:y val="0.91031876693766822"/>
          <c:w val="0.79652688172042929"/>
          <c:h val="6.3868224932249432E-2"/>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01" l="0.70000000000000062" r="0.70000000000000062" t="0.750000000000010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689605734767025E-2"/>
          <c:y val="0.12046070460704607"/>
          <c:w val="0.91527455197132557"/>
          <c:h val="0.68927811653116766"/>
        </c:manualLayout>
      </c:layout>
      <c:lineChart>
        <c:grouping val="standard"/>
        <c:ser>
          <c:idx val="0"/>
          <c:order val="0"/>
          <c:tx>
            <c:strRef>
              <c:f>'Tabla 13  y Figura 12'!$B$3</c:f>
              <c:strCache>
                <c:ptCount val="1"/>
                <c:pt idx="0">
                  <c:v>MEJILLONES</c:v>
                </c:pt>
              </c:strCache>
            </c:strRef>
          </c:tx>
          <c:spPr>
            <a:ln w="38100">
              <a:solidFill>
                <a:srgbClr val="9DA6AF"/>
              </a:solidFill>
            </a:ln>
          </c:spPr>
          <c:marker>
            <c:symbol val="none"/>
          </c:marker>
          <c:cat>
            <c:strRef>
              <c:f>'Tabla 13  y Figura 12'!$C$2:$E$2</c:f>
              <c:strCache>
                <c:ptCount val="3"/>
                <c:pt idx="0">
                  <c:v>Octubre</c:v>
                </c:pt>
                <c:pt idx="1">
                  <c:v>Noviembre</c:v>
                </c:pt>
                <c:pt idx="2">
                  <c:v>Diciembre</c:v>
                </c:pt>
              </c:strCache>
            </c:strRef>
          </c:cat>
          <c:val>
            <c:numRef>
              <c:f>'Tabla 13  y Figura 12'!$C$3:$E$3</c:f>
              <c:numCache>
                <c:formatCode>0.00</c:formatCode>
                <c:ptCount val="3"/>
                <c:pt idx="0">
                  <c:v>7.443269732547007</c:v>
                </c:pt>
                <c:pt idx="1">
                  <c:v>6.0859164973490589</c:v>
                </c:pt>
                <c:pt idx="2">
                  <c:v>5.6375036182245992</c:v>
                </c:pt>
              </c:numCache>
            </c:numRef>
          </c:val>
        </c:ser>
        <c:ser>
          <c:idx val="1"/>
          <c:order val="1"/>
          <c:tx>
            <c:strRef>
              <c:f>'Tabla 13  y Figura 12'!$B$4</c:f>
              <c:strCache>
                <c:ptCount val="1"/>
                <c:pt idx="0">
                  <c:v>ATACAMA</c:v>
                </c:pt>
              </c:strCache>
            </c:strRef>
          </c:tx>
          <c:spPr>
            <a:ln w="19050">
              <a:solidFill>
                <a:srgbClr val="FF0000"/>
              </a:solidFill>
            </a:ln>
          </c:spPr>
          <c:marker>
            <c:symbol val="none"/>
          </c:marker>
          <c:cat>
            <c:strRef>
              <c:f>'Tabla 13  y Figura 12'!$C$2:$E$2</c:f>
              <c:strCache>
                <c:ptCount val="3"/>
                <c:pt idx="0">
                  <c:v>Octubre</c:v>
                </c:pt>
                <c:pt idx="1">
                  <c:v>Noviembre</c:v>
                </c:pt>
                <c:pt idx="2">
                  <c:v>Diciembre</c:v>
                </c:pt>
              </c:strCache>
            </c:strRef>
          </c:cat>
          <c:val>
            <c:numRef>
              <c:f>'Tabla 13  y Figura 12'!$C$4:$E$4</c:f>
              <c:numCache>
                <c:formatCode>0.00</c:formatCode>
                <c:ptCount val="3"/>
                <c:pt idx="0">
                  <c:v>11.498321724900965</c:v>
                </c:pt>
                <c:pt idx="1">
                  <c:v>11.498321699970431</c:v>
                </c:pt>
                <c:pt idx="2">
                  <c:v>11.498321666024996</c:v>
                </c:pt>
              </c:numCache>
            </c:numRef>
          </c:val>
        </c:ser>
        <c:ser>
          <c:idx val="2"/>
          <c:order val="2"/>
          <c:tx>
            <c:strRef>
              <c:f>'Tabla 13  y Figura 12'!$B$5</c:f>
              <c:strCache>
                <c:ptCount val="1"/>
                <c:pt idx="0">
                  <c:v>TOCOPILLA</c:v>
                </c:pt>
              </c:strCache>
            </c:strRef>
          </c:tx>
          <c:spPr>
            <a:ln w="12700" cmpd="sng">
              <a:solidFill>
                <a:srgbClr val="00B050"/>
              </a:solidFill>
              <a:prstDash val="solid"/>
            </a:ln>
          </c:spPr>
          <c:marker>
            <c:symbol val="none"/>
          </c:marker>
          <c:cat>
            <c:strRef>
              <c:f>'Tabla 13  y Figura 12'!$C$2:$E$2</c:f>
              <c:strCache>
                <c:ptCount val="3"/>
                <c:pt idx="0">
                  <c:v>Octubre</c:v>
                </c:pt>
                <c:pt idx="1">
                  <c:v>Noviembre</c:v>
                </c:pt>
                <c:pt idx="2">
                  <c:v>Diciembre</c:v>
                </c:pt>
              </c:strCache>
            </c:strRef>
          </c:cat>
          <c:val>
            <c:numRef>
              <c:f>'Tabla 13  y Figura 12'!$C$5:$E$5</c:f>
              <c:numCache>
                <c:formatCode>0.00</c:formatCode>
                <c:ptCount val="3"/>
                <c:pt idx="0">
                  <c:v>7.443269732547007</c:v>
                </c:pt>
                <c:pt idx="1">
                  <c:v>6.0859164973490589</c:v>
                </c:pt>
                <c:pt idx="2">
                  <c:v>5.6375036182245992</c:v>
                </c:pt>
              </c:numCache>
            </c:numRef>
          </c:val>
        </c:ser>
        <c:marker val="1"/>
        <c:axId val="42724736"/>
        <c:axId val="43701376"/>
      </c:lineChart>
      <c:catAx>
        <c:axId val="42724736"/>
        <c:scaling>
          <c:orientation val="minMax"/>
        </c:scaling>
        <c:axPos val="b"/>
        <c:numFmt formatCode="General"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3701376"/>
        <c:crosses val="autoZero"/>
        <c:auto val="1"/>
        <c:lblAlgn val="ctr"/>
        <c:lblOffset val="100"/>
      </c:catAx>
      <c:valAx>
        <c:axId val="43701376"/>
        <c:scaling>
          <c:orientation val="minMax"/>
          <c:max val="12"/>
          <c:min val="4"/>
        </c:scaling>
        <c:axPos val="l"/>
        <c:majorGridlines>
          <c:spPr>
            <a:ln>
              <a:solidFill>
                <a:schemeClr val="bg1">
                  <a:lumMod val="85000"/>
                </a:schemeClr>
              </a:solidFill>
              <a:prstDash val="solid"/>
            </a:ln>
          </c:spPr>
        </c:majorGridlines>
        <c:numFmt formatCode="0" sourceLinked="0"/>
        <c:majorTickMark val="none"/>
        <c:tickLblPos val="nextTo"/>
        <c:spPr>
          <a:ln w="9525">
            <a:noFill/>
          </a:ln>
        </c:spPr>
        <c:txPr>
          <a:bodyPr/>
          <a:lstStyle/>
          <a:p>
            <a:pPr>
              <a:defRPr sz="900">
                <a:latin typeface="Arial" pitchFamily="34" charset="0"/>
                <a:cs typeface="Arial" pitchFamily="34" charset="0"/>
              </a:defRPr>
            </a:pPr>
            <a:endParaRPr lang="es-CL"/>
          </a:p>
        </c:txPr>
        <c:crossAx val="42724736"/>
        <c:crosses val="autoZero"/>
        <c:crossBetween val="between"/>
      </c:valAx>
    </c:plotArea>
    <c:legend>
      <c:legendPos val="b"/>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044" l="0.70000000000000062" r="0.70000000000000062" t="0.75000000000001044"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CL"/>
  <c:chart>
    <c:autoTitleDeleted val="1"/>
    <c:plotArea>
      <c:layout/>
      <c:barChart>
        <c:barDir val="col"/>
        <c:grouping val="clustered"/>
        <c:ser>
          <c:idx val="0"/>
          <c:order val="0"/>
          <c:tx>
            <c:strRef>
              <c:f>[2]Resumen!$B$1</c:f>
              <c:strCache>
                <c:ptCount val="1"/>
                <c:pt idx="0">
                  <c:v>ENS</c:v>
                </c:pt>
              </c:strCache>
            </c:strRef>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dLbls>
            <c:delete val="1"/>
          </c:dLbls>
          <c:cat>
            <c:strRef>
              <c:f>[2]Resumen!$B$2:$B$7</c:f>
              <c:strCache>
                <c:ptCount val="6"/>
                <c:pt idx="0">
                  <c:v>Julio</c:v>
                </c:pt>
                <c:pt idx="1">
                  <c:v>Agosto</c:v>
                </c:pt>
                <c:pt idx="2">
                  <c:v>Septiembre</c:v>
                </c:pt>
                <c:pt idx="3">
                  <c:v>Octubre</c:v>
                </c:pt>
                <c:pt idx="4">
                  <c:v>Noviembre</c:v>
                </c:pt>
                <c:pt idx="5">
                  <c:v>Diciembre</c:v>
                </c:pt>
              </c:strCache>
            </c:strRef>
          </c:cat>
          <c:val>
            <c:numRef>
              <c:f>[2]Resumen!$C$2:$C$7</c:f>
              <c:numCache>
                <c:formatCode>General</c:formatCode>
                <c:ptCount val="6"/>
                <c:pt idx="0">
                  <c:v>137.6</c:v>
                </c:pt>
                <c:pt idx="1">
                  <c:v>19.399999999999999</c:v>
                </c:pt>
                <c:pt idx="2">
                  <c:v>181.2</c:v>
                </c:pt>
                <c:pt idx="3">
                  <c:v>255.5</c:v>
                </c:pt>
                <c:pt idx="4">
                  <c:v>454.70000000000005</c:v>
                </c:pt>
                <c:pt idx="5">
                  <c:v>298.89999999999998</c:v>
                </c:pt>
              </c:numCache>
            </c:numRef>
          </c:val>
        </c:ser>
        <c:dLbls>
          <c:showVal val="1"/>
        </c:dLbls>
        <c:gapWidth val="75"/>
        <c:axId val="46335104"/>
        <c:axId val="46336640"/>
      </c:barChart>
      <c:catAx>
        <c:axId val="46335104"/>
        <c:scaling>
          <c:orientation val="minMax"/>
        </c:scaling>
        <c:axPos val="b"/>
        <c:numFmt formatCode="@" sourceLinked="0"/>
        <c:majorTickMark val="none"/>
        <c:tickLblPos val="nextTo"/>
        <c:spPr>
          <a:ln>
            <a:solidFill>
              <a:schemeClr val="bg1">
                <a:lumMod val="85000"/>
              </a:schemeClr>
            </a:solidFill>
          </a:ln>
        </c:spPr>
        <c:txPr>
          <a:bodyPr rot="0" vert="horz" anchor="t" anchorCtr="0"/>
          <a:lstStyle/>
          <a:p>
            <a:pPr>
              <a:defRPr sz="800">
                <a:latin typeface="Arial" pitchFamily="34" charset="0"/>
                <a:cs typeface="Arial" pitchFamily="34" charset="0"/>
              </a:defRPr>
            </a:pPr>
            <a:endParaRPr lang="es-CL"/>
          </a:p>
        </c:txPr>
        <c:crossAx val="46336640"/>
        <c:crosses val="autoZero"/>
        <c:auto val="1"/>
        <c:lblAlgn val="ctr"/>
        <c:lblOffset val="100"/>
        <c:tickMarkSkip val="5"/>
      </c:catAx>
      <c:valAx>
        <c:axId val="46336640"/>
        <c:scaling>
          <c:orientation val="minMax"/>
        </c:scaling>
        <c:axPos val="l"/>
        <c:majorGridlines>
          <c:spPr>
            <a:ln>
              <a:solidFill>
                <a:schemeClr val="bg1">
                  <a:lumMod val="85000"/>
                </a:schemeClr>
              </a:solidFill>
            </a:ln>
          </c:spPr>
        </c:majorGridlines>
        <c:numFmt formatCode="0" sourceLinked="0"/>
        <c:tickLblPos val="nextTo"/>
        <c:spPr>
          <a:ln>
            <a:solidFill>
              <a:schemeClr val="bg1">
                <a:lumMod val="85000"/>
              </a:schemeClr>
            </a:solidFill>
          </a:ln>
        </c:spPr>
        <c:crossAx val="46335104"/>
        <c:crosses val="autoZero"/>
        <c:crossBetween val="between"/>
      </c:valAx>
    </c:plotArea>
    <c:plotVisOnly val="1"/>
  </c:chart>
  <c:spPr>
    <a:ln>
      <a:noFill/>
    </a:ln>
  </c:spPr>
  <c:printSettings>
    <c:headerFooter/>
    <c:pageMargins b="0.75000000000000167" l="0.70000000000000062" r="0.70000000000000062" t="0.7500000000000016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CL"/>
  <c:chart>
    <c:autoTitleDeleted val="1"/>
    <c:plotArea>
      <c:layout/>
      <c:barChart>
        <c:barDir val="col"/>
        <c:grouping val="stacked"/>
        <c:ser>
          <c:idx val="0"/>
          <c:order val="0"/>
          <c:tx>
            <c:strRef>
              <c:f>[3]Resumen!$B$2</c:f>
              <c:strCache>
                <c:ptCount val="1"/>
                <c:pt idx="0">
                  <c:v>Generación</c:v>
                </c:pt>
              </c:strCache>
            </c:strRef>
          </c:tx>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0" scaled="1"/>
              <a:tileRect/>
            </a:gradFill>
          </c:spPr>
          <c:dLbls>
            <c:showVal val="1"/>
          </c:dLbls>
          <c:cat>
            <c:strRef>
              <c:f>[3]Resumen!$A$3:$A$8</c:f>
              <c:strCache>
                <c:ptCount val="6"/>
                <c:pt idx="0">
                  <c:v>Julio</c:v>
                </c:pt>
                <c:pt idx="1">
                  <c:v>Agosto</c:v>
                </c:pt>
                <c:pt idx="2">
                  <c:v>Septiembre</c:v>
                </c:pt>
                <c:pt idx="3">
                  <c:v>Octubre</c:v>
                </c:pt>
                <c:pt idx="4">
                  <c:v>Noviembre</c:v>
                </c:pt>
                <c:pt idx="5">
                  <c:v>Diciembre</c:v>
                </c:pt>
              </c:strCache>
            </c:strRef>
          </c:cat>
          <c:val>
            <c:numRef>
              <c:f>[3]Resumen!$B$3:$B$8</c:f>
              <c:numCache>
                <c:formatCode>General</c:formatCode>
                <c:ptCount val="6"/>
                <c:pt idx="0">
                  <c:v>8</c:v>
                </c:pt>
                <c:pt idx="1">
                  <c:v>9</c:v>
                </c:pt>
                <c:pt idx="2">
                  <c:v>2</c:v>
                </c:pt>
                <c:pt idx="3">
                  <c:v>12</c:v>
                </c:pt>
                <c:pt idx="4">
                  <c:v>15</c:v>
                </c:pt>
                <c:pt idx="5">
                  <c:v>7</c:v>
                </c:pt>
              </c:numCache>
            </c:numRef>
          </c:val>
        </c:ser>
        <c:ser>
          <c:idx val="1"/>
          <c:order val="1"/>
          <c:tx>
            <c:strRef>
              <c:f>[3]Resumen!$C$2</c:f>
              <c:strCache>
                <c:ptCount val="1"/>
                <c:pt idx="0">
                  <c:v>Transmisión</c:v>
                </c:pt>
              </c:strCache>
            </c:strRef>
          </c:tx>
          <c:spPr>
            <a:gradFill flip="none" rotWithShape="1">
              <a:gsLst>
                <a:gs pos="0">
                  <a:sysClr val="window" lastClr="FFFFFF">
                    <a:lumMod val="75000"/>
                    <a:shade val="30000"/>
                    <a:satMod val="115000"/>
                  </a:sysClr>
                </a:gs>
                <a:gs pos="50000">
                  <a:sysClr val="window" lastClr="FFFFFF">
                    <a:lumMod val="75000"/>
                    <a:shade val="67500"/>
                    <a:satMod val="115000"/>
                  </a:sysClr>
                </a:gs>
                <a:gs pos="100000">
                  <a:sysClr val="window" lastClr="FFFFFF">
                    <a:lumMod val="75000"/>
                    <a:shade val="100000"/>
                    <a:satMod val="115000"/>
                  </a:sysClr>
                </a:gs>
              </a:gsLst>
              <a:lin ang="0" scaled="1"/>
              <a:tileRect/>
            </a:gradFill>
          </c:spPr>
          <c:dLbls>
            <c:showVal val="1"/>
          </c:dLbls>
          <c:val>
            <c:numRef>
              <c:f>[3]Resumen!$C$3:$C$8</c:f>
              <c:numCache>
                <c:formatCode>General</c:formatCode>
                <c:ptCount val="6"/>
                <c:pt idx="0">
                  <c:v>11</c:v>
                </c:pt>
                <c:pt idx="1">
                  <c:v>6</c:v>
                </c:pt>
                <c:pt idx="2">
                  <c:v>9</c:v>
                </c:pt>
                <c:pt idx="3">
                  <c:v>3</c:v>
                </c:pt>
                <c:pt idx="4">
                  <c:v>12</c:v>
                </c:pt>
                <c:pt idx="5">
                  <c:v>10</c:v>
                </c:pt>
              </c:numCache>
            </c:numRef>
          </c:val>
        </c:ser>
        <c:ser>
          <c:idx val="2"/>
          <c:order val="2"/>
          <c:tx>
            <c:strRef>
              <c:f>[3]Resumen!$D$2</c:f>
              <c:strCache>
                <c:ptCount val="1"/>
                <c:pt idx="0">
                  <c:v>Clientes</c:v>
                </c:pt>
              </c:strCache>
            </c:strRef>
          </c:tx>
          <c:spPr>
            <a:gradFill flip="none" rotWithShape="1">
              <a:gsLst>
                <a:gs pos="0">
                  <a:srgbClr val="ABC674">
                    <a:shade val="30000"/>
                    <a:satMod val="115000"/>
                  </a:srgbClr>
                </a:gs>
                <a:gs pos="50000">
                  <a:srgbClr val="ABC674">
                    <a:shade val="67500"/>
                    <a:satMod val="115000"/>
                  </a:srgbClr>
                </a:gs>
                <a:gs pos="100000">
                  <a:srgbClr val="ABC674">
                    <a:shade val="100000"/>
                    <a:satMod val="115000"/>
                  </a:srgbClr>
                </a:gs>
              </a:gsLst>
              <a:lin ang="0" scaled="1"/>
              <a:tileRect/>
            </a:gradFill>
          </c:spPr>
          <c:dLbls>
            <c:showVal val="1"/>
          </c:dLbls>
          <c:val>
            <c:numRef>
              <c:f>[3]Resumen!$D$3:$D$8</c:f>
              <c:numCache>
                <c:formatCode>General</c:formatCode>
                <c:ptCount val="6"/>
                <c:pt idx="0">
                  <c:v>1</c:v>
                </c:pt>
                <c:pt idx="1">
                  <c:v>1</c:v>
                </c:pt>
                <c:pt idx="2">
                  <c:v>0</c:v>
                </c:pt>
                <c:pt idx="3">
                  <c:v>2</c:v>
                </c:pt>
                <c:pt idx="4">
                  <c:v>1</c:v>
                </c:pt>
                <c:pt idx="5">
                  <c:v>0</c:v>
                </c:pt>
              </c:numCache>
            </c:numRef>
          </c:val>
        </c:ser>
        <c:gapWidth val="75"/>
        <c:overlap val="100"/>
        <c:axId val="46326144"/>
        <c:axId val="46327680"/>
      </c:barChart>
      <c:catAx>
        <c:axId val="46326144"/>
        <c:scaling>
          <c:orientation val="minMax"/>
        </c:scaling>
        <c:axPos val="b"/>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6327680"/>
        <c:crosses val="autoZero"/>
        <c:auto val="1"/>
        <c:lblAlgn val="ctr"/>
        <c:lblOffset val="100"/>
      </c:catAx>
      <c:valAx>
        <c:axId val="46327680"/>
        <c:scaling>
          <c:orientation val="minMax"/>
        </c:scaling>
        <c:axPos val="l"/>
        <c:majorGridlines>
          <c:spPr>
            <a:ln>
              <a:solidFill>
                <a:schemeClr val="bg1">
                  <a:lumMod val="85000"/>
                </a:schemeClr>
              </a:solidFill>
            </a:ln>
          </c:spPr>
        </c:majorGridlines>
        <c:numFmt formatCode="General" sourceLinked="1"/>
        <c:tickLblPos val="nextTo"/>
        <c:spPr>
          <a:ln w="9525">
            <a:noFill/>
          </a:ln>
        </c:spPr>
        <c:crossAx val="46326144"/>
        <c:crosses val="autoZero"/>
        <c:crossBetween val="between"/>
        <c:majorUnit val="5"/>
      </c:valAx>
    </c:plotArea>
    <c:legend>
      <c:legendPos val="b"/>
      <c:txPr>
        <a:bodyPr/>
        <a:lstStyle/>
        <a:p>
          <a:pPr>
            <a:defRPr sz="900">
              <a:latin typeface="Arial" pitchFamily="34" charset="0"/>
              <a:cs typeface="Arial" pitchFamily="34" charset="0"/>
            </a:defRPr>
          </a:pPr>
          <a:endParaRPr lang="es-CL"/>
        </a:p>
      </c:txPr>
    </c:legend>
    <c:plotVisOnly val="1"/>
  </c:chart>
  <c:spPr>
    <a:ln>
      <a:noFill/>
    </a:ln>
  </c:spPr>
  <c:printSettings>
    <c:headerFooter/>
    <c:pageMargins b="0.75000000000000178" l="0.70000000000000062" r="0.70000000000000062" t="0.750000000000001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L"/>
  <c:chart>
    <c:autoTitleDeleted val="1"/>
    <c:plotArea>
      <c:layout/>
      <c:lineChart>
        <c:grouping val="standard"/>
        <c:ser>
          <c:idx val="0"/>
          <c:order val="0"/>
          <c:tx>
            <c:v>Tarapacá</c:v>
          </c:tx>
          <c:marker>
            <c:symbol val="circle"/>
            <c:size val="5"/>
            <c:spPr>
              <a:solidFill>
                <a:schemeClr val="tx2">
                  <a:lumMod val="60000"/>
                  <a:lumOff val="40000"/>
                </a:schemeClr>
              </a:solidFill>
            </c:spPr>
          </c:marker>
          <c:cat>
            <c:strRef>
              <c:f>[4]Resumen!$C$4:$H$4</c:f>
              <c:strCache>
                <c:ptCount val="6"/>
                <c:pt idx="0">
                  <c:v>Julio</c:v>
                </c:pt>
                <c:pt idx="1">
                  <c:v>Agosto</c:v>
                </c:pt>
                <c:pt idx="2">
                  <c:v>Septiembre</c:v>
                </c:pt>
                <c:pt idx="3">
                  <c:v>Octubre</c:v>
                </c:pt>
                <c:pt idx="4">
                  <c:v>Noviembre</c:v>
                </c:pt>
                <c:pt idx="5">
                  <c:v>Diciembre</c:v>
                </c:pt>
              </c:strCache>
            </c:strRef>
          </c:cat>
          <c:val>
            <c:numRef>
              <c:f>[4]Resumen!$C$5:$H$5</c:f>
              <c:numCache>
                <c:formatCode>General</c:formatCode>
                <c:ptCount val="6"/>
                <c:pt idx="0">
                  <c:v>0.99995947298671928</c:v>
                </c:pt>
                <c:pt idx="1">
                  <c:v>1</c:v>
                </c:pt>
                <c:pt idx="2">
                  <c:v>1</c:v>
                </c:pt>
                <c:pt idx="3">
                  <c:v>0.99980952303758075</c:v>
                </c:pt>
                <c:pt idx="4">
                  <c:v>1</c:v>
                </c:pt>
                <c:pt idx="5">
                  <c:v>0.99998784189601575</c:v>
                </c:pt>
              </c:numCache>
            </c:numRef>
          </c:val>
        </c:ser>
        <c:ser>
          <c:idx val="1"/>
          <c:order val="1"/>
          <c:tx>
            <c:v>Atacama</c:v>
          </c:tx>
          <c:marker>
            <c:symbol val="circle"/>
            <c:size val="5"/>
          </c:marker>
          <c:cat>
            <c:strRef>
              <c:f>[4]Resumen!$C$4:$H$4</c:f>
              <c:strCache>
                <c:ptCount val="6"/>
                <c:pt idx="0">
                  <c:v>Julio</c:v>
                </c:pt>
                <c:pt idx="1">
                  <c:v>Agosto</c:v>
                </c:pt>
                <c:pt idx="2">
                  <c:v>Septiembre</c:v>
                </c:pt>
                <c:pt idx="3">
                  <c:v>Octubre</c:v>
                </c:pt>
                <c:pt idx="4">
                  <c:v>Noviembre</c:v>
                </c:pt>
                <c:pt idx="5">
                  <c:v>Diciembre</c:v>
                </c:pt>
              </c:strCache>
            </c:strRef>
          </c:cat>
          <c:val>
            <c:numRef>
              <c:f>[4]Resumen!$C$6:$H$6</c:f>
              <c:numCache>
                <c:formatCode>General</c:formatCode>
                <c:ptCount val="6"/>
                <c:pt idx="0">
                  <c:v>0.9986701568679901</c:v>
                </c:pt>
                <c:pt idx="1">
                  <c:v>0.99910579513537268</c:v>
                </c:pt>
                <c:pt idx="2">
                  <c:v>0.99962932533389381</c:v>
                </c:pt>
                <c:pt idx="3">
                  <c:v>0.99789441504098442</c:v>
                </c:pt>
                <c:pt idx="4">
                  <c:v>0.99862430020826565</c:v>
                </c:pt>
                <c:pt idx="5">
                  <c:v>0.99978218086630877</c:v>
                </c:pt>
              </c:numCache>
            </c:numRef>
          </c:val>
        </c:ser>
        <c:ser>
          <c:idx val="2"/>
          <c:order val="2"/>
          <c:tx>
            <c:v>Lagunas</c:v>
          </c:tx>
          <c:spPr>
            <a:ln>
              <a:solidFill>
                <a:schemeClr val="accent6"/>
              </a:solidFill>
            </a:ln>
          </c:spPr>
          <c:marker>
            <c:symbol val="circle"/>
            <c:size val="5"/>
            <c:spPr>
              <a:solidFill>
                <a:schemeClr val="accent6"/>
              </a:solidFill>
              <a:ln>
                <a:solidFill>
                  <a:schemeClr val="accent6"/>
                </a:solidFill>
              </a:ln>
            </c:spPr>
          </c:marker>
          <c:cat>
            <c:strRef>
              <c:f>[4]Resumen!$C$4:$H$4</c:f>
              <c:strCache>
                <c:ptCount val="6"/>
                <c:pt idx="0">
                  <c:v>Julio</c:v>
                </c:pt>
                <c:pt idx="1">
                  <c:v>Agosto</c:v>
                </c:pt>
                <c:pt idx="2">
                  <c:v>Septiembre</c:v>
                </c:pt>
                <c:pt idx="3">
                  <c:v>Octubre</c:v>
                </c:pt>
                <c:pt idx="4">
                  <c:v>Noviembre</c:v>
                </c:pt>
                <c:pt idx="5">
                  <c:v>Diciembre</c:v>
                </c:pt>
              </c:strCache>
            </c:strRef>
          </c:cat>
          <c:val>
            <c:numRef>
              <c:f>[4]Resumen!$C$7:$H$7</c:f>
              <c:numCache>
                <c:formatCode>General</c:formatCode>
                <c:ptCount val="6"/>
                <c:pt idx="0">
                  <c:v>0.99990229604298975</c:v>
                </c:pt>
                <c:pt idx="1">
                  <c:v>0.9998453020680671</c:v>
                </c:pt>
                <c:pt idx="2">
                  <c:v>0.99995521901970363</c:v>
                </c:pt>
                <c:pt idx="3">
                  <c:v>0.99957254518808014</c:v>
                </c:pt>
                <c:pt idx="4">
                  <c:v>0.99994300602507735</c:v>
                </c:pt>
                <c:pt idx="5">
                  <c:v>0.99948298322748741</c:v>
                </c:pt>
              </c:numCache>
            </c:numRef>
          </c:val>
        </c:ser>
        <c:ser>
          <c:idx val="3"/>
          <c:order val="3"/>
          <c:tx>
            <c:v>Encuentro</c:v>
          </c:tx>
          <c:marker>
            <c:symbol val="circle"/>
            <c:size val="5"/>
          </c:marker>
          <c:cat>
            <c:strRef>
              <c:f>[4]Resumen!$C$4:$H$4</c:f>
              <c:strCache>
                <c:ptCount val="6"/>
                <c:pt idx="0">
                  <c:v>Julio</c:v>
                </c:pt>
                <c:pt idx="1">
                  <c:v>Agosto</c:v>
                </c:pt>
                <c:pt idx="2">
                  <c:v>Septiembre</c:v>
                </c:pt>
                <c:pt idx="3">
                  <c:v>Octubre</c:v>
                </c:pt>
                <c:pt idx="4">
                  <c:v>Noviembre</c:v>
                </c:pt>
                <c:pt idx="5">
                  <c:v>Diciembre</c:v>
                </c:pt>
              </c:strCache>
            </c:strRef>
          </c:cat>
          <c:val>
            <c:numRef>
              <c:f>[4]Resumen!$C$8:$H$8</c:f>
              <c:numCache>
                <c:formatCode>General</c:formatCode>
                <c:ptCount val="6"/>
                <c:pt idx="0">
                  <c:v>1</c:v>
                </c:pt>
                <c:pt idx="1">
                  <c:v>0.99998345541855727</c:v>
                </c:pt>
                <c:pt idx="2">
                  <c:v>1</c:v>
                </c:pt>
                <c:pt idx="3">
                  <c:v>0.99996691083711442</c:v>
                </c:pt>
                <c:pt idx="4">
                  <c:v>1</c:v>
                </c:pt>
                <c:pt idx="5">
                  <c:v>0.99995036625567169</c:v>
                </c:pt>
              </c:numCache>
            </c:numRef>
          </c:val>
        </c:ser>
        <c:ser>
          <c:idx val="4"/>
          <c:order val="4"/>
          <c:tx>
            <c:v>Crucero</c:v>
          </c:tx>
          <c:spPr>
            <a:ln>
              <a:solidFill>
                <a:schemeClr val="accent1">
                  <a:lumMod val="75000"/>
                </a:schemeClr>
              </a:solidFill>
            </a:ln>
          </c:spPr>
          <c:marker>
            <c:symbol val="circle"/>
            <c:size val="5"/>
            <c:spPr>
              <a:solidFill>
                <a:schemeClr val="accent1">
                  <a:lumMod val="75000"/>
                </a:schemeClr>
              </a:solidFill>
              <a:ln>
                <a:solidFill>
                  <a:schemeClr val="accent1">
                    <a:lumMod val="75000"/>
                  </a:schemeClr>
                </a:solidFill>
              </a:ln>
            </c:spPr>
          </c:marker>
          <c:cat>
            <c:strRef>
              <c:f>[4]Resumen!$C$4:$H$4</c:f>
              <c:strCache>
                <c:ptCount val="6"/>
                <c:pt idx="0">
                  <c:v>Julio</c:v>
                </c:pt>
                <c:pt idx="1">
                  <c:v>Agosto</c:v>
                </c:pt>
                <c:pt idx="2">
                  <c:v>Septiembre</c:v>
                </c:pt>
                <c:pt idx="3">
                  <c:v>Octubre</c:v>
                </c:pt>
                <c:pt idx="4">
                  <c:v>Noviembre</c:v>
                </c:pt>
                <c:pt idx="5">
                  <c:v>Diciembre</c:v>
                </c:pt>
              </c:strCache>
            </c:strRef>
          </c:cat>
          <c:val>
            <c:numRef>
              <c:f>[4]Resumen!$C$9:$H$9</c:f>
              <c:numCache>
                <c:formatCode>General</c:formatCode>
                <c:ptCount val="6"/>
                <c:pt idx="0">
                  <c:v>1</c:v>
                </c:pt>
                <c:pt idx="1">
                  <c:v>0.99987007577639275</c:v>
                </c:pt>
                <c:pt idx="2">
                  <c:v>1</c:v>
                </c:pt>
                <c:pt idx="3">
                  <c:v>0.99999235739861136</c:v>
                </c:pt>
                <c:pt idx="4">
                  <c:v>1</c:v>
                </c:pt>
                <c:pt idx="5">
                  <c:v>0.99999235739861136</c:v>
                </c:pt>
              </c:numCache>
            </c:numRef>
          </c:val>
        </c:ser>
        <c:marker val="1"/>
        <c:axId val="46427136"/>
        <c:axId val="46437504"/>
      </c:lineChart>
      <c:catAx>
        <c:axId val="46427136"/>
        <c:scaling>
          <c:orientation val="minMax"/>
        </c:scaling>
        <c:axPos val="b"/>
        <c:majorTickMark val="none"/>
        <c:tickLblPos val="nextTo"/>
        <c:spPr>
          <a:ln>
            <a:solidFill>
              <a:schemeClr val="bg1">
                <a:lumMod val="85000"/>
              </a:schemeClr>
            </a:solidFill>
          </a:ln>
        </c:spPr>
        <c:crossAx val="46437504"/>
        <c:crosses val="autoZero"/>
        <c:auto val="1"/>
        <c:lblAlgn val="ctr"/>
        <c:lblOffset val="100"/>
      </c:catAx>
      <c:valAx>
        <c:axId val="46437504"/>
        <c:scaling>
          <c:orientation val="minMax"/>
          <c:max val="1"/>
          <c:min val="0.995"/>
        </c:scaling>
        <c:axPos val="l"/>
        <c:majorGridlines>
          <c:spPr>
            <a:ln>
              <a:solidFill>
                <a:schemeClr val="bg1">
                  <a:lumMod val="85000"/>
                </a:schemeClr>
              </a:solidFill>
            </a:ln>
          </c:spPr>
        </c:majorGridlines>
        <c:numFmt formatCode="General" sourceLinked="1"/>
        <c:majorTickMark val="none"/>
        <c:tickLblPos val="nextTo"/>
        <c:spPr>
          <a:ln w="9525">
            <a:noFill/>
          </a:ln>
        </c:spPr>
        <c:crossAx val="46427136"/>
        <c:crosses val="autoZero"/>
        <c:crossBetween val="between"/>
      </c:valAx>
    </c:plotArea>
    <c:legend>
      <c:legendPos val="b"/>
      <c:layout/>
    </c:legend>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L"/>
  <c:chart>
    <c:autoTitleDeleted val="1"/>
    <c:plotArea>
      <c:layout/>
      <c:areaChart>
        <c:grouping val="standard"/>
        <c:ser>
          <c:idx val="3"/>
          <c:order val="2"/>
          <c:tx>
            <c:v>Rango exigido por la NTSyCS</c:v>
          </c:tx>
          <c:spPr>
            <a:solidFill>
              <a:srgbClr val="7CCB41"/>
            </a:solidFill>
            <a:ln>
              <a:noFill/>
            </a:ln>
          </c:spPr>
          <c:cat>
            <c:strRef>
              <c:f>'[5]Rangos NTSyCS'!$A$116:$A$299</c:f>
              <c:strCache>
                <c:ptCount val="184"/>
                <c:pt idx="14">
                  <c:v>Julio</c:v>
                </c:pt>
                <c:pt idx="45">
                  <c:v>Agosto</c:v>
                </c:pt>
                <c:pt idx="76">
                  <c:v>Septiembre</c:v>
                </c:pt>
                <c:pt idx="106">
                  <c:v>Octubre</c:v>
                </c:pt>
                <c:pt idx="137">
                  <c:v>Noviembre</c:v>
                </c:pt>
                <c:pt idx="167">
                  <c:v>Diciembre</c:v>
                </c:pt>
              </c:strCache>
            </c:strRef>
          </c:cat>
          <c:val>
            <c:numRef>
              <c:f>'[5]Rangos NTSyCS'!$E$116:$E$299</c:f>
              <c:numCache>
                <c:formatCode>General</c:formatCode>
                <c:ptCount val="18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numCache>
            </c:numRef>
          </c:val>
        </c:ser>
        <c:ser>
          <c:idx val="2"/>
          <c:order val="3"/>
          <c:spPr>
            <a:solidFill>
              <a:schemeClr val="bg1"/>
            </a:solidFill>
            <a:ln>
              <a:noFill/>
            </a:ln>
          </c:spPr>
          <c:cat>
            <c:strRef>
              <c:f>'[5]Rangos NTSyCS'!$A$116:$A$299</c:f>
              <c:strCache>
                <c:ptCount val="184"/>
                <c:pt idx="14">
                  <c:v>Julio</c:v>
                </c:pt>
                <c:pt idx="45">
                  <c:v>Agosto</c:v>
                </c:pt>
                <c:pt idx="76">
                  <c:v>Septiembre</c:v>
                </c:pt>
                <c:pt idx="106">
                  <c:v>Octubre</c:v>
                </c:pt>
                <c:pt idx="137">
                  <c:v>Noviembre</c:v>
                </c:pt>
                <c:pt idx="167">
                  <c:v>Diciembre</c:v>
                </c:pt>
              </c:strCache>
            </c:strRef>
          </c:cat>
          <c:val>
            <c:numRef>
              <c:f>'[5]Rangos NTSyCS'!$D$116:$D$299</c:f>
              <c:numCache>
                <c:formatCode>General</c:formatCode>
                <c:ptCount val="184"/>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pt idx="55">
                  <c:v>0.97</c:v>
                </c:pt>
                <c:pt idx="56">
                  <c:v>0.97</c:v>
                </c:pt>
                <c:pt idx="57">
                  <c:v>0.97</c:v>
                </c:pt>
                <c:pt idx="58">
                  <c:v>0.97</c:v>
                </c:pt>
                <c:pt idx="59">
                  <c:v>0.97</c:v>
                </c:pt>
                <c:pt idx="60">
                  <c:v>0.97</c:v>
                </c:pt>
                <c:pt idx="61">
                  <c:v>0.97</c:v>
                </c:pt>
                <c:pt idx="62">
                  <c:v>0.97</c:v>
                </c:pt>
                <c:pt idx="63">
                  <c:v>0.97</c:v>
                </c:pt>
                <c:pt idx="64">
                  <c:v>0.97</c:v>
                </c:pt>
                <c:pt idx="65">
                  <c:v>0.97</c:v>
                </c:pt>
                <c:pt idx="66">
                  <c:v>0.97</c:v>
                </c:pt>
                <c:pt idx="67">
                  <c:v>0.97</c:v>
                </c:pt>
                <c:pt idx="68">
                  <c:v>0.97</c:v>
                </c:pt>
                <c:pt idx="69">
                  <c:v>0.97</c:v>
                </c:pt>
                <c:pt idx="70">
                  <c:v>0.97</c:v>
                </c:pt>
                <c:pt idx="71">
                  <c:v>0.97</c:v>
                </c:pt>
                <c:pt idx="72">
                  <c:v>0.97</c:v>
                </c:pt>
                <c:pt idx="73">
                  <c:v>0.97</c:v>
                </c:pt>
                <c:pt idx="74">
                  <c:v>0.97</c:v>
                </c:pt>
                <c:pt idx="75">
                  <c:v>0.97</c:v>
                </c:pt>
                <c:pt idx="76">
                  <c:v>0.97</c:v>
                </c:pt>
                <c:pt idx="77">
                  <c:v>0.97</c:v>
                </c:pt>
                <c:pt idx="78">
                  <c:v>0.97</c:v>
                </c:pt>
                <c:pt idx="79">
                  <c:v>0.97</c:v>
                </c:pt>
                <c:pt idx="80">
                  <c:v>0.97</c:v>
                </c:pt>
                <c:pt idx="81">
                  <c:v>0.97</c:v>
                </c:pt>
                <c:pt idx="82">
                  <c:v>0.97</c:v>
                </c:pt>
                <c:pt idx="83">
                  <c:v>0.97</c:v>
                </c:pt>
                <c:pt idx="84">
                  <c:v>0.97</c:v>
                </c:pt>
                <c:pt idx="85">
                  <c:v>0.97</c:v>
                </c:pt>
                <c:pt idx="86">
                  <c:v>0.97</c:v>
                </c:pt>
                <c:pt idx="87">
                  <c:v>0.97</c:v>
                </c:pt>
                <c:pt idx="88">
                  <c:v>0.97</c:v>
                </c:pt>
                <c:pt idx="89">
                  <c:v>0.97</c:v>
                </c:pt>
                <c:pt idx="90">
                  <c:v>0.97</c:v>
                </c:pt>
                <c:pt idx="91">
                  <c:v>0.97</c:v>
                </c:pt>
                <c:pt idx="92">
                  <c:v>0.97</c:v>
                </c:pt>
                <c:pt idx="93">
                  <c:v>0.97</c:v>
                </c:pt>
                <c:pt idx="94">
                  <c:v>0.97</c:v>
                </c:pt>
                <c:pt idx="95">
                  <c:v>0.97</c:v>
                </c:pt>
                <c:pt idx="96">
                  <c:v>0.97</c:v>
                </c:pt>
                <c:pt idx="97">
                  <c:v>0.97</c:v>
                </c:pt>
                <c:pt idx="98">
                  <c:v>0.97</c:v>
                </c:pt>
                <c:pt idx="99">
                  <c:v>0.97</c:v>
                </c:pt>
                <c:pt idx="100">
                  <c:v>0.97</c:v>
                </c:pt>
                <c:pt idx="101">
                  <c:v>0.97</c:v>
                </c:pt>
                <c:pt idx="102">
                  <c:v>0.97</c:v>
                </c:pt>
                <c:pt idx="103">
                  <c:v>0.97</c:v>
                </c:pt>
                <c:pt idx="104">
                  <c:v>0.97</c:v>
                </c:pt>
                <c:pt idx="105">
                  <c:v>0.97</c:v>
                </c:pt>
                <c:pt idx="106">
                  <c:v>0.97</c:v>
                </c:pt>
                <c:pt idx="107">
                  <c:v>0.97</c:v>
                </c:pt>
                <c:pt idx="108">
                  <c:v>0.97</c:v>
                </c:pt>
                <c:pt idx="109">
                  <c:v>0.97</c:v>
                </c:pt>
                <c:pt idx="110">
                  <c:v>0.97</c:v>
                </c:pt>
                <c:pt idx="111">
                  <c:v>0.97</c:v>
                </c:pt>
                <c:pt idx="112">
                  <c:v>0.97</c:v>
                </c:pt>
                <c:pt idx="113">
                  <c:v>0.97</c:v>
                </c:pt>
                <c:pt idx="114">
                  <c:v>0.97</c:v>
                </c:pt>
                <c:pt idx="115">
                  <c:v>0.97</c:v>
                </c:pt>
                <c:pt idx="116">
                  <c:v>0.97</c:v>
                </c:pt>
                <c:pt idx="117">
                  <c:v>0.97</c:v>
                </c:pt>
                <c:pt idx="118">
                  <c:v>0.97</c:v>
                </c:pt>
                <c:pt idx="119">
                  <c:v>0.97</c:v>
                </c:pt>
                <c:pt idx="120">
                  <c:v>0.97</c:v>
                </c:pt>
                <c:pt idx="121">
                  <c:v>0.97</c:v>
                </c:pt>
                <c:pt idx="122">
                  <c:v>0.97</c:v>
                </c:pt>
                <c:pt idx="123">
                  <c:v>0.97</c:v>
                </c:pt>
                <c:pt idx="124">
                  <c:v>0.97</c:v>
                </c:pt>
                <c:pt idx="125">
                  <c:v>0.97</c:v>
                </c:pt>
                <c:pt idx="126">
                  <c:v>0.97</c:v>
                </c:pt>
                <c:pt idx="127">
                  <c:v>0.97</c:v>
                </c:pt>
                <c:pt idx="128">
                  <c:v>0.97</c:v>
                </c:pt>
                <c:pt idx="129">
                  <c:v>0.97</c:v>
                </c:pt>
                <c:pt idx="130">
                  <c:v>0.97</c:v>
                </c:pt>
                <c:pt idx="131">
                  <c:v>0.97</c:v>
                </c:pt>
                <c:pt idx="132">
                  <c:v>0.97</c:v>
                </c:pt>
                <c:pt idx="133">
                  <c:v>0.97</c:v>
                </c:pt>
                <c:pt idx="134">
                  <c:v>0.97</c:v>
                </c:pt>
                <c:pt idx="135">
                  <c:v>0.97</c:v>
                </c:pt>
                <c:pt idx="136">
                  <c:v>0.97</c:v>
                </c:pt>
                <c:pt idx="137">
                  <c:v>0.97</c:v>
                </c:pt>
                <c:pt idx="138">
                  <c:v>0.97</c:v>
                </c:pt>
                <c:pt idx="139">
                  <c:v>0.97</c:v>
                </c:pt>
                <c:pt idx="140">
                  <c:v>0.97</c:v>
                </c:pt>
                <c:pt idx="141">
                  <c:v>0.97</c:v>
                </c:pt>
                <c:pt idx="142">
                  <c:v>0.97</c:v>
                </c:pt>
                <c:pt idx="143">
                  <c:v>0.97</c:v>
                </c:pt>
                <c:pt idx="144">
                  <c:v>0.97</c:v>
                </c:pt>
                <c:pt idx="145">
                  <c:v>0.97</c:v>
                </c:pt>
                <c:pt idx="146">
                  <c:v>0.97</c:v>
                </c:pt>
                <c:pt idx="147">
                  <c:v>0.97</c:v>
                </c:pt>
                <c:pt idx="148">
                  <c:v>0.97</c:v>
                </c:pt>
                <c:pt idx="149">
                  <c:v>0.97</c:v>
                </c:pt>
                <c:pt idx="150">
                  <c:v>0.97</c:v>
                </c:pt>
                <c:pt idx="151">
                  <c:v>0.97</c:v>
                </c:pt>
                <c:pt idx="152">
                  <c:v>0.97</c:v>
                </c:pt>
                <c:pt idx="153">
                  <c:v>0.97</c:v>
                </c:pt>
                <c:pt idx="154">
                  <c:v>0.97</c:v>
                </c:pt>
                <c:pt idx="155">
                  <c:v>0.97</c:v>
                </c:pt>
                <c:pt idx="156">
                  <c:v>0.97</c:v>
                </c:pt>
                <c:pt idx="157">
                  <c:v>0.97</c:v>
                </c:pt>
                <c:pt idx="158">
                  <c:v>0.97</c:v>
                </c:pt>
                <c:pt idx="159">
                  <c:v>0.97</c:v>
                </c:pt>
                <c:pt idx="160">
                  <c:v>0.97</c:v>
                </c:pt>
                <c:pt idx="161">
                  <c:v>0.97</c:v>
                </c:pt>
                <c:pt idx="162">
                  <c:v>0.97</c:v>
                </c:pt>
                <c:pt idx="163">
                  <c:v>0.97</c:v>
                </c:pt>
                <c:pt idx="164">
                  <c:v>0.97</c:v>
                </c:pt>
                <c:pt idx="165">
                  <c:v>0.97</c:v>
                </c:pt>
                <c:pt idx="166">
                  <c:v>0.97</c:v>
                </c:pt>
                <c:pt idx="167">
                  <c:v>0.97</c:v>
                </c:pt>
                <c:pt idx="168">
                  <c:v>0.97</c:v>
                </c:pt>
                <c:pt idx="169">
                  <c:v>0.97</c:v>
                </c:pt>
                <c:pt idx="170">
                  <c:v>0.97</c:v>
                </c:pt>
                <c:pt idx="171">
                  <c:v>0.97</c:v>
                </c:pt>
                <c:pt idx="172">
                  <c:v>0.97</c:v>
                </c:pt>
                <c:pt idx="173">
                  <c:v>0.97</c:v>
                </c:pt>
                <c:pt idx="174">
                  <c:v>0.97</c:v>
                </c:pt>
                <c:pt idx="175">
                  <c:v>0.97</c:v>
                </c:pt>
                <c:pt idx="176">
                  <c:v>0.97</c:v>
                </c:pt>
                <c:pt idx="177">
                  <c:v>0.97</c:v>
                </c:pt>
                <c:pt idx="178">
                  <c:v>0.97</c:v>
                </c:pt>
                <c:pt idx="179">
                  <c:v>0.97</c:v>
                </c:pt>
                <c:pt idx="180">
                  <c:v>0.97</c:v>
                </c:pt>
                <c:pt idx="181">
                  <c:v>0.97</c:v>
                </c:pt>
                <c:pt idx="182">
                  <c:v>0.97</c:v>
                </c:pt>
                <c:pt idx="183">
                  <c:v>0.97</c:v>
                </c:pt>
              </c:numCache>
            </c:numRef>
          </c:val>
        </c:ser>
        <c:axId val="46478080"/>
        <c:axId val="46479616"/>
      </c:areaChart>
      <c:lineChart>
        <c:grouping val="standard"/>
        <c:ser>
          <c:idx val="0"/>
          <c:order val="0"/>
          <c:tx>
            <c:strRef>
              <c:f>'[5]Rangos NTSyCS'!$G$22</c:f>
              <c:strCache>
                <c:ptCount val="1"/>
                <c:pt idx="0">
                  <c:v>Desempeño diario de control</c:v>
                </c:pt>
              </c:strCache>
            </c:strRef>
          </c:tx>
          <c:spPr>
            <a:ln w="15240">
              <a:solidFill>
                <a:schemeClr val="tx2">
                  <a:lumMod val="60000"/>
                  <a:lumOff val="40000"/>
                </a:schemeClr>
              </a:solidFill>
            </a:ln>
          </c:spPr>
          <c:marker>
            <c:symbol val="none"/>
          </c:marker>
          <c:cat>
            <c:strRef>
              <c:f>'[5]Rangos NTSyCS'!$A$116:$A$299</c:f>
              <c:strCache>
                <c:ptCount val="184"/>
                <c:pt idx="14">
                  <c:v>Julio</c:v>
                </c:pt>
                <c:pt idx="45">
                  <c:v>Agosto</c:v>
                </c:pt>
                <c:pt idx="76">
                  <c:v>Septiembre</c:v>
                </c:pt>
                <c:pt idx="106">
                  <c:v>Octubre</c:v>
                </c:pt>
                <c:pt idx="137">
                  <c:v>Noviembre</c:v>
                </c:pt>
                <c:pt idx="167">
                  <c:v>Diciembre</c:v>
                </c:pt>
              </c:strCache>
            </c:strRef>
          </c:cat>
          <c:val>
            <c:numRef>
              <c:f>'[5]Rangos NTSyCS'!$I$116:$I$299</c:f>
              <c:numCache>
                <c:formatCode>General</c:formatCode>
                <c:ptCount val="184"/>
                <c:pt idx="0">
                  <c:v>0.81307870370370372</c:v>
                </c:pt>
                <c:pt idx="1">
                  <c:v>0.84743604583863874</c:v>
                </c:pt>
                <c:pt idx="2">
                  <c:v>0.83678666512327815</c:v>
                </c:pt>
                <c:pt idx="3">
                  <c:v>0.85032989929389979</c:v>
                </c:pt>
                <c:pt idx="4">
                  <c:v>0.83088320407454563</c:v>
                </c:pt>
                <c:pt idx="5">
                  <c:v>0.88088899178145619</c:v>
                </c:pt>
                <c:pt idx="6">
                  <c:v>0.83180923718022914</c:v>
                </c:pt>
                <c:pt idx="7">
                  <c:v>0.83860005093771695</c:v>
                </c:pt>
                <c:pt idx="8">
                  <c:v>0.91248987151290661</c:v>
                </c:pt>
                <c:pt idx="9">
                  <c:v>0.90612339391133234</c:v>
                </c:pt>
                <c:pt idx="10">
                  <c:v>0.87868966315545782</c:v>
                </c:pt>
                <c:pt idx="11">
                  <c:v>0.86744616809446629</c:v>
                </c:pt>
                <c:pt idx="12">
                  <c:v>0.88184137291280151</c:v>
                </c:pt>
                <c:pt idx="13">
                  <c:v>0.91828703703703707</c:v>
                </c:pt>
                <c:pt idx="14">
                  <c:v>0.90438708183817573</c:v>
                </c:pt>
                <c:pt idx="15">
                  <c:v>0.90172473665933561</c:v>
                </c:pt>
                <c:pt idx="16">
                  <c:v>0.88413010765134858</c:v>
                </c:pt>
                <c:pt idx="17">
                  <c:v>0.93430656934306566</c:v>
                </c:pt>
                <c:pt idx="18">
                  <c:v>0.87673933209647492</c:v>
                </c:pt>
                <c:pt idx="19">
                  <c:v>0.87184241019698727</c:v>
                </c:pt>
                <c:pt idx="20">
                  <c:v>0.89254361595732856</c:v>
                </c:pt>
                <c:pt idx="21">
                  <c:v>0.84361615927769418</c:v>
                </c:pt>
                <c:pt idx="22">
                  <c:v>0.85479198053076832</c:v>
                </c:pt>
                <c:pt idx="23">
                  <c:v>0.85265476466496637</c:v>
                </c:pt>
                <c:pt idx="24">
                  <c:v>0.89556558990390178</c:v>
                </c:pt>
                <c:pt idx="25">
                  <c:v>0.86860384348228759</c:v>
                </c:pt>
                <c:pt idx="26">
                  <c:v>0.92523148148148149</c:v>
                </c:pt>
                <c:pt idx="27">
                  <c:v>0.94143518518518521</c:v>
                </c:pt>
                <c:pt idx="28">
                  <c:v>0.94424481279703254</c:v>
                </c:pt>
                <c:pt idx="29">
                  <c:v>0.96163208531355049</c:v>
                </c:pt>
                <c:pt idx="30">
                  <c:v>0.97148487307291065</c:v>
                </c:pt>
                <c:pt idx="31">
                  <c:v>0.96673235191839568</c:v>
                </c:pt>
                <c:pt idx="32">
                  <c:v>0.95583120797588683</c:v>
                </c:pt>
                <c:pt idx="33">
                  <c:v>0.91468644951895217</c:v>
                </c:pt>
                <c:pt idx="34">
                  <c:v>0.87794134693404424</c:v>
                </c:pt>
                <c:pt idx="35">
                  <c:v>0.88512808624087169</c:v>
                </c:pt>
                <c:pt idx="36">
                  <c:v>0.92674162513040459</c:v>
                </c:pt>
                <c:pt idx="37">
                  <c:v>0.92253276121999306</c:v>
                </c:pt>
                <c:pt idx="38">
                  <c:v>0.86942416869424166</c:v>
                </c:pt>
                <c:pt idx="39">
                  <c:v>0.87197312014830264</c:v>
                </c:pt>
                <c:pt idx="40">
                  <c:v>0.9051934471941443</c:v>
                </c:pt>
                <c:pt idx="41">
                  <c:v>0.96409898919484138</c:v>
                </c:pt>
                <c:pt idx="42">
                  <c:v>0.91716045079586384</c:v>
                </c:pt>
                <c:pt idx="43">
                  <c:v>0.92343441384919256</c:v>
                </c:pt>
                <c:pt idx="44">
                  <c:v>0.90612292320204479</c:v>
                </c:pt>
                <c:pt idx="45">
                  <c:v>0.90891135122574651</c:v>
                </c:pt>
                <c:pt idx="46">
                  <c:v>0.93377483443708609</c:v>
                </c:pt>
                <c:pt idx="47">
                  <c:v>0.93238062042523528</c:v>
                </c:pt>
                <c:pt idx="48">
                  <c:v>0.94806552805855704</c:v>
                </c:pt>
                <c:pt idx="49">
                  <c:v>0.92494481236203085</c:v>
                </c:pt>
                <c:pt idx="50">
                  <c:v>0.93865458347856401</c:v>
                </c:pt>
                <c:pt idx="51">
                  <c:v>0.9062391077030324</c:v>
                </c:pt>
                <c:pt idx="52">
                  <c:v>0.94876263506448244</c:v>
                </c:pt>
                <c:pt idx="53">
                  <c:v>0.94876263506448244</c:v>
                </c:pt>
                <c:pt idx="54">
                  <c:v>0.93400720343906118</c:v>
                </c:pt>
                <c:pt idx="55">
                  <c:v>0.89058316843208007</c:v>
                </c:pt>
                <c:pt idx="56">
                  <c:v>0.91516203703703702</c:v>
                </c:pt>
                <c:pt idx="57">
                  <c:v>0.92523148148148149</c:v>
                </c:pt>
                <c:pt idx="58">
                  <c:v>0.91768927992590876</c:v>
                </c:pt>
                <c:pt idx="59">
                  <c:v>0.93875897198425562</c:v>
                </c:pt>
                <c:pt idx="60">
                  <c:v>0.92938180134290349</c:v>
                </c:pt>
                <c:pt idx="61">
                  <c:v>0.95461912479740685</c:v>
                </c:pt>
                <c:pt idx="62">
                  <c:v>0.95867098865478118</c:v>
                </c:pt>
                <c:pt idx="63">
                  <c:v>0.98218483236422116</c:v>
                </c:pt>
                <c:pt idx="64">
                  <c:v>0.82982171799027549</c:v>
                </c:pt>
                <c:pt idx="65">
                  <c:v>0.85193331789766147</c:v>
                </c:pt>
                <c:pt idx="66">
                  <c:v>0.83178976614957167</c:v>
                </c:pt>
                <c:pt idx="67">
                  <c:v>0.86499942109528771</c:v>
                </c:pt>
                <c:pt idx="68">
                  <c:v>0.89440778047933311</c:v>
                </c:pt>
                <c:pt idx="69">
                  <c:v>0.9643762830576017</c:v>
                </c:pt>
                <c:pt idx="70">
                  <c:v>0.95519796249131739</c:v>
                </c:pt>
                <c:pt idx="71">
                  <c:v>0.89328703703703705</c:v>
                </c:pt>
                <c:pt idx="72">
                  <c:v>0.86212086131048848</c:v>
                </c:pt>
                <c:pt idx="73">
                  <c:v>0.88006482982171796</c:v>
                </c:pt>
                <c:pt idx="74">
                  <c:v>0.96422783051632321</c:v>
                </c:pt>
                <c:pt idx="75">
                  <c:v>0.92602454271822177</c:v>
                </c:pt>
                <c:pt idx="76">
                  <c:v>0.89328703703703705</c:v>
                </c:pt>
                <c:pt idx="77">
                  <c:v>0.87071759259259263</c:v>
                </c:pt>
                <c:pt idx="78">
                  <c:v>0.90914351851851849</c:v>
                </c:pt>
                <c:pt idx="79">
                  <c:v>0.91041666666666665</c:v>
                </c:pt>
                <c:pt idx="80">
                  <c:v>0.91388888888888886</c:v>
                </c:pt>
                <c:pt idx="81">
                  <c:v>0.94062500000000004</c:v>
                </c:pt>
                <c:pt idx="82">
                  <c:v>0.90162037037037035</c:v>
                </c:pt>
                <c:pt idx="83">
                  <c:v>0.9145833333333333</c:v>
                </c:pt>
                <c:pt idx="84">
                  <c:v>0.84976851851851853</c:v>
                </c:pt>
                <c:pt idx="85">
                  <c:v>0.90798611111111116</c:v>
                </c:pt>
                <c:pt idx="86">
                  <c:v>0.85</c:v>
                </c:pt>
                <c:pt idx="87">
                  <c:v>0.88807870370370368</c:v>
                </c:pt>
                <c:pt idx="88">
                  <c:v>0.86296296296296293</c:v>
                </c:pt>
                <c:pt idx="89">
                  <c:v>0.93078703703703702</c:v>
                </c:pt>
                <c:pt idx="90">
                  <c:v>0.91435185185185186</c:v>
                </c:pt>
                <c:pt idx="91">
                  <c:v>0.89532190829087543</c:v>
                </c:pt>
                <c:pt idx="92">
                  <c:v>0.87934228809634085</c:v>
                </c:pt>
                <c:pt idx="93">
                  <c:v>0.89924724956572089</c:v>
                </c:pt>
                <c:pt idx="94">
                  <c:v>0.83877314814814818</c:v>
                </c:pt>
                <c:pt idx="95">
                  <c:v>0.86195677434348128</c:v>
                </c:pt>
                <c:pt idx="96">
                  <c:v>0.92926603380412132</c:v>
                </c:pt>
                <c:pt idx="97">
                  <c:v>0.93980087983329474</c:v>
                </c:pt>
                <c:pt idx="98">
                  <c:v>0.93482287566566336</c:v>
                </c:pt>
                <c:pt idx="99">
                  <c:v>0.83109516091687896</c:v>
                </c:pt>
                <c:pt idx="100">
                  <c:v>0.87647603611947211</c:v>
                </c:pt>
                <c:pt idx="101">
                  <c:v>0.87378415933302456</c:v>
                </c:pt>
                <c:pt idx="102">
                  <c:v>0.92081500347302614</c:v>
                </c:pt>
                <c:pt idx="103">
                  <c:v>0.9039129428108359</c:v>
                </c:pt>
                <c:pt idx="104">
                  <c:v>0.84378259357978913</c:v>
                </c:pt>
                <c:pt idx="105">
                  <c:v>0.86652002778420933</c:v>
                </c:pt>
                <c:pt idx="106">
                  <c:v>0.87243893969209396</c:v>
                </c:pt>
                <c:pt idx="107">
                  <c:v>0.83655515684685733</c:v>
                </c:pt>
                <c:pt idx="108">
                  <c:v>0.91098506771617083</c:v>
                </c:pt>
                <c:pt idx="109">
                  <c:v>0.89651580043986567</c:v>
                </c:pt>
                <c:pt idx="110">
                  <c:v>0.9181618242852182</c:v>
                </c:pt>
                <c:pt idx="111">
                  <c:v>0.9405023729598333</c:v>
                </c:pt>
                <c:pt idx="112">
                  <c:v>0.96272716749623799</c:v>
                </c:pt>
                <c:pt idx="113">
                  <c:v>0.96295867577265892</c:v>
                </c:pt>
                <c:pt idx="114">
                  <c:v>0.90107829348335677</c:v>
                </c:pt>
                <c:pt idx="115">
                  <c:v>0.85399768250289687</c:v>
                </c:pt>
                <c:pt idx="116">
                  <c:v>0.88169177288528389</c:v>
                </c:pt>
                <c:pt idx="117">
                  <c:v>0.91981460023174966</c:v>
                </c:pt>
                <c:pt idx="118">
                  <c:v>0.9147161066048668</c:v>
                </c:pt>
                <c:pt idx="119">
                  <c:v>0.93759407201574618</c:v>
                </c:pt>
                <c:pt idx="120">
                  <c:v>0.8568107856810786</c:v>
                </c:pt>
                <c:pt idx="121">
                  <c:v>0.91285201066172206</c:v>
                </c:pt>
                <c:pt idx="122">
                  <c:v>0.834164443929027</c:v>
                </c:pt>
                <c:pt idx="123">
                  <c:v>0.90763703789546879</c:v>
                </c:pt>
                <c:pt idx="124">
                  <c:v>0.92768571097462049</c:v>
                </c:pt>
                <c:pt idx="125">
                  <c:v>0.90930205551039367</c:v>
                </c:pt>
                <c:pt idx="126">
                  <c:v>0.86800324487194347</c:v>
                </c:pt>
                <c:pt idx="127">
                  <c:v>0.78050759068258202</c:v>
                </c:pt>
                <c:pt idx="128">
                  <c:v>0.8677792041078306</c:v>
                </c:pt>
                <c:pt idx="129">
                  <c:v>0.91365322206768662</c:v>
                </c:pt>
                <c:pt idx="130">
                  <c:v>0.93586918705786848</c:v>
                </c:pt>
                <c:pt idx="131">
                  <c:v>0.94802181227520599</c:v>
                </c:pt>
                <c:pt idx="132">
                  <c:v>0.93668096950017399</c:v>
                </c:pt>
                <c:pt idx="133">
                  <c:v>0.91244346515133945</c:v>
                </c:pt>
                <c:pt idx="134">
                  <c:v>0.90891180901610846</c:v>
                </c:pt>
                <c:pt idx="135">
                  <c:v>0.85561993047508689</c:v>
                </c:pt>
                <c:pt idx="136">
                  <c:v>0.86061588330632088</c:v>
                </c:pt>
                <c:pt idx="137">
                  <c:v>0.90449178050474643</c:v>
                </c:pt>
                <c:pt idx="138">
                  <c:v>0.93262329242880293</c:v>
                </c:pt>
                <c:pt idx="139">
                  <c:v>0.91826811761981941</c:v>
                </c:pt>
                <c:pt idx="140">
                  <c:v>0.8677934707108127</c:v>
                </c:pt>
                <c:pt idx="141">
                  <c:v>0.87676545496642744</c:v>
                </c:pt>
                <c:pt idx="142">
                  <c:v>0.88573743922204218</c:v>
                </c:pt>
                <c:pt idx="143">
                  <c:v>0.82357027089604073</c:v>
                </c:pt>
                <c:pt idx="144">
                  <c:v>0.87149803195184072</c:v>
                </c:pt>
                <c:pt idx="145">
                  <c:v>0.91653160453808757</c:v>
                </c:pt>
                <c:pt idx="146">
                  <c:v>0.90507061819865708</c:v>
                </c:pt>
                <c:pt idx="147">
                  <c:v>0.84637647603611943</c:v>
                </c:pt>
                <c:pt idx="148">
                  <c:v>0.85413290113452189</c:v>
                </c:pt>
                <c:pt idx="149">
                  <c:v>0.83472222222222225</c:v>
                </c:pt>
                <c:pt idx="150">
                  <c:v>0.83215649959486049</c:v>
                </c:pt>
                <c:pt idx="151">
                  <c:v>0.86478351470247738</c:v>
                </c:pt>
                <c:pt idx="152">
                  <c:v>0.92347765686501504</c:v>
                </c:pt>
                <c:pt idx="153">
                  <c:v>0.90344987265570731</c:v>
                </c:pt>
                <c:pt idx="154">
                  <c:v>0.87731481481481477</c:v>
                </c:pt>
                <c:pt idx="155">
                  <c:v>0.8837962962962963</c:v>
                </c:pt>
                <c:pt idx="156">
                  <c:v>0.86319444444444449</c:v>
                </c:pt>
                <c:pt idx="157">
                  <c:v>0.87615740740740744</c:v>
                </c:pt>
                <c:pt idx="158">
                  <c:v>0.8530092592592593</c:v>
                </c:pt>
                <c:pt idx="159">
                  <c:v>0.82002314814814814</c:v>
                </c:pt>
                <c:pt idx="160">
                  <c:v>0.81064814814814812</c:v>
                </c:pt>
                <c:pt idx="161">
                  <c:v>0.79826388888888888</c:v>
                </c:pt>
                <c:pt idx="162">
                  <c:v>0.8393518518518519</c:v>
                </c:pt>
                <c:pt idx="163">
                  <c:v>0.80462962962962958</c:v>
                </c:pt>
                <c:pt idx="164">
                  <c:v>0.91134259259259254</c:v>
                </c:pt>
                <c:pt idx="165">
                  <c:v>0.89351851851851849</c:v>
                </c:pt>
                <c:pt idx="166">
                  <c:v>0.88946759259259256</c:v>
                </c:pt>
                <c:pt idx="167">
                  <c:v>0.88144628578050754</c:v>
                </c:pt>
                <c:pt idx="168">
                  <c:v>0.86194505621884776</c:v>
                </c:pt>
                <c:pt idx="169">
                  <c:v>0.84894084963537442</c:v>
                </c:pt>
                <c:pt idx="170">
                  <c:v>0.83985641500694763</c:v>
                </c:pt>
                <c:pt idx="171">
                  <c:v>0.78954736350909938</c:v>
                </c:pt>
                <c:pt idx="172">
                  <c:v>0.85669637689547407</c:v>
                </c:pt>
                <c:pt idx="173">
                  <c:v>0.87329525585732604</c:v>
                </c:pt>
                <c:pt idx="174">
                  <c:v>0.89270833333333333</c:v>
                </c:pt>
                <c:pt idx="175">
                  <c:v>0.89260889712696945</c:v>
                </c:pt>
                <c:pt idx="176">
                  <c:v>0.88484708063021311</c:v>
                </c:pt>
                <c:pt idx="177">
                  <c:v>0.91670528266913809</c:v>
                </c:pt>
                <c:pt idx="178">
                  <c:v>0.89874884151992585</c:v>
                </c:pt>
                <c:pt idx="179">
                  <c:v>0.86434198331788692</c:v>
                </c:pt>
                <c:pt idx="180">
                  <c:v>0.87372567191844297</c:v>
                </c:pt>
                <c:pt idx="181">
                  <c:v>0.84650139017608894</c:v>
                </c:pt>
                <c:pt idx="182">
                  <c:v>0.85750695088044482</c:v>
                </c:pt>
                <c:pt idx="183">
                  <c:v>0.79441418472592418</c:v>
                </c:pt>
              </c:numCache>
            </c:numRef>
          </c:val>
        </c:ser>
        <c:ser>
          <c:idx val="1"/>
          <c:order val="1"/>
          <c:tx>
            <c:strRef>
              <c:f>'[5]Rangos NTSyCS'!$L$22</c:f>
              <c:strCache>
                <c:ptCount val="1"/>
                <c:pt idx="0">
                  <c:v>Desempeño periodo 7 días de control</c:v>
                </c:pt>
              </c:strCache>
            </c:strRef>
          </c:tx>
          <c:spPr>
            <a:ln w="28575">
              <a:solidFill>
                <a:srgbClr val="E15B25"/>
              </a:solidFill>
            </a:ln>
          </c:spPr>
          <c:marker>
            <c:symbol val="none"/>
          </c:marker>
          <c:cat>
            <c:strRef>
              <c:f>'[5]Rangos NTSyCS'!$A$116:$A$299</c:f>
              <c:strCache>
                <c:ptCount val="184"/>
                <c:pt idx="14">
                  <c:v>Julio</c:v>
                </c:pt>
                <c:pt idx="45">
                  <c:v>Agosto</c:v>
                </c:pt>
                <c:pt idx="76">
                  <c:v>Septiembre</c:v>
                </c:pt>
                <c:pt idx="106">
                  <c:v>Octubre</c:v>
                </c:pt>
                <c:pt idx="137">
                  <c:v>Noviembre</c:v>
                </c:pt>
                <c:pt idx="167">
                  <c:v>Diciembre</c:v>
                </c:pt>
              </c:strCache>
            </c:strRef>
          </c:cat>
          <c:val>
            <c:numRef>
              <c:f>'[5]Rangos NTSyCS'!$N$116:$N$299</c:f>
              <c:numCache>
                <c:formatCode>General</c:formatCode>
                <c:ptCount val="184"/>
                <c:pt idx="0">
                  <c:v>0.82335285620341403</c:v>
                </c:pt>
                <c:pt idx="1">
                  <c:v>0.82804928024233593</c:v>
                </c:pt>
                <c:pt idx="2">
                  <c:v>0.82826425221329814</c:v>
                </c:pt>
                <c:pt idx="3">
                  <c:v>0.82922233698111991</c:v>
                </c:pt>
                <c:pt idx="4">
                  <c:v>0.8290073650101577</c:v>
                </c:pt>
                <c:pt idx="5">
                  <c:v>0.84200142732814343</c:v>
                </c:pt>
                <c:pt idx="6">
                  <c:v>0.84160182099939307</c:v>
                </c:pt>
                <c:pt idx="7">
                  <c:v>0.84524772774710921</c:v>
                </c:pt>
                <c:pt idx="8">
                  <c:v>0.85454113141486177</c:v>
                </c:pt>
                <c:pt idx="9">
                  <c:v>0.8644463783845836</c:v>
                </c:pt>
                <c:pt idx="10">
                  <c:v>0.86849777322194932</c:v>
                </c:pt>
                <c:pt idx="11">
                  <c:v>0.87372105379622378</c:v>
                </c:pt>
                <c:pt idx="12">
                  <c:v>0.87385710824355878</c:v>
                </c:pt>
                <c:pt idx="13">
                  <c:v>0.88621107965167401</c:v>
                </c:pt>
                <c:pt idx="14">
                  <c:v>0.89560922692316824</c:v>
                </c:pt>
                <c:pt idx="15">
                  <c:v>0.89407135051551534</c:v>
                </c:pt>
                <c:pt idx="16">
                  <c:v>0.89092945247837485</c:v>
                </c:pt>
                <c:pt idx="17">
                  <c:v>0.89887472479089003</c:v>
                </c:pt>
                <c:pt idx="18">
                  <c:v>0.90020231964831965</c:v>
                </c:pt>
                <c:pt idx="19">
                  <c:v>0.89877389640320349</c:v>
                </c:pt>
                <c:pt idx="20">
                  <c:v>0.89509626482038818</c:v>
                </c:pt>
                <c:pt idx="21">
                  <c:v>0.88641470445460491</c:v>
                </c:pt>
                <c:pt idx="22">
                  <c:v>0.87971002500766671</c:v>
                </c:pt>
                <c:pt idx="23">
                  <c:v>0.87521354743818358</c:v>
                </c:pt>
                <c:pt idx="24">
                  <c:v>0.8696791218040173</c:v>
                </c:pt>
                <c:pt idx="25">
                  <c:v>0.8685169091448478</c:v>
                </c:pt>
                <c:pt idx="26">
                  <c:v>0.8761439193283469</c:v>
                </c:pt>
                <c:pt idx="27">
                  <c:v>0.88312842921804069</c:v>
                </c:pt>
                <c:pt idx="28">
                  <c:v>0.89750395114937476</c:v>
                </c:pt>
                <c:pt idx="29">
                  <c:v>0.91276682326120084</c:v>
                </c:pt>
                <c:pt idx="30">
                  <c:v>0.9297425530337643</c:v>
                </c:pt>
                <c:pt idx="31">
                  <c:v>0.93990923332154908</c:v>
                </c:pt>
                <c:pt idx="32">
                  <c:v>0.95237028539206314</c:v>
                </c:pt>
                <c:pt idx="33">
                  <c:v>0.95086385225455916</c:v>
                </c:pt>
                <c:pt idx="34">
                  <c:v>0.94179330393296745</c:v>
                </c:pt>
                <c:pt idx="35">
                  <c:v>0.93334805728208736</c:v>
                </c:pt>
                <c:pt idx="36">
                  <c:v>0.92836370582735228</c:v>
                </c:pt>
                <c:pt idx="37">
                  <c:v>0.92137054699122101</c:v>
                </c:pt>
                <c:pt idx="38">
                  <c:v>0.90746937795919913</c:v>
                </c:pt>
                <c:pt idx="39">
                  <c:v>0.8954896511266871</c:v>
                </c:pt>
                <c:pt idx="40">
                  <c:v>0.89413350793742896</c:v>
                </c:pt>
                <c:pt idx="41">
                  <c:v>0.90644174254611432</c:v>
                </c:pt>
                <c:pt idx="42">
                  <c:v>0.91101779462539878</c:v>
                </c:pt>
                <c:pt idx="43">
                  <c:v>0.91054533587093989</c:v>
                </c:pt>
                <c:pt idx="44">
                  <c:v>0.90820107329694721</c:v>
                </c:pt>
                <c:pt idx="45">
                  <c:v>0.91384209937287664</c:v>
                </c:pt>
                <c:pt idx="46">
                  <c:v>0.92267091569984572</c:v>
                </c:pt>
                <c:pt idx="47">
                  <c:v>0.92655479759000148</c:v>
                </c:pt>
                <c:pt idx="48">
                  <c:v>0.92426430314196095</c:v>
                </c:pt>
                <c:pt idx="49">
                  <c:v>0.92537635479427049</c:v>
                </c:pt>
                <c:pt idx="50">
                  <c:v>0.92755066474132353</c:v>
                </c:pt>
                <c:pt idx="51">
                  <c:v>0.9275672625271788</c:v>
                </c:pt>
                <c:pt idx="52">
                  <c:v>0.93326030307556973</c:v>
                </c:pt>
                <c:pt idx="53">
                  <c:v>0.93540141745091199</c:v>
                </c:pt>
                <c:pt idx="54">
                  <c:v>0.9356337864528872</c:v>
                </c:pt>
                <c:pt idx="55">
                  <c:v>0.9274220207919619</c:v>
                </c:pt>
                <c:pt idx="56">
                  <c:v>0.92602448145981986</c:v>
                </c:pt>
                <c:pt idx="57">
                  <c:v>0.92410689546023672</c:v>
                </c:pt>
                <c:pt idx="58">
                  <c:v>0.925742634349219</c:v>
                </c:pt>
                <c:pt idx="59">
                  <c:v>0.9243135396234724</c:v>
                </c:pt>
                <c:pt idx="60">
                  <c:v>0.92154484909181822</c:v>
                </c:pt>
                <c:pt idx="61">
                  <c:v>0.92448940928586765</c:v>
                </c:pt>
                <c:pt idx="62">
                  <c:v>0.93421624074625353</c:v>
                </c:pt>
                <c:pt idx="63">
                  <c:v>0.94379092579299406</c:v>
                </c:pt>
                <c:pt idx="64">
                  <c:v>0.93016095957996459</c:v>
                </c:pt>
                <c:pt idx="65">
                  <c:v>0.92076725071878651</c:v>
                </c:pt>
                <c:pt idx="66">
                  <c:v>0.90548593559954593</c:v>
                </c:pt>
                <c:pt idx="67">
                  <c:v>0.89628845270702939</c:v>
                </c:pt>
                <c:pt idx="68">
                  <c:v>0.88768683209016164</c:v>
                </c:pt>
                <c:pt idx="69">
                  <c:v>0.88850187414770754</c:v>
                </c:pt>
                <c:pt idx="70">
                  <c:v>0.8846466070230069</c:v>
                </c:pt>
                <c:pt idx="71">
                  <c:v>0.89371308117254444</c:v>
                </c:pt>
                <c:pt idx="72">
                  <c:v>0.89516844451723387</c:v>
                </c:pt>
                <c:pt idx="73">
                  <c:v>0.90206488218468339</c:v>
                </c:pt>
                <c:pt idx="74">
                  <c:v>0.91624036924483132</c:v>
                </c:pt>
                <c:pt idx="75">
                  <c:v>0.92075704956467253</c:v>
                </c:pt>
                <c:pt idx="76">
                  <c:v>0.91060144299030621</c:v>
                </c:pt>
                <c:pt idx="77">
                  <c:v>0.89853281871905977</c:v>
                </c:pt>
                <c:pt idx="78">
                  <c:v>0.90079803035927142</c:v>
                </c:pt>
                <c:pt idx="79">
                  <c:v>0.90769743112443957</c:v>
                </c:pt>
                <c:pt idx="80">
                  <c:v>0.9125294395626069</c:v>
                </c:pt>
                <c:pt idx="81">
                  <c:v>0.90915760663170364</c:v>
                </c:pt>
                <c:pt idx="82">
                  <c:v>0.90567129629629617</c:v>
                </c:pt>
                <c:pt idx="83">
                  <c:v>0.90871362433862424</c:v>
                </c:pt>
                <c:pt idx="84">
                  <c:v>0.9057208994708994</c:v>
                </c:pt>
                <c:pt idx="85">
                  <c:v>0.90555555555555578</c:v>
                </c:pt>
                <c:pt idx="86">
                  <c:v>0.8969246031746031</c:v>
                </c:pt>
                <c:pt idx="87">
                  <c:v>0.89323743386243382</c:v>
                </c:pt>
                <c:pt idx="88">
                  <c:v>0.88214285714285712</c:v>
                </c:pt>
                <c:pt idx="89">
                  <c:v>0.88630952380952377</c:v>
                </c:pt>
                <c:pt idx="90">
                  <c:v>0.88627645502645513</c:v>
                </c:pt>
                <c:pt idx="91">
                  <c:v>0.89278408213679172</c:v>
                </c:pt>
                <c:pt idx="92">
                  <c:v>0.88869210742039595</c:v>
                </c:pt>
                <c:pt idx="93">
                  <c:v>0.89572742878692757</c:v>
                </c:pt>
                <c:pt idx="94">
                  <c:v>0.88868377799327669</c:v>
                </c:pt>
                <c:pt idx="95">
                  <c:v>0.88854003676192228</c:v>
                </c:pt>
                <c:pt idx="96">
                  <c:v>0.88832275058579147</c:v>
                </c:pt>
                <c:pt idx="97">
                  <c:v>0.89195832601171188</c:v>
                </c:pt>
                <c:pt idx="98">
                  <c:v>0.89760132135096726</c:v>
                </c:pt>
                <c:pt idx="99">
                  <c:v>0.8907088746110442</c:v>
                </c:pt>
                <c:pt idx="100">
                  <c:v>0.8874558441187228</c:v>
                </c:pt>
                <c:pt idx="101">
                  <c:v>0.89245741714513382</c:v>
                </c:pt>
                <c:pt idx="102">
                  <c:v>0.90086573559221172</c:v>
                </c:pt>
                <c:pt idx="103">
                  <c:v>0.89724386545031365</c:v>
                </c:pt>
                <c:pt idx="104">
                  <c:v>0.88352696741409864</c:v>
                </c:pt>
                <c:pt idx="105">
                  <c:v>0.87376941771674788</c:v>
                </c:pt>
                <c:pt idx="106">
                  <c:v>0.87967567182749296</c:v>
                </c:pt>
                <c:pt idx="107">
                  <c:v>0.87397268907426218</c:v>
                </c:pt>
                <c:pt idx="108">
                  <c:v>0.87928710455756875</c:v>
                </c:pt>
                <c:pt idx="109">
                  <c:v>0.87581578983854591</c:v>
                </c:pt>
                <c:pt idx="110">
                  <c:v>0.87785134433488643</c:v>
                </c:pt>
                <c:pt idx="111">
                  <c:v>0.89166845567489261</c:v>
                </c:pt>
                <c:pt idx="112">
                  <c:v>0.90541233277661104</c:v>
                </c:pt>
                <c:pt idx="113">
                  <c:v>0.91834372364526318</c:v>
                </c:pt>
                <c:pt idx="114">
                  <c:v>0.92756131459333446</c:v>
                </c:pt>
                <c:pt idx="115">
                  <c:v>0.91942025956286677</c:v>
                </c:pt>
                <c:pt idx="116">
                  <c:v>0.91730254134078371</c:v>
                </c:pt>
                <c:pt idx="117">
                  <c:v>0.91753865219028807</c:v>
                </c:pt>
                <c:pt idx="118">
                  <c:v>0.91385489985386437</c:v>
                </c:pt>
                <c:pt idx="119">
                  <c:v>0.91026445764236552</c:v>
                </c:pt>
                <c:pt idx="120">
                  <c:v>0.89510047334356835</c:v>
                </c:pt>
                <c:pt idx="121">
                  <c:v>0.89678243294047777</c:v>
                </c:pt>
                <c:pt idx="122">
                  <c:v>0.89394911314421066</c:v>
                </c:pt>
                <c:pt idx="123">
                  <c:v>0.89765557957423703</c:v>
                </c:pt>
                <c:pt idx="124">
                  <c:v>0.89878002396607581</c:v>
                </c:pt>
                <c:pt idx="125">
                  <c:v>0.89800658809543676</c:v>
                </c:pt>
                <c:pt idx="126">
                  <c:v>0.88806504136060782</c:v>
                </c:pt>
                <c:pt idx="127">
                  <c:v>0.87716458493225091</c:v>
                </c:pt>
                <c:pt idx="128">
                  <c:v>0.87072561256740943</c:v>
                </c:pt>
                <c:pt idx="129">
                  <c:v>0.88208115230150386</c:v>
                </c:pt>
                <c:pt idx="130">
                  <c:v>0.88611431646756078</c:v>
                </c:pt>
                <c:pt idx="131">
                  <c:v>0.88901947379621582</c:v>
                </c:pt>
                <c:pt idx="132">
                  <c:v>0.89293074722332733</c:v>
                </c:pt>
                <c:pt idx="133">
                  <c:v>0.89927935012038396</c:v>
                </c:pt>
                <c:pt idx="134">
                  <c:v>0.91762280988231626</c:v>
                </c:pt>
                <c:pt idx="135">
                  <c:v>0.91588577079192424</c:v>
                </c:pt>
                <c:pt idx="136">
                  <c:v>0.9083090081117291</c:v>
                </c:pt>
                <c:pt idx="137">
                  <c:v>0.90382652146128317</c:v>
                </c:pt>
                <c:pt idx="138">
                  <c:v>0.90162673291179707</c:v>
                </c:pt>
                <c:pt idx="139">
                  <c:v>0.89899632550031761</c:v>
                </c:pt>
                <c:pt idx="140">
                  <c:v>0.89261775486595663</c:v>
                </c:pt>
                <c:pt idx="141">
                  <c:v>0.8880254185731451</c:v>
                </c:pt>
                <c:pt idx="142">
                  <c:v>0.89232791982271031</c:v>
                </c:pt>
                <c:pt idx="143">
                  <c:v>0.88703568947838463</c:v>
                </c:pt>
                <c:pt idx="144">
                  <c:v>0.88232229682796959</c:v>
                </c:pt>
                <c:pt idx="145">
                  <c:v>0.88002348427215282</c:v>
                </c:pt>
                <c:pt idx="146">
                  <c:v>0.87813812721198681</c:v>
                </c:pt>
                <c:pt idx="147">
                  <c:v>0.87507855654417355</c:v>
                </c:pt>
                <c:pt idx="148">
                  <c:v>0.87184533456818702</c:v>
                </c:pt>
                <c:pt idx="149">
                  <c:v>0.86455744642535559</c:v>
                </c:pt>
                <c:pt idx="150">
                  <c:v>0.86578405052518703</c:v>
                </c:pt>
                <c:pt idx="151">
                  <c:v>0.86482483377527808</c:v>
                </c:pt>
                <c:pt idx="152">
                  <c:v>0.86581712696483915</c:v>
                </c:pt>
                <c:pt idx="153">
                  <c:v>0.86558559188727469</c:v>
                </c:pt>
                <c:pt idx="154">
                  <c:v>0.87000535456994554</c:v>
                </c:pt>
                <c:pt idx="155">
                  <c:v>0.87424298245019905</c:v>
                </c:pt>
                <c:pt idx="156">
                  <c:v>0.87831044276765946</c:v>
                </c:pt>
                <c:pt idx="157">
                  <c:v>0.88459628674088042</c:v>
                </c:pt>
                <c:pt idx="158">
                  <c:v>0.88291425024899206</c:v>
                </c:pt>
                <c:pt idx="159">
                  <c:v>0.86813503471801112</c:v>
                </c:pt>
                <c:pt idx="160">
                  <c:v>0.85487764550264544</c:v>
                </c:pt>
                <c:pt idx="161">
                  <c:v>0.84358465608465616</c:v>
                </c:pt>
                <c:pt idx="162">
                  <c:v>0.83723544973544972</c:v>
                </c:pt>
                <c:pt idx="163">
                  <c:v>0.82886904761904756</c:v>
                </c:pt>
                <c:pt idx="164">
                  <c:v>0.8338955026455025</c:v>
                </c:pt>
                <c:pt idx="165">
                  <c:v>0.83968253968253959</c:v>
                </c:pt>
                <c:pt idx="166">
                  <c:v>0.84960317460317458</c:v>
                </c:pt>
                <c:pt idx="167">
                  <c:v>0.8597171942649402</c:v>
                </c:pt>
                <c:pt idx="168">
                  <c:v>0.86881450388350578</c:v>
                </c:pt>
                <c:pt idx="169">
                  <c:v>0.87018436070972327</c:v>
                </c:pt>
                <c:pt idx="170">
                  <c:v>0.87521675862076875</c:v>
                </c:pt>
                <c:pt idx="171">
                  <c:v>0.85781744018026962</c:v>
                </c:pt>
                <c:pt idx="172">
                  <c:v>0.8525571342341205</c:v>
                </c:pt>
                <c:pt idx="173">
                  <c:v>0.85024680041479672</c:v>
                </c:pt>
                <c:pt idx="174">
                  <c:v>0.85185566435091464</c:v>
                </c:pt>
                <c:pt idx="175">
                  <c:v>0.85623621305207487</c:v>
                </c:pt>
                <c:pt idx="176">
                  <c:v>0.86136567462276614</c:v>
                </c:pt>
                <c:pt idx="177">
                  <c:v>0.8723440842887934</c:v>
                </c:pt>
                <c:pt idx="178">
                  <c:v>0.88794429543319719</c:v>
                </c:pt>
                <c:pt idx="179">
                  <c:v>0.88903652492211338</c:v>
                </c:pt>
                <c:pt idx="180">
                  <c:v>0.88909801293084434</c:v>
                </c:pt>
                <c:pt idx="181">
                  <c:v>0.88249702105123795</c:v>
                </c:pt>
                <c:pt idx="182">
                  <c:v>0.87748245730173424</c:v>
                </c:pt>
                <c:pt idx="183">
                  <c:v>0.86456347217255014</c:v>
                </c:pt>
              </c:numCache>
            </c:numRef>
          </c:val>
        </c:ser>
        <c:marker val="1"/>
        <c:axId val="46478080"/>
        <c:axId val="46479616"/>
      </c:lineChart>
      <c:catAx>
        <c:axId val="46478080"/>
        <c:scaling>
          <c:orientation val="minMax"/>
        </c:scaling>
        <c:axPos val="b"/>
        <c:numFmt formatCode="dd/mmm" sourceLinked="1"/>
        <c:majorTickMark val="none"/>
        <c:tickLblPos val="nextTo"/>
        <c:spPr>
          <a:ln>
            <a:solidFill>
              <a:schemeClr val="bg1">
                <a:lumMod val="85000"/>
              </a:schemeClr>
            </a:solidFill>
          </a:ln>
        </c:spPr>
        <c:txPr>
          <a:bodyPr rot="60000"/>
          <a:lstStyle/>
          <a:p>
            <a:pPr>
              <a:defRPr sz="800">
                <a:latin typeface="Arial" pitchFamily="34" charset="0"/>
                <a:cs typeface="Arial" pitchFamily="34" charset="0"/>
              </a:defRPr>
            </a:pPr>
            <a:endParaRPr lang="es-CL"/>
          </a:p>
        </c:txPr>
        <c:crossAx val="46479616"/>
        <c:crosses val="autoZero"/>
        <c:auto val="1"/>
        <c:lblAlgn val="ctr"/>
        <c:lblOffset val="100"/>
      </c:catAx>
      <c:valAx>
        <c:axId val="46479616"/>
        <c:scaling>
          <c:orientation val="minMax"/>
          <c:max val="1"/>
          <c:min val="0.5"/>
        </c:scaling>
        <c:axPos val="l"/>
        <c:majorGridlines>
          <c:spPr>
            <a:ln>
              <a:solidFill>
                <a:schemeClr val="bg1">
                  <a:lumMod val="85000"/>
                </a:schemeClr>
              </a:solidFill>
            </a:ln>
          </c:spPr>
        </c:majorGridlines>
        <c:numFmt formatCode="0%" sourceLinked="0"/>
        <c:majorTickMark val="none"/>
        <c:tickLblPos val="nextTo"/>
        <c:spPr>
          <a:ln w="9525">
            <a:solidFill>
              <a:schemeClr val="bg1">
                <a:lumMod val="85000"/>
              </a:schemeClr>
            </a:solidFill>
          </a:ln>
        </c:spPr>
        <c:txPr>
          <a:bodyPr/>
          <a:lstStyle/>
          <a:p>
            <a:pPr>
              <a:defRPr sz="800">
                <a:latin typeface="Arial" pitchFamily="34" charset="0"/>
                <a:cs typeface="Arial" pitchFamily="34" charset="0"/>
              </a:defRPr>
            </a:pPr>
            <a:endParaRPr lang="es-CL"/>
          </a:p>
        </c:txPr>
        <c:crossAx val="46478080"/>
        <c:crosses val="autoZero"/>
        <c:crossBetween val="between"/>
      </c:valAx>
    </c:plotArea>
    <c:legend>
      <c:legendPos val="b"/>
      <c:legendEntry>
        <c:idx val="1"/>
        <c:delete val="1"/>
      </c:legendEntry>
      <c:txPr>
        <a:bodyPr/>
        <a:lstStyle/>
        <a:p>
          <a:pPr>
            <a:defRPr sz="800">
              <a:latin typeface="Arial" pitchFamily="34" charset="0"/>
              <a:cs typeface="Arial" pitchFamily="34" charset="0"/>
            </a:defRPr>
          </a:pPr>
          <a:endParaRPr lang="es-CL"/>
        </a:p>
      </c:txPr>
    </c:legend>
    <c:plotVisOnly val="1"/>
    <c:dispBlanksAs val="gap"/>
  </c:chart>
  <c:spPr>
    <a:ln>
      <a:noFill/>
    </a:ln>
  </c:spPr>
  <c:printSettings>
    <c:headerFooter/>
    <c:pageMargins b="0.75000000000000366" l="0.70000000000000062" r="0.70000000000000062" t="0.7500000000000036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CL"/>
  <c:chart>
    <c:title>
      <c:tx>
        <c:rich>
          <a:bodyPr/>
          <a:lstStyle/>
          <a:p>
            <a:pPr>
              <a:defRPr sz="1075" b="1" i="0" u="none" strike="noStrike" baseline="0">
                <a:solidFill>
                  <a:srgbClr val="000000"/>
                </a:solidFill>
                <a:latin typeface="Tahoma"/>
                <a:ea typeface="Tahoma"/>
                <a:cs typeface="Tahoma"/>
              </a:defRPr>
            </a:pPr>
            <a:r>
              <a:rPr lang="es-CL"/>
              <a:t>HISTOGRAMA DEL INDICE PONDERADO DE LA DDA GLOBAL
 Y SUS COMPONENTES</a:t>
            </a:r>
          </a:p>
        </c:rich>
      </c:tx>
      <c:layout>
        <c:manualLayout>
          <c:xMode val="edge"/>
          <c:yMode val="edge"/>
          <c:x val="0.14396301231576841"/>
          <c:y val="1.4285692920863482E-2"/>
        </c:manualLayout>
      </c:layout>
      <c:spPr>
        <a:noFill/>
        <a:ln w="25400">
          <a:noFill/>
        </a:ln>
      </c:spPr>
    </c:title>
    <c:plotArea>
      <c:layout>
        <c:manualLayout>
          <c:layoutTarget val="inner"/>
          <c:xMode val="edge"/>
          <c:yMode val="edge"/>
          <c:x val="6.1919551446061892E-2"/>
          <c:y val="0.14000000000000001"/>
          <c:w val="0.8885455632509881"/>
          <c:h val="0.57428571428571462"/>
        </c:manualLayout>
      </c:layout>
      <c:lineChart>
        <c:grouping val="standard"/>
        <c:ser>
          <c:idx val="0"/>
          <c:order val="0"/>
          <c:tx>
            <c:strRef>
              <c:f>'[6]Indices Historicos'!$D$1</c:f>
              <c:strCache>
                <c:ptCount val="1"/>
                <c:pt idx="0">
                  <c:v>PDAD</c:v>
                </c:pt>
              </c:strCache>
            </c:strRef>
          </c:tx>
          <c:spPr>
            <a:ln w="28575">
              <a:solidFill>
                <a:schemeClr val="accent3">
                  <a:lumMod val="75000"/>
                </a:schemeClr>
              </a:solidFill>
              <a:prstDash val="lgDashDotDot"/>
            </a:ln>
          </c:spPr>
          <c:marker>
            <c:symbol val="none"/>
          </c:marker>
          <c:cat>
            <c:strRef>
              <c:f>'[6]Indices Historicos'!$I$15:$I$20</c:f>
              <c:strCache>
                <c:ptCount val="6"/>
                <c:pt idx="0">
                  <c:v>Julio</c:v>
                </c:pt>
                <c:pt idx="1">
                  <c:v>Agosto</c:v>
                </c:pt>
                <c:pt idx="2">
                  <c:v>Septiembre</c:v>
                </c:pt>
                <c:pt idx="3">
                  <c:v>Octubre</c:v>
                </c:pt>
                <c:pt idx="4">
                  <c:v>Noviembre</c:v>
                </c:pt>
                <c:pt idx="5">
                  <c:v>Diciembre</c:v>
                </c:pt>
              </c:strCache>
            </c:strRef>
          </c:cat>
          <c:val>
            <c:numRef>
              <c:f>'[6]Indices Historicos'!$L$15:$L$20</c:f>
              <c:numCache>
                <c:formatCode>General</c:formatCode>
                <c:ptCount val="6"/>
                <c:pt idx="0">
                  <c:v>5.4694772949423792E-2</c:v>
                </c:pt>
                <c:pt idx="1">
                  <c:v>5.4542521144869474E-2</c:v>
                </c:pt>
                <c:pt idx="2">
                  <c:v>3.8365800861065023E-2</c:v>
                </c:pt>
                <c:pt idx="3">
                  <c:v>3.1630272969690072E-2</c:v>
                </c:pt>
                <c:pt idx="4">
                  <c:v>2.2683702485340115E-2</c:v>
                </c:pt>
                <c:pt idx="5">
                  <c:v>3.7857946254270101E-2</c:v>
                </c:pt>
              </c:numCache>
            </c:numRef>
          </c:val>
        </c:ser>
        <c:ser>
          <c:idx val="1"/>
          <c:order val="1"/>
          <c:tx>
            <c:strRef>
              <c:f>'[6]Indices Historicos'!$E$1</c:f>
              <c:strCache>
                <c:ptCount val="1"/>
                <c:pt idx="0">
                  <c:v>DDAD</c:v>
                </c:pt>
              </c:strCache>
            </c:strRef>
          </c:tx>
          <c:spPr>
            <a:ln w="28575">
              <a:solidFill>
                <a:srgbClr val="FF5050"/>
              </a:solidFill>
              <a:prstDash val="lgDashDot"/>
            </a:ln>
          </c:spPr>
          <c:marker>
            <c:symbol val="none"/>
          </c:marker>
          <c:cat>
            <c:strRef>
              <c:f>'[6]Indices Historicos'!$I$15:$I$20</c:f>
              <c:strCache>
                <c:ptCount val="6"/>
                <c:pt idx="0">
                  <c:v>Julio</c:v>
                </c:pt>
                <c:pt idx="1">
                  <c:v>Agosto</c:v>
                </c:pt>
                <c:pt idx="2">
                  <c:v>Septiembre</c:v>
                </c:pt>
                <c:pt idx="3">
                  <c:v>Octubre</c:v>
                </c:pt>
                <c:pt idx="4">
                  <c:v>Noviembre</c:v>
                </c:pt>
                <c:pt idx="5">
                  <c:v>Diciembre</c:v>
                </c:pt>
              </c:strCache>
            </c:strRef>
          </c:cat>
          <c:val>
            <c:numRef>
              <c:f>'[6]Indices Historicos'!$M$15:$M$20</c:f>
              <c:numCache>
                <c:formatCode>General</c:formatCode>
                <c:ptCount val="6"/>
                <c:pt idx="0">
                  <c:v>0.48252688172043012</c:v>
                </c:pt>
                <c:pt idx="1">
                  <c:v>0.53360215053763438</c:v>
                </c:pt>
                <c:pt idx="2">
                  <c:v>0.25869262865090403</c:v>
                </c:pt>
                <c:pt idx="3">
                  <c:v>0.21505376344086022</c:v>
                </c:pt>
                <c:pt idx="4">
                  <c:v>6.5277777777777782E-2</c:v>
                </c:pt>
                <c:pt idx="5">
                  <c:v>0.29301075268817206</c:v>
                </c:pt>
              </c:numCache>
            </c:numRef>
          </c:val>
        </c:ser>
        <c:ser>
          <c:idx val="2"/>
          <c:order val="2"/>
          <c:tx>
            <c:strRef>
              <c:f>'[6]Indices Historicos'!$F$1</c:f>
              <c:strCache>
                <c:ptCount val="1"/>
                <c:pt idx="0">
                  <c:v>DSVAD</c:v>
                </c:pt>
              </c:strCache>
            </c:strRef>
          </c:tx>
          <c:spPr>
            <a:ln w="28575">
              <a:solidFill>
                <a:schemeClr val="tx2">
                  <a:lumMod val="60000"/>
                  <a:lumOff val="40000"/>
                </a:schemeClr>
              </a:solidFill>
              <a:prstDash val="sysDash"/>
            </a:ln>
          </c:spPr>
          <c:marker>
            <c:symbol val="none"/>
          </c:marker>
          <c:cat>
            <c:strRef>
              <c:f>'[6]Indices Historicos'!$I$15:$I$20</c:f>
              <c:strCache>
                <c:ptCount val="6"/>
                <c:pt idx="0">
                  <c:v>Julio</c:v>
                </c:pt>
                <c:pt idx="1">
                  <c:v>Agosto</c:v>
                </c:pt>
                <c:pt idx="2">
                  <c:v>Septiembre</c:v>
                </c:pt>
                <c:pt idx="3">
                  <c:v>Octubre</c:v>
                </c:pt>
                <c:pt idx="4">
                  <c:v>Noviembre</c:v>
                </c:pt>
                <c:pt idx="5">
                  <c:v>Diciembre</c:v>
                </c:pt>
              </c:strCache>
            </c:strRef>
          </c:cat>
          <c:val>
            <c:numRef>
              <c:f>'[6]Indices Historicos'!$N$15:$N$20</c:f>
              <c:numCache>
                <c:formatCode>General</c:formatCode>
                <c:ptCount val="6"/>
                <c:pt idx="0">
                  <c:v>2.9406814531086581E-2</c:v>
                </c:pt>
                <c:pt idx="1">
                  <c:v>2.870445627218737E-2</c:v>
                </c:pt>
                <c:pt idx="2">
                  <c:v>3.2931140031246635E-2</c:v>
                </c:pt>
                <c:pt idx="3">
                  <c:v>2.8989677377123303E-2</c:v>
                </c:pt>
                <c:pt idx="4">
                  <c:v>2.3800738048565709E-2</c:v>
                </c:pt>
                <c:pt idx="5">
                  <c:v>2.8959452406361885E-2</c:v>
                </c:pt>
              </c:numCache>
            </c:numRef>
          </c:val>
        </c:ser>
        <c:ser>
          <c:idx val="3"/>
          <c:order val="3"/>
          <c:tx>
            <c:strRef>
              <c:f>'[6]Indices Historicos'!$G$1</c:f>
              <c:strCache>
                <c:ptCount val="1"/>
                <c:pt idx="0">
                  <c:v>Ponderado
FINAL</c:v>
                </c:pt>
              </c:strCache>
            </c:strRef>
          </c:tx>
          <c:spPr>
            <a:ln w="38100">
              <a:solidFill>
                <a:schemeClr val="bg1">
                  <a:lumMod val="75000"/>
                </a:schemeClr>
              </a:solidFill>
              <a:prstDash val="solid"/>
            </a:ln>
          </c:spPr>
          <c:marker>
            <c:symbol val="none"/>
          </c:marker>
          <c:cat>
            <c:strRef>
              <c:f>'[6]Indices Historicos'!$I$15:$I$20</c:f>
              <c:strCache>
                <c:ptCount val="6"/>
                <c:pt idx="0">
                  <c:v>Julio</c:v>
                </c:pt>
                <c:pt idx="1">
                  <c:v>Agosto</c:v>
                </c:pt>
                <c:pt idx="2">
                  <c:v>Septiembre</c:v>
                </c:pt>
                <c:pt idx="3">
                  <c:v>Octubre</c:v>
                </c:pt>
                <c:pt idx="4">
                  <c:v>Noviembre</c:v>
                </c:pt>
                <c:pt idx="5">
                  <c:v>Diciembre</c:v>
                </c:pt>
              </c:strCache>
            </c:strRef>
          </c:cat>
          <c:val>
            <c:numRef>
              <c:f>'[6]Indices Historicos'!$O$15:$O$20</c:f>
              <c:numCache>
                <c:formatCode>General</c:formatCode>
                <c:ptCount val="6"/>
                <c:pt idx="0">
                  <c:v>0.22077002477415891</c:v>
                </c:pt>
                <c:pt idx="1">
                  <c:v>0.24099875992743902</c:v>
                </c:pt>
                <c:pt idx="2">
                  <c:v>0.12540959981103697</c:v>
                </c:pt>
                <c:pt idx="3">
                  <c:v>0.10447155003964478</c:v>
                </c:pt>
                <c:pt idx="4">
                  <c:v>3.9944739714960299E-2</c:v>
                </c:pt>
                <c:pt idx="5">
                  <c:v>0.13813937005824925</c:v>
                </c:pt>
              </c:numCache>
            </c:numRef>
          </c:val>
        </c:ser>
        <c:marker val="1"/>
        <c:axId val="48193536"/>
        <c:axId val="48195072"/>
      </c:lineChart>
      <c:scatterChart>
        <c:scatterStyle val="lineMarker"/>
        <c:ser>
          <c:idx val="4"/>
          <c:order val="4"/>
          <c:tx>
            <c:strRef>
              <c:f>'[6]Indices Historicos'!$H$1</c:f>
              <c:strCache>
                <c:ptCount val="1"/>
                <c:pt idx="0">
                  <c:v>Calificación</c:v>
                </c:pt>
              </c:strCache>
            </c:strRef>
          </c:tx>
          <c:spPr>
            <a:ln w="28575">
              <a:noFill/>
            </a:ln>
          </c:spPr>
          <c:marker>
            <c:symbol val="circle"/>
            <c:size val="8"/>
            <c:spPr>
              <a:solidFill>
                <a:schemeClr val="accent6">
                  <a:lumMod val="75000"/>
                </a:schemeClr>
              </a:solidFill>
              <a:ln>
                <a:noFill/>
                <a:prstDash val="solid"/>
              </a:ln>
            </c:spPr>
          </c:marker>
          <c:dLbls>
            <c:dLbl>
              <c:idx val="0"/>
              <c:layout>
                <c:manualLayout>
                  <c:x val="-1.2455898467229215E-2"/>
                  <c:y val="-6.1958127944712914E-2"/>
                </c:manualLayout>
              </c:layout>
              <c:dLblPos val="r"/>
              <c:showCatName val="1"/>
            </c:dLbl>
            <c:dLbl>
              <c:idx val="1"/>
              <c:layout>
                <c:manualLayout>
                  <c:x val="-3.5988319860548616E-2"/>
                  <c:y val="-4.2410340491143332E-2"/>
                </c:manualLayout>
              </c:layout>
              <c:dLblPos val="r"/>
              <c:showCatName val="1"/>
            </c:dLbl>
            <c:dLbl>
              <c:idx val="2"/>
              <c:layout>
                <c:manualLayout>
                  <c:x val="-5.1233758318909785E-2"/>
                  <c:y val="-5.1097712785901764E-2"/>
                </c:manualLayout>
              </c:layout>
              <c:dLblPos val="r"/>
              <c:showCatName val="1"/>
            </c:dLbl>
            <c:dLbl>
              <c:idx val="3"/>
              <c:layout>
                <c:manualLayout>
                  <c:x val="-4.3775464599432809E-2"/>
                  <c:y val="-4.2441994750656173E-2"/>
                </c:manualLayout>
              </c:layout>
              <c:dLblPos val="r"/>
              <c:showCatName val="1"/>
            </c:dLbl>
            <c:dLbl>
              <c:idx val="4"/>
              <c:layout>
                <c:manualLayout>
                  <c:x val="-4.7404816221124232E-2"/>
                  <c:y val="-7.6812033102332894E-2"/>
                </c:manualLayout>
              </c:layout>
              <c:dLblPos val="r"/>
              <c:showCatName val="1"/>
            </c:dLbl>
            <c:dLbl>
              <c:idx val="5"/>
              <c:layout>
                <c:manualLayout>
                  <c:x val="-2.7742087753067832E-2"/>
                  <c:y val="-4.3753257596693414E-2"/>
                </c:manualLayout>
              </c:layout>
              <c:dLblPos val="r"/>
              <c:showCatName val="1"/>
            </c:dLbl>
            <c:dLbl>
              <c:idx val="6"/>
              <c:layout>
                <c:manualLayout>
                  <c:x val="-4.6683893615465252E-2"/>
                  <c:y val="-6.21330333708289E-2"/>
                </c:manualLayout>
              </c:layout>
              <c:dLblPos val="r"/>
              <c:showCatName val="1"/>
            </c:dLbl>
            <c:dLbl>
              <c:idx val="7"/>
              <c:layout>
                <c:manualLayout>
                  <c:x val="-4.1377180793577273E-3"/>
                  <c:y val="2.5315035620547436E-2"/>
                </c:manualLayout>
              </c:layout>
              <c:dLblPos val="r"/>
              <c:showCatName val="1"/>
            </c:dLbl>
            <c:dLbl>
              <c:idx val="8"/>
              <c:layout>
                <c:manualLayout>
                  <c:x val="-4.2602894452434932E-2"/>
                  <c:y val="-4.8615523059617582E-2"/>
                </c:manualLayout>
              </c:layout>
              <c:dLblPos val="r"/>
              <c:showCatName val="1"/>
            </c:dLbl>
            <c:dLbl>
              <c:idx val="9"/>
              <c:layout>
                <c:manualLayout>
                  <c:x val="-3.4628604860924894E-2"/>
                  <c:y val="-6.166209223847019E-2"/>
                </c:manualLayout>
              </c:layout>
              <c:dLblPos val="r"/>
              <c:showCatName val="1"/>
            </c:dLbl>
            <c:dLbl>
              <c:idx val="10"/>
              <c:layout>
                <c:manualLayout>
                  <c:x val="-3.4394090831525316E-2"/>
                  <c:y val="-4.3164604424447132E-2"/>
                </c:manualLayout>
              </c:layout>
              <c:dLblPos val="r"/>
              <c:showCatName val="1"/>
            </c:dLbl>
            <c:dLbl>
              <c:idx val="11"/>
              <c:layout>
                <c:manualLayout>
                  <c:x val="-1.6872983756287489E-2"/>
                  <c:y val="4.6454893138357697E-2"/>
                </c:manualLayout>
              </c:layout>
              <c:dLblPos val="r"/>
              <c:showCatName val="1"/>
            </c:dLbl>
            <c:spPr>
              <a:noFill/>
              <a:ln w="25400">
                <a:noFill/>
              </a:ln>
            </c:spPr>
            <c:txPr>
              <a:bodyPr/>
              <a:lstStyle/>
              <a:p>
                <a:pPr>
                  <a:defRPr sz="750" b="0" i="0" u="none" strike="noStrike" baseline="0">
                    <a:solidFill>
                      <a:srgbClr val="000000"/>
                    </a:solidFill>
                    <a:latin typeface="Arial"/>
                    <a:ea typeface="Arial"/>
                    <a:cs typeface="Arial"/>
                  </a:defRPr>
                </a:pPr>
                <a:endParaRPr lang="es-CL"/>
              </a:p>
            </c:txPr>
            <c:showCatName val="1"/>
          </c:dLbls>
          <c:xVal>
            <c:strRef>
              <c:f>'[6]Indices Historicos'!$P$15:$P$20</c:f>
              <c:strCache>
                <c:ptCount val="6"/>
                <c:pt idx="0">
                  <c:v>Malo</c:v>
                </c:pt>
                <c:pt idx="1">
                  <c:v>Malo</c:v>
                </c:pt>
                <c:pt idx="2">
                  <c:v>Deficiente</c:v>
                </c:pt>
                <c:pt idx="3">
                  <c:v>Deficiente</c:v>
                </c:pt>
                <c:pt idx="4">
                  <c:v>Bueno</c:v>
                </c:pt>
                <c:pt idx="5">
                  <c:v>Deficiente</c:v>
                </c:pt>
              </c:strCache>
            </c:strRef>
          </c:xVal>
          <c:yVal>
            <c:numRef>
              <c:f>'[6]Indices Historicos'!$O$15:$O$20</c:f>
              <c:numCache>
                <c:formatCode>General</c:formatCode>
                <c:ptCount val="6"/>
                <c:pt idx="0">
                  <c:v>0.22077002477415891</c:v>
                </c:pt>
                <c:pt idx="1">
                  <c:v>0.24099875992743902</c:v>
                </c:pt>
                <c:pt idx="2">
                  <c:v>0.12540959981103697</c:v>
                </c:pt>
                <c:pt idx="3">
                  <c:v>0.10447155003964478</c:v>
                </c:pt>
                <c:pt idx="4">
                  <c:v>3.9944739714960299E-2</c:v>
                </c:pt>
                <c:pt idx="5">
                  <c:v>0.13813937005824925</c:v>
                </c:pt>
              </c:numCache>
            </c:numRef>
          </c:yVal>
        </c:ser>
        <c:axId val="48193536"/>
        <c:axId val="48195072"/>
      </c:scatterChart>
      <c:catAx>
        <c:axId val="48193536"/>
        <c:scaling>
          <c:orientation val="minMax"/>
        </c:scaling>
        <c:axPos val="b"/>
        <c:numFmt formatCode="General" sourceLinked="1"/>
        <c:tickLblPos val="nextTo"/>
        <c:spPr>
          <a:ln w="3175">
            <a:solidFill>
              <a:schemeClr val="bg1">
                <a:lumMod val="85000"/>
              </a:schemeClr>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48195072"/>
        <c:crosses val="autoZero"/>
        <c:auto val="1"/>
        <c:lblAlgn val="ctr"/>
        <c:lblOffset val="100"/>
        <c:tickLblSkip val="1"/>
        <c:tickMarkSkip val="1"/>
      </c:catAx>
      <c:valAx>
        <c:axId val="48195072"/>
        <c:scaling>
          <c:orientation val="minMax"/>
        </c:scaling>
        <c:axPos val="l"/>
        <c:majorGridlines>
          <c:spPr>
            <a:ln>
              <a:solidFill>
                <a:schemeClr val="bg1">
                  <a:lumMod val="85000"/>
                </a:schemeClr>
              </a:solidFill>
            </a:ln>
          </c:spPr>
        </c:majorGridlines>
        <c:minorGridlines>
          <c:spPr>
            <a:ln>
              <a:solidFill>
                <a:schemeClr val="bg1"/>
              </a:solidFill>
            </a:ln>
          </c:spPr>
        </c:minorGridlines>
        <c:numFmt formatCode="0%" sourceLinked="0"/>
        <c:tickLblPos val="nextTo"/>
        <c:spPr>
          <a:ln w="3175">
            <a:solidFill>
              <a:schemeClr val="bg1">
                <a:lumMod val="85000"/>
              </a:schemeClr>
            </a:solidFill>
            <a:prstDash val="solid"/>
          </a:ln>
        </c:spPr>
        <c:txPr>
          <a:bodyPr rot="0" vert="horz"/>
          <a:lstStyle/>
          <a:p>
            <a:pPr>
              <a:defRPr sz="900" b="0" i="0" u="none" strike="noStrike" baseline="0">
                <a:solidFill>
                  <a:srgbClr val="000000"/>
                </a:solidFill>
                <a:latin typeface="Arial" pitchFamily="34" charset="0"/>
                <a:ea typeface="Times New Roman"/>
                <a:cs typeface="Arial" pitchFamily="34" charset="0"/>
              </a:defRPr>
            </a:pPr>
            <a:endParaRPr lang="es-CL"/>
          </a:p>
        </c:txPr>
        <c:crossAx val="48193536"/>
        <c:crosses val="autoZero"/>
        <c:crossBetween val="midCat"/>
      </c:valAx>
      <c:spPr>
        <a:noFill/>
        <a:ln w="12700">
          <a:noFill/>
          <a:prstDash val="solid"/>
        </a:ln>
      </c:spPr>
    </c:plotArea>
    <c:legend>
      <c:legendPos val="r"/>
      <c:layout>
        <c:manualLayout>
          <c:xMode val="edge"/>
          <c:yMode val="edge"/>
          <c:x val="4.1795598627094692E-2"/>
          <c:y val="0.84571415752518453"/>
          <c:w val="0.90557286493034295"/>
          <c:h val="0.11428584247481929"/>
        </c:manualLayout>
      </c:layout>
      <c:spPr>
        <a:noFill/>
        <a:ln w="3175">
          <a:noFill/>
          <a:prstDash val="solid"/>
        </a:ln>
      </c:spPr>
      <c:txPr>
        <a:bodyPr/>
        <a:lstStyle/>
        <a:p>
          <a:pPr>
            <a:defRPr sz="650" b="0" i="0" u="none" strike="noStrike" baseline="0">
              <a:solidFill>
                <a:srgbClr val="000000"/>
              </a:solidFill>
              <a:latin typeface="Tahoma"/>
              <a:ea typeface="Tahoma"/>
              <a:cs typeface="Tahoma"/>
            </a:defRPr>
          </a:pPr>
          <a:endParaRPr lang="es-CL"/>
        </a:p>
      </c:txPr>
    </c:legend>
    <c:plotVisOnly val="1"/>
    <c:dispBlanksAs val="gap"/>
  </c:chart>
  <c:spPr>
    <a:noFill/>
    <a:ln w="3175">
      <a:noFill/>
      <a:prstDash val="solid"/>
    </a:ln>
  </c:spPr>
  <c:txPr>
    <a:bodyPr/>
    <a:lstStyle/>
    <a:p>
      <a:pPr>
        <a:defRPr sz="1200" b="0" i="0" u="none" strike="noStrike" baseline="0">
          <a:solidFill>
            <a:srgbClr val="000000"/>
          </a:solidFill>
          <a:latin typeface="Arial"/>
          <a:ea typeface="Arial"/>
          <a:cs typeface="Arial"/>
        </a:defRPr>
      </a:pPr>
      <a:endParaRPr lang="es-CL"/>
    </a:p>
  </c:txPr>
  <c:printSettings>
    <c:headerFooter alignWithMargins="0"/>
    <c:pageMargins b="1" l="0.750000000000002" r="0.750000000000002" t="1" header="0" footer="0"/>
    <c:pageSetup orientation="landscape" horizontalDpi="12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1919551446061892E-2"/>
          <c:y val="7.29805996472664E-2"/>
          <c:w val="0.89037772220620859"/>
          <c:h val="0.64130511463844886"/>
        </c:manualLayout>
      </c:layout>
      <c:lineChart>
        <c:grouping val="standard"/>
        <c:ser>
          <c:idx val="3"/>
          <c:order val="0"/>
          <c:tx>
            <c:v>Ponderado Final informado Clientes</c:v>
          </c:tx>
          <c:spPr>
            <a:ln w="38100">
              <a:solidFill>
                <a:schemeClr val="accent1">
                  <a:lumMod val="75000"/>
                </a:schemeClr>
              </a:solidFill>
              <a:prstDash val="solid"/>
            </a:ln>
          </c:spPr>
          <c:marker>
            <c:symbol val="none"/>
          </c:marker>
          <c:cat>
            <c:strRef>
              <c:f>'[6]Indices Historicos'!$I$15:$I$20</c:f>
              <c:strCache>
                <c:ptCount val="6"/>
                <c:pt idx="0">
                  <c:v>Julio</c:v>
                </c:pt>
                <c:pt idx="1">
                  <c:v>Agosto</c:v>
                </c:pt>
                <c:pt idx="2">
                  <c:v>Septiembre</c:v>
                </c:pt>
                <c:pt idx="3">
                  <c:v>Octubre</c:v>
                </c:pt>
                <c:pt idx="4">
                  <c:v>Noviembre</c:v>
                </c:pt>
                <c:pt idx="5">
                  <c:v>Diciembre</c:v>
                </c:pt>
              </c:strCache>
            </c:strRef>
          </c:cat>
          <c:val>
            <c:numRef>
              <c:f>'[6]Indices Historicos'!$O$15:$O$20</c:f>
              <c:numCache>
                <c:formatCode>General</c:formatCode>
                <c:ptCount val="6"/>
                <c:pt idx="0">
                  <c:v>0.22077002477415891</c:v>
                </c:pt>
                <c:pt idx="1">
                  <c:v>0.24099875992743902</c:v>
                </c:pt>
                <c:pt idx="2">
                  <c:v>0.12540959981103697</c:v>
                </c:pt>
                <c:pt idx="3">
                  <c:v>0.10447155003964478</c:v>
                </c:pt>
                <c:pt idx="4">
                  <c:v>3.9944739714960299E-2</c:v>
                </c:pt>
                <c:pt idx="5">
                  <c:v>0.13813937005824925</c:v>
                </c:pt>
              </c:numCache>
            </c:numRef>
          </c:val>
        </c:ser>
        <c:ser>
          <c:idx val="1"/>
          <c:order val="1"/>
          <c:tx>
            <c:v>Ponderado Final ajustado</c:v>
          </c:tx>
          <c:spPr>
            <a:ln w="28575">
              <a:solidFill>
                <a:schemeClr val="accent1">
                  <a:lumMod val="60000"/>
                  <a:lumOff val="40000"/>
                </a:schemeClr>
              </a:solidFill>
              <a:prstDash val="solid"/>
            </a:ln>
          </c:spPr>
          <c:marker>
            <c:symbol val="none"/>
          </c:marker>
          <c:cat>
            <c:strRef>
              <c:f>'[6]Indices Historicos'!$K$15:$K$20</c:f>
              <c:strCache>
                <c:ptCount val="6"/>
                <c:pt idx="0">
                  <c:v>JUL 2013</c:v>
                </c:pt>
                <c:pt idx="1">
                  <c:v>AGO 2013</c:v>
                </c:pt>
                <c:pt idx="2">
                  <c:v>SEPT 2013</c:v>
                </c:pt>
                <c:pt idx="3">
                  <c:v>OCT 2013</c:v>
                </c:pt>
                <c:pt idx="4">
                  <c:v>NOV 2013</c:v>
                </c:pt>
                <c:pt idx="5">
                  <c:v>DIC 2013</c:v>
                </c:pt>
              </c:strCache>
            </c:strRef>
          </c:cat>
          <c:val>
            <c:numRef>
              <c:f>'[6]Indices Historicos'!$T$15:$T$20</c:f>
              <c:numCache>
                <c:formatCode>General</c:formatCode>
                <c:ptCount val="6"/>
                <c:pt idx="0">
                  <c:v>0.1096086259939867</c:v>
                </c:pt>
                <c:pt idx="1">
                  <c:v>8.9184262476501519E-2</c:v>
                </c:pt>
                <c:pt idx="2">
                  <c:v>7.261948901153574E-2</c:v>
                </c:pt>
                <c:pt idx="3">
                  <c:v>7.2050463817880397E-2</c:v>
                </c:pt>
                <c:pt idx="4">
                  <c:v>3.0280786023860699E-2</c:v>
                </c:pt>
                <c:pt idx="5">
                  <c:v>8.6544800111869782E-2</c:v>
                </c:pt>
              </c:numCache>
            </c:numRef>
          </c:val>
        </c:ser>
        <c:marker val="1"/>
        <c:axId val="48457600"/>
        <c:axId val="48459136"/>
      </c:lineChart>
      <c:scatterChart>
        <c:scatterStyle val="lineMarker"/>
        <c:ser>
          <c:idx val="4"/>
          <c:order val="2"/>
          <c:tx>
            <c:strRef>
              <c:f>'[6]Indices Historicos'!$H$1</c:f>
              <c:strCache>
                <c:ptCount val="1"/>
                <c:pt idx="0">
                  <c:v>Calificación</c:v>
                </c:pt>
              </c:strCache>
            </c:strRef>
          </c:tx>
          <c:spPr>
            <a:ln w="28575">
              <a:noFill/>
            </a:ln>
          </c:spPr>
          <c:marker>
            <c:symbol val="circle"/>
            <c:size val="8"/>
            <c:spPr>
              <a:solidFill>
                <a:schemeClr val="accent6">
                  <a:lumMod val="75000"/>
                </a:schemeClr>
              </a:solidFill>
              <a:ln>
                <a:solidFill>
                  <a:schemeClr val="accent6"/>
                </a:solidFill>
                <a:prstDash val="solid"/>
              </a:ln>
            </c:spPr>
          </c:marker>
          <c:dLbls>
            <c:dLbl>
              <c:idx val="0"/>
              <c:layout>
                <c:manualLayout>
                  <c:x val="-8.4221062146389875E-3"/>
                  <c:y val="-4.6928335570917072E-2"/>
                </c:manualLayout>
              </c:layout>
              <c:dLblPos val="r"/>
              <c:showCatName val="1"/>
            </c:dLbl>
            <c:dLbl>
              <c:idx val="2"/>
              <c:layout>
                <c:manualLayout>
                  <c:x val="-3.041568302512369E-2"/>
                  <c:y val="-3.9988820276935837E-2"/>
                </c:manualLayout>
              </c:layout>
              <c:dLblPos val="r"/>
              <c:showCatName val="1"/>
            </c:dLbl>
            <c:spPr>
              <a:noFill/>
              <a:ln w="25400">
                <a:noFill/>
              </a:ln>
            </c:spPr>
            <c:txPr>
              <a:bodyPr/>
              <a:lstStyle/>
              <a:p>
                <a:pPr>
                  <a:defRPr sz="700" b="0" i="0" u="none" strike="noStrike" baseline="0">
                    <a:solidFill>
                      <a:srgbClr val="000000"/>
                    </a:solidFill>
                    <a:latin typeface="Arial"/>
                    <a:ea typeface="Arial"/>
                    <a:cs typeface="Arial"/>
                  </a:defRPr>
                </a:pPr>
                <a:endParaRPr lang="es-CL"/>
              </a:p>
            </c:txPr>
            <c:dLblPos val="t"/>
            <c:showCatName val="1"/>
          </c:dLbls>
          <c:xVal>
            <c:strRef>
              <c:f>'[6]Indices Historicos'!$P$15:$P$20</c:f>
              <c:strCache>
                <c:ptCount val="6"/>
                <c:pt idx="0">
                  <c:v>Malo</c:v>
                </c:pt>
                <c:pt idx="1">
                  <c:v>Malo</c:v>
                </c:pt>
                <c:pt idx="2">
                  <c:v>Deficiente</c:v>
                </c:pt>
                <c:pt idx="3">
                  <c:v>Deficiente</c:v>
                </c:pt>
                <c:pt idx="4">
                  <c:v>Bueno</c:v>
                </c:pt>
                <c:pt idx="5">
                  <c:v>Deficiente</c:v>
                </c:pt>
              </c:strCache>
            </c:strRef>
          </c:xVal>
          <c:yVal>
            <c:numRef>
              <c:f>'[6]Indices Historicos'!$O$15:$O$20</c:f>
              <c:numCache>
                <c:formatCode>General</c:formatCode>
                <c:ptCount val="6"/>
                <c:pt idx="0">
                  <c:v>0.22077002477415891</c:v>
                </c:pt>
                <c:pt idx="1">
                  <c:v>0.24099875992743902</c:v>
                </c:pt>
                <c:pt idx="2">
                  <c:v>0.12540959981103697</c:v>
                </c:pt>
                <c:pt idx="3">
                  <c:v>0.10447155003964478</c:v>
                </c:pt>
                <c:pt idx="4">
                  <c:v>3.9944739714960299E-2</c:v>
                </c:pt>
                <c:pt idx="5">
                  <c:v>0.13813937005824925</c:v>
                </c:pt>
              </c:numCache>
            </c:numRef>
          </c:yVal>
        </c:ser>
        <c:ser>
          <c:idx val="0"/>
          <c:order val="3"/>
          <c:spPr>
            <a:ln w="28575">
              <a:noFill/>
            </a:ln>
          </c:spPr>
          <c:marker>
            <c:symbol val="circle"/>
            <c:size val="8"/>
            <c:spPr>
              <a:solidFill>
                <a:schemeClr val="accent6">
                  <a:lumMod val="75000"/>
                </a:schemeClr>
              </a:solidFill>
              <a:ln>
                <a:solidFill>
                  <a:srgbClr val="F79646"/>
                </a:solidFill>
              </a:ln>
            </c:spPr>
          </c:marker>
          <c:dLbls>
            <c:dLbl>
              <c:idx val="0"/>
              <c:layout>
                <c:manualLayout>
                  <c:x val="-8.3853890580271734E-3"/>
                  <c:y val="4.345885113319E-2"/>
                </c:manualLayout>
              </c:layout>
              <c:dLblPos val="r"/>
              <c:showCatName val="1"/>
            </c:dLbl>
            <c:dLbl>
              <c:idx val="4"/>
              <c:layout>
                <c:manualLayout>
                  <c:x val="-4.5804301075268727E-2"/>
                  <c:y val="4.0978319783197791E-2"/>
                </c:manualLayout>
              </c:layout>
              <c:dLblPos val="r"/>
              <c:showCatName val="1"/>
            </c:dLbl>
            <c:txPr>
              <a:bodyPr/>
              <a:lstStyle/>
              <a:p>
                <a:pPr>
                  <a:defRPr sz="700"/>
                </a:pPr>
                <a:endParaRPr lang="es-CL"/>
              </a:p>
            </c:txPr>
            <c:dLblPos val="b"/>
            <c:showCatName val="1"/>
          </c:dLbls>
          <c:xVal>
            <c:strRef>
              <c:f>'[6]Indices Historicos'!$U$15:$U$20</c:f>
              <c:strCache>
                <c:ptCount val="6"/>
                <c:pt idx="0">
                  <c:v>Deficiente</c:v>
                </c:pt>
                <c:pt idx="1">
                  <c:v>Aceptable</c:v>
                </c:pt>
                <c:pt idx="2">
                  <c:v>Aceptable</c:v>
                </c:pt>
                <c:pt idx="3">
                  <c:v>Aceptable</c:v>
                </c:pt>
                <c:pt idx="4">
                  <c:v>Bueno</c:v>
                </c:pt>
                <c:pt idx="5">
                  <c:v>Aceptable</c:v>
                </c:pt>
              </c:strCache>
            </c:strRef>
          </c:xVal>
          <c:yVal>
            <c:numRef>
              <c:f>'[6]Indices Historicos'!$T$15:$T$20</c:f>
              <c:numCache>
                <c:formatCode>General</c:formatCode>
                <c:ptCount val="6"/>
                <c:pt idx="0">
                  <c:v>0.1096086259939867</c:v>
                </c:pt>
                <c:pt idx="1">
                  <c:v>8.9184262476501519E-2</c:v>
                </c:pt>
                <c:pt idx="2">
                  <c:v>7.261948901153574E-2</c:v>
                </c:pt>
                <c:pt idx="3">
                  <c:v>7.2050463817880397E-2</c:v>
                </c:pt>
                <c:pt idx="4">
                  <c:v>3.0280786023860699E-2</c:v>
                </c:pt>
                <c:pt idx="5">
                  <c:v>8.6544800111869782E-2</c:v>
                </c:pt>
              </c:numCache>
            </c:numRef>
          </c:yVal>
        </c:ser>
        <c:axId val="48457600"/>
        <c:axId val="48459136"/>
      </c:scatterChart>
      <c:catAx>
        <c:axId val="48457600"/>
        <c:scaling>
          <c:orientation val="minMax"/>
        </c:scaling>
        <c:axPos val="b"/>
        <c:numFmt formatCode="General" sourceLinked="1"/>
        <c:tickLblPos val="nextTo"/>
        <c:spPr>
          <a:ln w="3175">
            <a:solidFill>
              <a:schemeClr val="bg1">
                <a:lumMod val="85000"/>
              </a:schemeClr>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48459136"/>
        <c:crosses val="autoZero"/>
        <c:auto val="1"/>
        <c:lblAlgn val="ctr"/>
        <c:lblOffset val="100"/>
        <c:tickLblSkip val="1"/>
        <c:tickMarkSkip val="1"/>
      </c:catAx>
      <c:valAx>
        <c:axId val="48459136"/>
        <c:scaling>
          <c:orientation val="minMax"/>
        </c:scaling>
        <c:axPos val="l"/>
        <c:majorGridlines>
          <c:spPr>
            <a:ln>
              <a:solidFill>
                <a:schemeClr val="bg1">
                  <a:lumMod val="85000"/>
                </a:schemeClr>
              </a:solidFill>
            </a:ln>
          </c:spPr>
        </c:majorGridlines>
        <c:numFmt formatCode="0%" sourceLinked="0"/>
        <c:tickLblPos val="nextTo"/>
        <c:spPr>
          <a:ln w="3175">
            <a:solidFill>
              <a:schemeClr val="bg1">
                <a:lumMod val="85000"/>
              </a:schemeClr>
            </a:solidFill>
            <a:prstDash val="solid"/>
          </a:ln>
        </c:spPr>
        <c:txPr>
          <a:bodyPr rot="0" vert="horz"/>
          <a:lstStyle/>
          <a:p>
            <a:pPr>
              <a:defRPr sz="900" b="0" i="0" u="none" strike="noStrike" baseline="0">
                <a:solidFill>
                  <a:srgbClr val="000000"/>
                </a:solidFill>
                <a:latin typeface="Arial" pitchFamily="34" charset="0"/>
                <a:ea typeface="Times New Roman"/>
                <a:cs typeface="Arial" pitchFamily="34" charset="0"/>
              </a:defRPr>
            </a:pPr>
            <a:endParaRPr lang="es-CL"/>
          </a:p>
        </c:txPr>
        <c:crossAx val="48457600"/>
        <c:crosses val="autoZero"/>
        <c:crossBetween val="midCat"/>
      </c:valAx>
      <c:spPr>
        <a:noFill/>
        <a:ln w="12700">
          <a:noFill/>
          <a:prstDash val="solid"/>
        </a:ln>
      </c:spPr>
    </c:plotArea>
    <c:legend>
      <c:legendPos val="r"/>
      <c:legendEntry>
        <c:idx val="3"/>
        <c:delete val="1"/>
      </c:legendEntry>
      <c:layout>
        <c:manualLayout>
          <c:xMode val="edge"/>
          <c:yMode val="edge"/>
          <c:x val="4.1795632027478241E-2"/>
          <c:y val="0.85333333333333361"/>
          <c:w val="0.92604743851463234"/>
          <c:h val="0.12380934991821679"/>
        </c:manualLayout>
      </c:layout>
      <c:spPr>
        <a:noFill/>
        <a:ln w="3175">
          <a:noFill/>
          <a:prstDash val="solid"/>
        </a:ln>
      </c:spPr>
      <c:txPr>
        <a:bodyPr/>
        <a:lstStyle/>
        <a:p>
          <a:pPr>
            <a:defRPr sz="800" b="0" i="0" u="none" strike="noStrike" baseline="0">
              <a:solidFill>
                <a:srgbClr val="000000"/>
              </a:solidFill>
              <a:latin typeface="Arial" pitchFamily="34" charset="0"/>
              <a:ea typeface="Tahoma"/>
              <a:cs typeface="Arial" pitchFamily="34" charset="0"/>
            </a:defRPr>
          </a:pPr>
          <a:endParaRPr lang="es-CL"/>
        </a:p>
      </c:txPr>
    </c:legend>
    <c:plotVisOnly val="1"/>
    <c:dispBlanksAs val="gap"/>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s-CL"/>
    </a:p>
  </c:txPr>
  <c:printSettings>
    <c:headerFooter alignWithMargins="0"/>
    <c:pageMargins b="1" l="0.75000000000000244" r="0.75000000000000244" t="1" header="0" footer="0"/>
    <c:pageSetup orientation="landscape" horizontalDpi="1200" verticalDpi="120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7.2344086021505424E-2"/>
          <c:y val="9.8949864498645068E-2"/>
          <c:w val="0.9026200716845928"/>
          <c:h val="0.81276253387533859"/>
        </c:manualLayout>
      </c:layout>
      <c:lineChart>
        <c:grouping val="standard"/>
        <c:ser>
          <c:idx val="3"/>
          <c:order val="0"/>
          <c:tx>
            <c:strRef>
              <c:f>'Figura 18 y Figura 19'!$L$1</c:f>
              <c:strCache>
                <c:ptCount val="1"/>
                <c:pt idx="0">
                  <c:v>Reserva Esperada</c:v>
                </c:pt>
              </c:strCache>
            </c:strRef>
          </c:tx>
          <c:spPr>
            <a:ln w="28575">
              <a:solidFill>
                <a:schemeClr val="accent6">
                  <a:lumMod val="75000"/>
                </a:schemeClr>
              </a:solidFill>
            </a:ln>
          </c:spPr>
          <c:marker>
            <c:symbol val="none"/>
          </c:marker>
          <c:cat>
            <c:numRef>
              <c:f>'Figura 18 y Figura 19'!$D$2:$D$366</c:f>
              <c:numCache>
                <c:formatCode>dd/mm/yyyy</c:formatCode>
                <c:ptCount val="365"/>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numCache>
            </c:numRef>
          </c:cat>
          <c:val>
            <c:numRef>
              <c:f>'Figura 18 y Figura 19'!$L$2:$L$366</c:f>
              <c:numCache>
                <c:formatCode>General</c:formatCode>
                <c:ptCount val="365"/>
                <c:pt idx="0">
                  <c:v>818</c:v>
                </c:pt>
                <c:pt idx="1">
                  <c:v>818</c:v>
                </c:pt>
                <c:pt idx="2">
                  <c:v>818</c:v>
                </c:pt>
                <c:pt idx="3">
                  <c:v>818</c:v>
                </c:pt>
                <c:pt idx="4">
                  <c:v>818</c:v>
                </c:pt>
                <c:pt idx="5">
                  <c:v>818</c:v>
                </c:pt>
                <c:pt idx="6">
                  <c:v>818</c:v>
                </c:pt>
                <c:pt idx="7">
                  <c:v>818</c:v>
                </c:pt>
                <c:pt idx="8">
                  <c:v>818</c:v>
                </c:pt>
                <c:pt idx="9">
                  <c:v>818</c:v>
                </c:pt>
                <c:pt idx="10">
                  <c:v>818</c:v>
                </c:pt>
                <c:pt idx="11">
                  <c:v>719</c:v>
                </c:pt>
                <c:pt idx="12">
                  <c:v>719</c:v>
                </c:pt>
                <c:pt idx="13">
                  <c:v>719</c:v>
                </c:pt>
                <c:pt idx="14">
                  <c:v>719</c:v>
                </c:pt>
                <c:pt idx="15">
                  <c:v>719</c:v>
                </c:pt>
                <c:pt idx="16">
                  <c:v>719</c:v>
                </c:pt>
                <c:pt idx="17">
                  <c:v>719</c:v>
                </c:pt>
                <c:pt idx="18">
                  <c:v>719</c:v>
                </c:pt>
                <c:pt idx="19">
                  <c:v>719</c:v>
                </c:pt>
                <c:pt idx="20">
                  <c:v>719</c:v>
                </c:pt>
                <c:pt idx="21">
                  <c:v>719</c:v>
                </c:pt>
                <c:pt idx="22">
                  <c:v>719</c:v>
                </c:pt>
                <c:pt idx="23">
                  <c:v>719</c:v>
                </c:pt>
                <c:pt idx="24">
                  <c:v>719</c:v>
                </c:pt>
                <c:pt idx="25">
                  <c:v>719</c:v>
                </c:pt>
                <c:pt idx="26">
                  <c:v>719</c:v>
                </c:pt>
                <c:pt idx="27">
                  <c:v>719</c:v>
                </c:pt>
                <c:pt idx="28">
                  <c:v>719</c:v>
                </c:pt>
                <c:pt idx="29">
                  <c:v>719</c:v>
                </c:pt>
                <c:pt idx="30">
                  <c:v>719</c:v>
                </c:pt>
                <c:pt idx="31">
                  <c:v>693</c:v>
                </c:pt>
                <c:pt idx="32">
                  <c:v>693</c:v>
                </c:pt>
                <c:pt idx="33">
                  <c:v>573</c:v>
                </c:pt>
                <c:pt idx="34">
                  <c:v>573</c:v>
                </c:pt>
                <c:pt idx="35">
                  <c:v>573</c:v>
                </c:pt>
                <c:pt idx="36">
                  <c:v>573</c:v>
                </c:pt>
                <c:pt idx="37">
                  <c:v>573</c:v>
                </c:pt>
                <c:pt idx="38">
                  <c:v>693</c:v>
                </c:pt>
                <c:pt idx="39">
                  <c:v>693</c:v>
                </c:pt>
                <c:pt idx="40">
                  <c:v>693</c:v>
                </c:pt>
                <c:pt idx="41">
                  <c:v>693</c:v>
                </c:pt>
                <c:pt idx="42">
                  <c:v>549</c:v>
                </c:pt>
                <c:pt idx="43">
                  <c:v>549</c:v>
                </c:pt>
                <c:pt idx="44">
                  <c:v>549</c:v>
                </c:pt>
                <c:pt idx="45">
                  <c:v>549</c:v>
                </c:pt>
                <c:pt idx="46">
                  <c:v>549</c:v>
                </c:pt>
                <c:pt idx="47">
                  <c:v>425</c:v>
                </c:pt>
                <c:pt idx="48">
                  <c:v>425</c:v>
                </c:pt>
                <c:pt idx="49">
                  <c:v>425</c:v>
                </c:pt>
                <c:pt idx="50">
                  <c:v>425</c:v>
                </c:pt>
                <c:pt idx="51">
                  <c:v>425</c:v>
                </c:pt>
                <c:pt idx="52">
                  <c:v>549</c:v>
                </c:pt>
                <c:pt idx="53">
                  <c:v>549</c:v>
                </c:pt>
                <c:pt idx="54">
                  <c:v>549</c:v>
                </c:pt>
                <c:pt idx="55">
                  <c:v>549</c:v>
                </c:pt>
                <c:pt idx="56">
                  <c:v>549</c:v>
                </c:pt>
                <c:pt idx="57">
                  <c:v>549</c:v>
                </c:pt>
                <c:pt idx="58">
                  <c:v>549</c:v>
                </c:pt>
                <c:pt idx="59">
                  <c:v>550</c:v>
                </c:pt>
                <c:pt idx="60">
                  <c:v>550</c:v>
                </c:pt>
                <c:pt idx="61">
                  <c:v>648</c:v>
                </c:pt>
                <c:pt idx="62">
                  <c:v>648</c:v>
                </c:pt>
                <c:pt idx="63">
                  <c:v>648</c:v>
                </c:pt>
                <c:pt idx="64">
                  <c:v>648</c:v>
                </c:pt>
                <c:pt idx="65">
                  <c:v>648</c:v>
                </c:pt>
                <c:pt idx="66">
                  <c:v>648</c:v>
                </c:pt>
                <c:pt idx="67">
                  <c:v>793</c:v>
                </c:pt>
                <c:pt idx="68">
                  <c:v>793</c:v>
                </c:pt>
                <c:pt idx="69">
                  <c:v>793</c:v>
                </c:pt>
                <c:pt idx="70">
                  <c:v>793</c:v>
                </c:pt>
                <c:pt idx="71">
                  <c:v>793</c:v>
                </c:pt>
                <c:pt idx="72">
                  <c:v>793</c:v>
                </c:pt>
                <c:pt idx="73">
                  <c:v>793</c:v>
                </c:pt>
                <c:pt idx="74">
                  <c:v>793</c:v>
                </c:pt>
                <c:pt idx="75">
                  <c:v>793</c:v>
                </c:pt>
                <c:pt idx="76">
                  <c:v>793</c:v>
                </c:pt>
                <c:pt idx="77">
                  <c:v>793</c:v>
                </c:pt>
                <c:pt idx="78">
                  <c:v>793</c:v>
                </c:pt>
                <c:pt idx="79">
                  <c:v>793</c:v>
                </c:pt>
                <c:pt idx="80">
                  <c:v>793</c:v>
                </c:pt>
                <c:pt idx="81">
                  <c:v>516</c:v>
                </c:pt>
                <c:pt idx="82">
                  <c:v>516</c:v>
                </c:pt>
                <c:pt idx="83">
                  <c:v>516</c:v>
                </c:pt>
                <c:pt idx="84">
                  <c:v>516</c:v>
                </c:pt>
                <c:pt idx="85">
                  <c:v>516</c:v>
                </c:pt>
                <c:pt idx="86">
                  <c:v>516</c:v>
                </c:pt>
                <c:pt idx="87">
                  <c:v>516</c:v>
                </c:pt>
                <c:pt idx="88">
                  <c:v>793</c:v>
                </c:pt>
                <c:pt idx="89">
                  <c:v>793</c:v>
                </c:pt>
                <c:pt idx="90">
                  <c:v>555</c:v>
                </c:pt>
                <c:pt idx="91">
                  <c:v>555</c:v>
                </c:pt>
                <c:pt idx="92">
                  <c:v>555</c:v>
                </c:pt>
                <c:pt idx="93">
                  <c:v>555</c:v>
                </c:pt>
                <c:pt idx="94">
                  <c:v>413</c:v>
                </c:pt>
                <c:pt idx="95">
                  <c:v>413</c:v>
                </c:pt>
                <c:pt idx="96">
                  <c:v>413</c:v>
                </c:pt>
                <c:pt idx="97">
                  <c:v>413</c:v>
                </c:pt>
                <c:pt idx="98">
                  <c:v>413</c:v>
                </c:pt>
                <c:pt idx="99">
                  <c:v>413</c:v>
                </c:pt>
                <c:pt idx="100">
                  <c:v>413</c:v>
                </c:pt>
                <c:pt idx="101">
                  <c:v>413</c:v>
                </c:pt>
                <c:pt idx="102">
                  <c:v>413</c:v>
                </c:pt>
                <c:pt idx="103">
                  <c:v>413</c:v>
                </c:pt>
                <c:pt idx="104">
                  <c:v>413</c:v>
                </c:pt>
                <c:pt idx="105">
                  <c:v>413</c:v>
                </c:pt>
                <c:pt idx="106">
                  <c:v>413</c:v>
                </c:pt>
                <c:pt idx="107">
                  <c:v>413</c:v>
                </c:pt>
                <c:pt idx="108">
                  <c:v>413</c:v>
                </c:pt>
                <c:pt idx="109">
                  <c:v>413</c:v>
                </c:pt>
                <c:pt idx="110">
                  <c:v>413</c:v>
                </c:pt>
                <c:pt idx="111">
                  <c:v>413</c:v>
                </c:pt>
                <c:pt idx="112">
                  <c:v>413</c:v>
                </c:pt>
                <c:pt idx="113">
                  <c:v>413</c:v>
                </c:pt>
                <c:pt idx="114">
                  <c:v>413</c:v>
                </c:pt>
                <c:pt idx="115">
                  <c:v>529</c:v>
                </c:pt>
                <c:pt idx="116">
                  <c:v>529</c:v>
                </c:pt>
                <c:pt idx="117">
                  <c:v>409</c:v>
                </c:pt>
                <c:pt idx="118">
                  <c:v>409</c:v>
                </c:pt>
                <c:pt idx="119">
                  <c:v>409</c:v>
                </c:pt>
                <c:pt idx="120">
                  <c:v>561</c:v>
                </c:pt>
                <c:pt idx="121">
                  <c:v>561</c:v>
                </c:pt>
                <c:pt idx="122">
                  <c:v>682</c:v>
                </c:pt>
                <c:pt idx="123">
                  <c:v>450</c:v>
                </c:pt>
                <c:pt idx="124">
                  <c:v>450</c:v>
                </c:pt>
                <c:pt idx="125">
                  <c:v>450</c:v>
                </c:pt>
                <c:pt idx="126">
                  <c:v>450</c:v>
                </c:pt>
                <c:pt idx="127">
                  <c:v>450</c:v>
                </c:pt>
                <c:pt idx="128">
                  <c:v>450</c:v>
                </c:pt>
                <c:pt idx="129">
                  <c:v>450</c:v>
                </c:pt>
                <c:pt idx="130">
                  <c:v>450</c:v>
                </c:pt>
                <c:pt idx="131">
                  <c:v>450</c:v>
                </c:pt>
                <c:pt idx="132">
                  <c:v>450</c:v>
                </c:pt>
                <c:pt idx="133">
                  <c:v>450</c:v>
                </c:pt>
                <c:pt idx="134">
                  <c:v>450</c:v>
                </c:pt>
                <c:pt idx="135">
                  <c:v>450</c:v>
                </c:pt>
                <c:pt idx="136">
                  <c:v>450</c:v>
                </c:pt>
                <c:pt idx="137">
                  <c:v>450</c:v>
                </c:pt>
                <c:pt idx="138">
                  <c:v>450</c:v>
                </c:pt>
                <c:pt idx="139">
                  <c:v>450</c:v>
                </c:pt>
                <c:pt idx="140">
                  <c:v>450</c:v>
                </c:pt>
                <c:pt idx="141">
                  <c:v>450</c:v>
                </c:pt>
                <c:pt idx="142">
                  <c:v>450</c:v>
                </c:pt>
                <c:pt idx="143">
                  <c:v>450</c:v>
                </c:pt>
                <c:pt idx="144">
                  <c:v>450</c:v>
                </c:pt>
                <c:pt idx="145">
                  <c:v>450</c:v>
                </c:pt>
                <c:pt idx="146">
                  <c:v>450</c:v>
                </c:pt>
                <c:pt idx="147">
                  <c:v>450</c:v>
                </c:pt>
                <c:pt idx="148">
                  <c:v>682</c:v>
                </c:pt>
                <c:pt idx="149">
                  <c:v>682</c:v>
                </c:pt>
                <c:pt idx="150">
                  <c:v>682</c:v>
                </c:pt>
                <c:pt idx="151">
                  <c:v>510</c:v>
                </c:pt>
                <c:pt idx="152">
                  <c:v>510</c:v>
                </c:pt>
                <c:pt idx="153">
                  <c:v>510</c:v>
                </c:pt>
                <c:pt idx="154">
                  <c:v>612</c:v>
                </c:pt>
                <c:pt idx="155">
                  <c:v>612</c:v>
                </c:pt>
                <c:pt idx="156">
                  <c:v>612</c:v>
                </c:pt>
                <c:pt idx="157">
                  <c:v>612</c:v>
                </c:pt>
                <c:pt idx="158">
                  <c:v>612</c:v>
                </c:pt>
                <c:pt idx="159">
                  <c:v>612</c:v>
                </c:pt>
                <c:pt idx="160">
                  <c:v>612</c:v>
                </c:pt>
                <c:pt idx="161">
                  <c:v>612</c:v>
                </c:pt>
                <c:pt idx="162">
                  <c:v>612</c:v>
                </c:pt>
                <c:pt idx="163">
                  <c:v>612</c:v>
                </c:pt>
                <c:pt idx="164">
                  <c:v>612</c:v>
                </c:pt>
                <c:pt idx="165">
                  <c:v>612</c:v>
                </c:pt>
                <c:pt idx="166">
                  <c:v>612</c:v>
                </c:pt>
                <c:pt idx="167">
                  <c:v>612</c:v>
                </c:pt>
                <c:pt idx="168">
                  <c:v>612</c:v>
                </c:pt>
                <c:pt idx="169">
                  <c:v>612</c:v>
                </c:pt>
                <c:pt idx="170">
                  <c:v>612</c:v>
                </c:pt>
                <c:pt idx="171">
                  <c:v>612</c:v>
                </c:pt>
                <c:pt idx="172">
                  <c:v>612</c:v>
                </c:pt>
                <c:pt idx="173">
                  <c:v>612</c:v>
                </c:pt>
                <c:pt idx="174">
                  <c:v>612</c:v>
                </c:pt>
                <c:pt idx="175">
                  <c:v>612</c:v>
                </c:pt>
                <c:pt idx="176">
                  <c:v>732</c:v>
                </c:pt>
                <c:pt idx="177">
                  <c:v>732</c:v>
                </c:pt>
                <c:pt idx="178">
                  <c:v>732</c:v>
                </c:pt>
                <c:pt idx="179">
                  <c:v>732</c:v>
                </c:pt>
                <c:pt idx="180">
                  <c:v>732</c:v>
                </c:pt>
                <c:pt idx="181">
                  <c:v>647</c:v>
                </c:pt>
                <c:pt idx="182">
                  <c:v>647</c:v>
                </c:pt>
                <c:pt idx="183">
                  <c:v>647</c:v>
                </c:pt>
                <c:pt idx="184">
                  <c:v>647</c:v>
                </c:pt>
                <c:pt idx="185">
                  <c:v>647</c:v>
                </c:pt>
                <c:pt idx="186">
                  <c:v>647</c:v>
                </c:pt>
                <c:pt idx="187">
                  <c:v>647</c:v>
                </c:pt>
                <c:pt idx="188">
                  <c:v>522</c:v>
                </c:pt>
                <c:pt idx="189">
                  <c:v>522</c:v>
                </c:pt>
                <c:pt idx="190">
                  <c:v>522</c:v>
                </c:pt>
                <c:pt idx="191">
                  <c:v>522</c:v>
                </c:pt>
                <c:pt idx="192">
                  <c:v>522</c:v>
                </c:pt>
                <c:pt idx="193">
                  <c:v>522</c:v>
                </c:pt>
                <c:pt idx="194">
                  <c:v>522</c:v>
                </c:pt>
                <c:pt idx="195">
                  <c:v>522</c:v>
                </c:pt>
                <c:pt idx="196">
                  <c:v>522</c:v>
                </c:pt>
                <c:pt idx="197">
                  <c:v>509</c:v>
                </c:pt>
                <c:pt idx="198">
                  <c:v>509</c:v>
                </c:pt>
                <c:pt idx="199">
                  <c:v>509</c:v>
                </c:pt>
                <c:pt idx="200">
                  <c:v>522</c:v>
                </c:pt>
                <c:pt idx="201">
                  <c:v>522</c:v>
                </c:pt>
                <c:pt idx="202">
                  <c:v>522</c:v>
                </c:pt>
                <c:pt idx="203">
                  <c:v>522</c:v>
                </c:pt>
                <c:pt idx="204">
                  <c:v>522</c:v>
                </c:pt>
                <c:pt idx="205">
                  <c:v>522</c:v>
                </c:pt>
                <c:pt idx="206">
                  <c:v>522</c:v>
                </c:pt>
                <c:pt idx="207">
                  <c:v>522</c:v>
                </c:pt>
                <c:pt idx="208">
                  <c:v>522</c:v>
                </c:pt>
                <c:pt idx="209">
                  <c:v>522</c:v>
                </c:pt>
                <c:pt idx="210">
                  <c:v>522</c:v>
                </c:pt>
                <c:pt idx="211">
                  <c:v>522</c:v>
                </c:pt>
                <c:pt idx="212">
                  <c:v>481</c:v>
                </c:pt>
                <c:pt idx="213">
                  <c:v>481</c:v>
                </c:pt>
                <c:pt idx="214">
                  <c:v>481</c:v>
                </c:pt>
                <c:pt idx="215">
                  <c:v>481</c:v>
                </c:pt>
                <c:pt idx="216">
                  <c:v>481</c:v>
                </c:pt>
                <c:pt idx="217">
                  <c:v>481</c:v>
                </c:pt>
                <c:pt idx="218">
                  <c:v>481</c:v>
                </c:pt>
                <c:pt idx="219">
                  <c:v>481</c:v>
                </c:pt>
                <c:pt idx="220">
                  <c:v>481</c:v>
                </c:pt>
                <c:pt idx="221">
                  <c:v>553</c:v>
                </c:pt>
                <c:pt idx="222">
                  <c:v>553</c:v>
                </c:pt>
                <c:pt idx="223">
                  <c:v>553</c:v>
                </c:pt>
                <c:pt idx="224">
                  <c:v>553</c:v>
                </c:pt>
                <c:pt idx="225">
                  <c:v>553</c:v>
                </c:pt>
                <c:pt idx="226">
                  <c:v>553</c:v>
                </c:pt>
                <c:pt idx="227">
                  <c:v>553</c:v>
                </c:pt>
                <c:pt idx="228">
                  <c:v>553</c:v>
                </c:pt>
                <c:pt idx="229">
                  <c:v>553</c:v>
                </c:pt>
                <c:pt idx="230">
                  <c:v>553</c:v>
                </c:pt>
                <c:pt idx="231">
                  <c:v>553</c:v>
                </c:pt>
                <c:pt idx="232">
                  <c:v>553</c:v>
                </c:pt>
                <c:pt idx="233">
                  <c:v>553</c:v>
                </c:pt>
                <c:pt idx="234">
                  <c:v>553</c:v>
                </c:pt>
                <c:pt idx="235">
                  <c:v>553</c:v>
                </c:pt>
                <c:pt idx="236">
                  <c:v>553</c:v>
                </c:pt>
                <c:pt idx="237">
                  <c:v>553</c:v>
                </c:pt>
                <c:pt idx="238">
                  <c:v>553</c:v>
                </c:pt>
                <c:pt idx="239">
                  <c:v>553</c:v>
                </c:pt>
                <c:pt idx="240">
                  <c:v>553</c:v>
                </c:pt>
                <c:pt idx="241">
                  <c:v>553</c:v>
                </c:pt>
                <c:pt idx="242">
                  <c:v>553</c:v>
                </c:pt>
                <c:pt idx="243">
                  <c:v>432</c:v>
                </c:pt>
                <c:pt idx="244">
                  <c:v>556</c:v>
                </c:pt>
                <c:pt idx="245">
                  <c:v>556</c:v>
                </c:pt>
                <c:pt idx="246">
                  <c:v>556</c:v>
                </c:pt>
                <c:pt idx="247">
                  <c:v>556</c:v>
                </c:pt>
                <c:pt idx="248">
                  <c:v>556</c:v>
                </c:pt>
                <c:pt idx="249">
                  <c:v>556</c:v>
                </c:pt>
                <c:pt idx="250">
                  <c:v>556</c:v>
                </c:pt>
                <c:pt idx="251">
                  <c:v>556</c:v>
                </c:pt>
                <c:pt idx="252">
                  <c:v>556</c:v>
                </c:pt>
                <c:pt idx="253">
                  <c:v>651</c:v>
                </c:pt>
                <c:pt idx="254">
                  <c:v>651</c:v>
                </c:pt>
                <c:pt idx="255">
                  <c:v>651</c:v>
                </c:pt>
                <c:pt idx="256">
                  <c:v>712</c:v>
                </c:pt>
                <c:pt idx="257">
                  <c:v>712</c:v>
                </c:pt>
                <c:pt idx="258">
                  <c:v>712</c:v>
                </c:pt>
                <c:pt idx="259">
                  <c:v>712</c:v>
                </c:pt>
                <c:pt idx="260">
                  <c:v>712</c:v>
                </c:pt>
                <c:pt idx="261">
                  <c:v>712</c:v>
                </c:pt>
                <c:pt idx="262">
                  <c:v>712</c:v>
                </c:pt>
                <c:pt idx="263">
                  <c:v>712</c:v>
                </c:pt>
                <c:pt idx="264">
                  <c:v>712</c:v>
                </c:pt>
                <c:pt idx="265">
                  <c:v>712</c:v>
                </c:pt>
                <c:pt idx="266">
                  <c:v>712</c:v>
                </c:pt>
                <c:pt idx="267">
                  <c:v>712</c:v>
                </c:pt>
                <c:pt idx="268">
                  <c:v>712</c:v>
                </c:pt>
                <c:pt idx="269">
                  <c:v>712</c:v>
                </c:pt>
                <c:pt idx="270">
                  <c:v>712</c:v>
                </c:pt>
                <c:pt idx="271">
                  <c:v>712</c:v>
                </c:pt>
                <c:pt idx="272">
                  <c:v>712</c:v>
                </c:pt>
                <c:pt idx="273">
                  <c:v>603</c:v>
                </c:pt>
                <c:pt idx="274">
                  <c:v>603</c:v>
                </c:pt>
                <c:pt idx="275">
                  <c:v>603</c:v>
                </c:pt>
                <c:pt idx="276">
                  <c:v>603</c:v>
                </c:pt>
                <c:pt idx="277">
                  <c:v>603</c:v>
                </c:pt>
                <c:pt idx="278">
                  <c:v>603</c:v>
                </c:pt>
                <c:pt idx="279">
                  <c:v>603</c:v>
                </c:pt>
                <c:pt idx="280">
                  <c:v>603</c:v>
                </c:pt>
                <c:pt idx="281">
                  <c:v>603</c:v>
                </c:pt>
                <c:pt idx="282">
                  <c:v>603</c:v>
                </c:pt>
                <c:pt idx="283">
                  <c:v>603</c:v>
                </c:pt>
                <c:pt idx="284">
                  <c:v>603</c:v>
                </c:pt>
                <c:pt idx="285">
                  <c:v>603</c:v>
                </c:pt>
                <c:pt idx="286">
                  <c:v>603</c:v>
                </c:pt>
                <c:pt idx="287">
                  <c:v>603</c:v>
                </c:pt>
                <c:pt idx="288">
                  <c:v>603</c:v>
                </c:pt>
                <c:pt idx="289">
                  <c:v>603</c:v>
                </c:pt>
                <c:pt idx="290">
                  <c:v>603</c:v>
                </c:pt>
                <c:pt idx="291">
                  <c:v>539</c:v>
                </c:pt>
                <c:pt idx="292">
                  <c:v>539</c:v>
                </c:pt>
                <c:pt idx="293">
                  <c:v>539</c:v>
                </c:pt>
                <c:pt idx="294">
                  <c:v>539</c:v>
                </c:pt>
                <c:pt idx="295">
                  <c:v>539</c:v>
                </c:pt>
                <c:pt idx="296">
                  <c:v>539</c:v>
                </c:pt>
                <c:pt idx="297">
                  <c:v>539</c:v>
                </c:pt>
                <c:pt idx="298">
                  <c:v>539</c:v>
                </c:pt>
                <c:pt idx="299">
                  <c:v>539</c:v>
                </c:pt>
                <c:pt idx="300">
                  <c:v>539</c:v>
                </c:pt>
                <c:pt idx="301">
                  <c:v>539</c:v>
                </c:pt>
                <c:pt idx="302">
                  <c:v>539</c:v>
                </c:pt>
                <c:pt idx="303">
                  <c:v>660</c:v>
                </c:pt>
                <c:pt idx="304">
                  <c:v>636</c:v>
                </c:pt>
                <c:pt idx="305">
                  <c:v>636</c:v>
                </c:pt>
                <c:pt idx="306">
                  <c:v>540</c:v>
                </c:pt>
                <c:pt idx="307">
                  <c:v>540</c:v>
                </c:pt>
                <c:pt idx="308">
                  <c:v>540</c:v>
                </c:pt>
                <c:pt idx="309">
                  <c:v>356</c:v>
                </c:pt>
                <c:pt idx="310">
                  <c:v>356</c:v>
                </c:pt>
                <c:pt idx="311">
                  <c:v>356</c:v>
                </c:pt>
                <c:pt idx="312">
                  <c:v>356</c:v>
                </c:pt>
                <c:pt idx="313">
                  <c:v>356</c:v>
                </c:pt>
                <c:pt idx="314">
                  <c:v>540</c:v>
                </c:pt>
                <c:pt idx="315">
                  <c:v>540</c:v>
                </c:pt>
                <c:pt idx="316">
                  <c:v>636</c:v>
                </c:pt>
                <c:pt idx="317">
                  <c:v>636</c:v>
                </c:pt>
                <c:pt idx="318">
                  <c:v>636</c:v>
                </c:pt>
                <c:pt idx="319">
                  <c:v>636</c:v>
                </c:pt>
                <c:pt idx="320">
                  <c:v>636</c:v>
                </c:pt>
                <c:pt idx="321">
                  <c:v>636</c:v>
                </c:pt>
                <c:pt idx="322">
                  <c:v>636</c:v>
                </c:pt>
                <c:pt idx="323">
                  <c:v>636</c:v>
                </c:pt>
                <c:pt idx="324">
                  <c:v>636</c:v>
                </c:pt>
                <c:pt idx="325">
                  <c:v>636</c:v>
                </c:pt>
                <c:pt idx="326">
                  <c:v>562</c:v>
                </c:pt>
                <c:pt idx="327">
                  <c:v>562</c:v>
                </c:pt>
                <c:pt idx="328">
                  <c:v>562</c:v>
                </c:pt>
                <c:pt idx="329">
                  <c:v>562</c:v>
                </c:pt>
                <c:pt idx="330">
                  <c:v>562</c:v>
                </c:pt>
                <c:pt idx="331">
                  <c:v>562</c:v>
                </c:pt>
                <c:pt idx="332">
                  <c:v>562</c:v>
                </c:pt>
                <c:pt idx="333">
                  <c:v>562</c:v>
                </c:pt>
                <c:pt idx="334">
                  <c:v>534</c:v>
                </c:pt>
                <c:pt idx="335">
                  <c:v>534</c:v>
                </c:pt>
                <c:pt idx="336">
                  <c:v>534</c:v>
                </c:pt>
                <c:pt idx="337">
                  <c:v>534</c:v>
                </c:pt>
                <c:pt idx="338">
                  <c:v>534</c:v>
                </c:pt>
                <c:pt idx="339">
                  <c:v>534</c:v>
                </c:pt>
                <c:pt idx="340">
                  <c:v>534</c:v>
                </c:pt>
                <c:pt idx="341">
                  <c:v>534</c:v>
                </c:pt>
                <c:pt idx="342">
                  <c:v>534</c:v>
                </c:pt>
                <c:pt idx="343">
                  <c:v>534</c:v>
                </c:pt>
                <c:pt idx="344">
                  <c:v>534</c:v>
                </c:pt>
                <c:pt idx="345">
                  <c:v>534</c:v>
                </c:pt>
                <c:pt idx="346">
                  <c:v>534</c:v>
                </c:pt>
                <c:pt idx="347">
                  <c:v>534</c:v>
                </c:pt>
                <c:pt idx="348">
                  <c:v>534</c:v>
                </c:pt>
                <c:pt idx="349">
                  <c:v>534</c:v>
                </c:pt>
                <c:pt idx="350">
                  <c:v>534</c:v>
                </c:pt>
                <c:pt idx="351">
                  <c:v>671</c:v>
                </c:pt>
                <c:pt idx="352">
                  <c:v>671</c:v>
                </c:pt>
                <c:pt idx="353">
                  <c:v>671</c:v>
                </c:pt>
                <c:pt idx="354">
                  <c:v>671</c:v>
                </c:pt>
                <c:pt idx="355">
                  <c:v>671</c:v>
                </c:pt>
                <c:pt idx="356">
                  <c:v>671</c:v>
                </c:pt>
                <c:pt idx="357">
                  <c:v>671</c:v>
                </c:pt>
                <c:pt idx="358">
                  <c:v>671</c:v>
                </c:pt>
                <c:pt idx="359">
                  <c:v>671</c:v>
                </c:pt>
                <c:pt idx="360">
                  <c:v>671</c:v>
                </c:pt>
                <c:pt idx="361">
                  <c:v>671</c:v>
                </c:pt>
                <c:pt idx="362">
                  <c:v>671</c:v>
                </c:pt>
                <c:pt idx="363">
                  <c:v>671</c:v>
                </c:pt>
                <c:pt idx="364">
                  <c:v>671</c:v>
                </c:pt>
              </c:numCache>
            </c:numRef>
          </c:val>
        </c:ser>
        <c:marker val="1"/>
        <c:axId val="48728320"/>
        <c:axId val="48738304"/>
      </c:lineChart>
      <c:dateAx>
        <c:axId val="48728320"/>
        <c:scaling>
          <c:orientation val="minMax"/>
        </c:scaling>
        <c:axPos val="b"/>
        <c:numFmt formatCode="[$-C0A]mmm/yy;@" sourceLinked="0"/>
        <c:majorTickMark val="none"/>
        <c:tickLblPos val="low"/>
        <c:spPr>
          <a:ln>
            <a:solidFill>
              <a:schemeClr val="bg1">
                <a:lumMod val="85000"/>
              </a:schemeClr>
            </a:solidFill>
          </a:ln>
        </c:spPr>
        <c:txPr>
          <a:bodyPr/>
          <a:lstStyle/>
          <a:p>
            <a:pPr>
              <a:defRPr sz="800">
                <a:latin typeface="Arial" pitchFamily="34" charset="0"/>
                <a:cs typeface="Arial" pitchFamily="34" charset="0"/>
              </a:defRPr>
            </a:pPr>
            <a:endParaRPr lang="es-CL"/>
          </a:p>
        </c:txPr>
        <c:crossAx val="48738304"/>
        <c:crosses val="autoZero"/>
        <c:auto val="1"/>
        <c:lblOffset val="100"/>
        <c:majorUnit val="31"/>
        <c:majorTimeUnit val="days"/>
      </c:dateAx>
      <c:valAx>
        <c:axId val="48738304"/>
        <c:scaling>
          <c:orientation val="minMax"/>
          <c:max val="900"/>
          <c:min val="300"/>
        </c:scaling>
        <c:axPos val="l"/>
        <c:majorGridlines>
          <c:spPr>
            <a:ln>
              <a:solidFill>
                <a:schemeClr val="bg1">
                  <a:lumMod val="85000"/>
                </a:schemeClr>
              </a:solidFill>
              <a:prstDash val="solid"/>
            </a:ln>
          </c:spPr>
        </c:majorGridlines>
        <c:numFmt formatCode="#,##0" sourceLinked="0"/>
        <c:majorTickMark val="none"/>
        <c:tickLblPos val="nextTo"/>
        <c:spPr>
          <a:ln w="9525">
            <a:noFill/>
          </a:ln>
        </c:spPr>
        <c:txPr>
          <a:bodyPr/>
          <a:lstStyle/>
          <a:p>
            <a:pPr>
              <a:defRPr sz="1000">
                <a:latin typeface="Arial" pitchFamily="34" charset="0"/>
                <a:cs typeface="Arial" pitchFamily="34" charset="0"/>
              </a:defRPr>
            </a:pPr>
            <a:endParaRPr lang="es-CL"/>
          </a:p>
        </c:txPr>
        <c:crossAx val="48728320"/>
        <c:crosses val="autoZero"/>
        <c:crossBetween val="between"/>
        <c:majorUnit val="100"/>
      </c:valAx>
    </c:plotArea>
    <c:plotVisOnly val="1"/>
    <c:dispBlanksAs val="gap"/>
  </c:chart>
  <c:spPr>
    <a:noFill/>
    <a:ln>
      <a:noFill/>
    </a:ln>
  </c:spPr>
  <c:printSettings>
    <c:headerFooter/>
    <c:pageMargins b="0.75000000000000688" l="0.70000000000000062" r="0.70000000000000062" t="0.7500000000000068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0.11530632037510972"/>
          <c:y val="4.7764905149051524E-2"/>
          <c:w val="0.7696449106264639"/>
          <c:h val="0.7408499322493306"/>
        </c:manualLayout>
      </c:layout>
      <c:barChart>
        <c:barDir val="col"/>
        <c:grouping val="clustered"/>
        <c:ser>
          <c:idx val="1"/>
          <c:order val="0"/>
          <c:tx>
            <c:strRef>
              <c:f>'Tabla 2 y 3-Figura 1 y 2'!$Y$3</c:f>
              <c:strCache>
                <c:ptCount val="1"/>
                <c:pt idx="0">
                  <c:v>Año 2012</c:v>
                </c:pt>
              </c:strCache>
            </c:strRef>
          </c:tx>
          <c:spPr>
            <a:gradFill flip="none" rotWithShape="1">
              <a:gsLst>
                <a:gs pos="0">
                  <a:sysClr val="window" lastClr="FFFFFF">
                    <a:lumMod val="85000"/>
                    <a:shade val="30000"/>
                    <a:satMod val="115000"/>
                  </a:sysClr>
                </a:gs>
                <a:gs pos="50000">
                  <a:sysClr val="window" lastClr="FFFFFF">
                    <a:lumMod val="85000"/>
                    <a:shade val="67500"/>
                    <a:satMod val="115000"/>
                  </a:sysClr>
                </a:gs>
                <a:gs pos="100000">
                  <a:sysClr val="window" lastClr="FFFFFF">
                    <a:lumMod val="85000"/>
                    <a:shade val="100000"/>
                    <a:satMod val="115000"/>
                  </a:sysClr>
                </a:gs>
              </a:gsLst>
              <a:lin ang="16200000" scaled="1"/>
              <a:tileRect/>
            </a:gradFill>
            <a:ln w="19050">
              <a:noFill/>
            </a:ln>
          </c:spPr>
          <c:cat>
            <c:strRef>
              <c:f>'Tabla 2 y 3-Figura 1 y 2'!$V$4:$V$6</c:f>
              <c:strCache>
                <c:ptCount val="3"/>
                <c:pt idx="0">
                  <c:v>Octubre</c:v>
                </c:pt>
                <c:pt idx="1">
                  <c:v>Noviembre</c:v>
                </c:pt>
                <c:pt idx="2">
                  <c:v>Diciembre</c:v>
                </c:pt>
              </c:strCache>
            </c:strRef>
          </c:cat>
          <c:val>
            <c:numRef>
              <c:f>'Tabla 2 y 3-Figura 1 y 2'!$Y$4:$Y$6</c:f>
              <c:numCache>
                <c:formatCode>0.0</c:formatCode>
                <c:ptCount val="3"/>
                <c:pt idx="0">
                  <c:v>69.214758221262727</c:v>
                </c:pt>
                <c:pt idx="1">
                  <c:v>81.596721307736672</c:v>
                </c:pt>
                <c:pt idx="2">
                  <c:v>84.7736830256395</c:v>
                </c:pt>
              </c:numCache>
            </c:numRef>
          </c:val>
        </c:ser>
        <c:ser>
          <c:idx val="0"/>
          <c:order val="1"/>
          <c:tx>
            <c:strRef>
              <c:f>'Tabla 2 y 3-Figura 1 y 2'!$X$3</c:f>
              <c:strCache>
                <c:ptCount val="1"/>
                <c:pt idx="0">
                  <c:v>Año 2013</c:v>
                </c:pt>
              </c:strCache>
            </c:strRef>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a:ln w="19050">
              <a:noFill/>
            </a:ln>
          </c:spPr>
          <c:cat>
            <c:strRef>
              <c:f>'Tabla 2 y 3-Figura 1 y 2'!$V$4:$V$6</c:f>
              <c:strCache>
                <c:ptCount val="3"/>
                <c:pt idx="0">
                  <c:v>Octubre</c:v>
                </c:pt>
                <c:pt idx="1">
                  <c:v>Noviembre</c:v>
                </c:pt>
                <c:pt idx="2">
                  <c:v>Diciembre</c:v>
                </c:pt>
              </c:strCache>
            </c:strRef>
          </c:cat>
          <c:val>
            <c:numRef>
              <c:f>'Tabla 2 y 3-Figura 1 y 2'!$X$4:$X$6</c:f>
              <c:numCache>
                <c:formatCode>0.0</c:formatCode>
                <c:ptCount val="3"/>
                <c:pt idx="0">
                  <c:v>90.199470415545846</c:v>
                </c:pt>
                <c:pt idx="1">
                  <c:v>88.760628678285144</c:v>
                </c:pt>
                <c:pt idx="2">
                  <c:v>95.214329151812066</c:v>
                </c:pt>
              </c:numCache>
            </c:numRef>
          </c:val>
        </c:ser>
        <c:axId val="39301888"/>
        <c:axId val="39303424"/>
      </c:barChart>
      <c:catAx>
        <c:axId val="39301888"/>
        <c:scaling>
          <c:orientation val="minMax"/>
        </c:scaling>
        <c:axPos val="b"/>
        <c:numFmt formatCode="General" sourceLinked="1"/>
        <c:majorTickMark val="none"/>
        <c:tickLblPos val="nextTo"/>
        <c:spPr>
          <a:ln>
            <a:solidFill>
              <a:sysClr val="window" lastClr="FFFFFF">
                <a:lumMod val="85000"/>
              </a:sysClr>
            </a:solidFill>
          </a:ln>
        </c:spPr>
        <c:txPr>
          <a:bodyPr/>
          <a:lstStyle/>
          <a:p>
            <a:pPr>
              <a:defRPr sz="900"/>
            </a:pPr>
            <a:endParaRPr lang="es-CL"/>
          </a:p>
        </c:txPr>
        <c:crossAx val="39303424"/>
        <c:crosses val="autoZero"/>
        <c:auto val="1"/>
        <c:lblAlgn val="ctr"/>
        <c:lblOffset val="100"/>
      </c:catAx>
      <c:valAx>
        <c:axId val="39303424"/>
        <c:scaling>
          <c:orientation val="minMax"/>
          <c:max val="100"/>
          <c:min val="0"/>
        </c:scaling>
        <c:axPos val="l"/>
        <c:majorGridlines>
          <c:spPr>
            <a:ln>
              <a:solidFill>
                <a:sysClr val="window" lastClr="FFFFFF">
                  <a:lumMod val="85000"/>
                </a:sysClr>
              </a:solidFill>
            </a:ln>
          </c:spPr>
        </c:majorGridlines>
        <c:numFmt formatCode="0" sourceLinked="0"/>
        <c:tickLblPos val="nextTo"/>
        <c:spPr>
          <a:noFill/>
          <a:ln>
            <a:solidFill>
              <a:schemeClr val="bg1">
                <a:lumMod val="85000"/>
              </a:schemeClr>
            </a:solidFill>
          </a:ln>
        </c:spPr>
        <c:crossAx val="39301888"/>
        <c:crosses val="autoZero"/>
        <c:crossBetween val="between"/>
        <c:majorUnit val="10"/>
      </c:valAx>
    </c:plotArea>
    <c:legend>
      <c:legendPos val="b"/>
      <c:txPr>
        <a:bodyPr/>
        <a:lstStyle/>
        <a:p>
          <a:pPr>
            <a:defRPr sz="900"/>
          </a:pPr>
          <a:endParaRPr lang="es-CL"/>
        </a:p>
      </c:txPr>
    </c:legend>
    <c:plotVisOnly val="1"/>
  </c:chart>
  <c:spPr>
    <a:ln>
      <a:noFill/>
    </a:ln>
  </c:spPr>
  <c:printSettings>
    <c:headerFooter/>
    <c:pageMargins b="0.75000000000001277" l="0.70000000000000062" r="0.70000000000000062" t="0.750000000000012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CL"/>
  <c:chart>
    <c:autoTitleDeleted val="1"/>
    <c:plotArea>
      <c:layout/>
      <c:lineChart>
        <c:grouping val="standard"/>
        <c:ser>
          <c:idx val="0"/>
          <c:order val="0"/>
          <c:tx>
            <c:strRef>
              <c:f>'Figura 18 y Figura 19'!$F$1</c:f>
              <c:strCache>
                <c:ptCount val="1"/>
                <c:pt idx="0">
                  <c:v>LOLP Máximo del Caso</c:v>
                </c:pt>
              </c:strCache>
            </c:strRef>
          </c:tx>
          <c:spPr>
            <a:ln w="28575">
              <a:solidFill>
                <a:schemeClr val="tx2">
                  <a:lumMod val="60000"/>
                  <a:lumOff val="40000"/>
                </a:schemeClr>
              </a:solidFill>
            </a:ln>
          </c:spPr>
          <c:marker>
            <c:symbol val="none"/>
          </c:marker>
          <c:cat>
            <c:numRef>
              <c:f>'Figura 18 y Figura 19'!$D$2:$D$366</c:f>
              <c:numCache>
                <c:formatCode>dd/mm/yyyy</c:formatCode>
                <c:ptCount val="365"/>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numCache>
            </c:numRef>
          </c:cat>
          <c:val>
            <c:numRef>
              <c:f>'Figura 18 y Figura 19'!$F$2:$F$366</c:f>
              <c:numCache>
                <c:formatCode>0.00%</c:formatCode>
                <c:ptCount val="365"/>
                <c:pt idx="0">
                  <c:v>2.5000000000000001E-3</c:v>
                </c:pt>
                <c:pt idx="1">
                  <c:v>2.5000000000000001E-3</c:v>
                </c:pt>
                <c:pt idx="2">
                  <c:v>2.5000000000000001E-3</c:v>
                </c:pt>
                <c:pt idx="3">
                  <c:v>2.5000000000000001E-3</c:v>
                </c:pt>
                <c:pt idx="4">
                  <c:v>2.5000000000000001E-3</c:v>
                </c:pt>
                <c:pt idx="5">
                  <c:v>2.5000000000000001E-3</c:v>
                </c:pt>
                <c:pt idx="6">
                  <c:v>2.5000000000000001E-3</c:v>
                </c:pt>
                <c:pt idx="7">
                  <c:v>2.5000000000000001E-3</c:v>
                </c:pt>
                <c:pt idx="8">
                  <c:v>2.5000000000000001E-3</c:v>
                </c:pt>
                <c:pt idx="9">
                  <c:v>2.5000000000000001E-3</c:v>
                </c:pt>
                <c:pt idx="10">
                  <c:v>2.5000000000000001E-3</c:v>
                </c:pt>
                <c:pt idx="11">
                  <c:v>8.8000000000000005E-3</c:v>
                </c:pt>
                <c:pt idx="12">
                  <c:v>8.8000000000000005E-3</c:v>
                </c:pt>
                <c:pt idx="13">
                  <c:v>8.8000000000000005E-3</c:v>
                </c:pt>
                <c:pt idx="14">
                  <c:v>8.8000000000000005E-3</c:v>
                </c:pt>
                <c:pt idx="15">
                  <c:v>8.8000000000000005E-3</c:v>
                </c:pt>
                <c:pt idx="16">
                  <c:v>8.8000000000000005E-3</c:v>
                </c:pt>
                <c:pt idx="17">
                  <c:v>8.8000000000000005E-3</c:v>
                </c:pt>
                <c:pt idx="18">
                  <c:v>8.8000000000000005E-3</c:v>
                </c:pt>
                <c:pt idx="19">
                  <c:v>8.8000000000000005E-3</c:v>
                </c:pt>
                <c:pt idx="20">
                  <c:v>8.8000000000000005E-3</c:v>
                </c:pt>
                <c:pt idx="21">
                  <c:v>8.8000000000000005E-3</c:v>
                </c:pt>
                <c:pt idx="22">
                  <c:v>8.8000000000000005E-3</c:v>
                </c:pt>
                <c:pt idx="23">
                  <c:v>8.8000000000000005E-3</c:v>
                </c:pt>
                <c:pt idx="24">
                  <c:v>8.8000000000000005E-3</c:v>
                </c:pt>
                <c:pt idx="25">
                  <c:v>8.8000000000000005E-3</c:v>
                </c:pt>
                <c:pt idx="26">
                  <c:v>8.8000000000000005E-3</c:v>
                </c:pt>
                <c:pt idx="27">
                  <c:v>8.8000000000000005E-3</c:v>
                </c:pt>
                <c:pt idx="28">
                  <c:v>8.8000000000000005E-3</c:v>
                </c:pt>
                <c:pt idx="29">
                  <c:v>8.8000000000000005E-3</c:v>
                </c:pt>
                <c:pt idx="30">
                  <c:v>8.8000000000000005E-3</c:v>
                </c:pt>
                <c:pt idx="31">
                  <c:v>8.8000000000000005E-3</c:v>
                </c:pt>
                <c:pt idx="32">
                  <c:v>8.8000000000000005E-3</c:v>
                </c:pt>
                <c:pt idx="33">
                  <c:v>2.7099999999999999E-2</c:v>
                </c:pt>
                <c:pt idx="34">
                  <c:v>2.7099999999999999E-2</c:v>
                </c:pt>
                <c:pt idx="35">
                  <c:v>2.7099999999999999E-2</c:v>
                </c:pt>
                <c:pt idx="36">
                  <c:v>2.7099999999999999E-2</c:v>
                </c:pt>
                <c:pt idx="37">
                  <c:v>2.7099999999999999E-2</c:v>
                </c:pt>
                <c:pt idx="38">
                  <c:v>8.8000000000000005E-3</c:v>
                </c:pt>
                <c:pt idx="39">
                  <c:v>8.8000000000000005E-3</c:v>
                </c:pt>
                <c:pt idx="40">
                  <c:v>8.8000000000000005E-3</c:v>
                </c:pt>
                <c:pt idx="41">
                  <c:v>8.8000000000000005E-3</c:v>
                </c:pt>
                <c:pt idx="42">
                  <c:v>3.0700000000000002E-2</c:v>
                </c:pt>
                <c:pt idx="43">
                  <c:v>3.0700000000000002E-2</c:v>
                </c:pt>
                <c:pt idx="44">
                  <c:v>3.0700000000000002E-2</c:v>
                </c:pt>
                <c:pt idx="45">
                  <c:v>3.0700000000000002E-2</c:v>
                </c:pt>
                <c:pt idx="46">
                  <c:v>3.0700000000000002E-2</c:v>
                </c:pt>
                <c:pt idx="47">
                  <c:v>8.6999999999999994E-2</c:v>
                </c:pt>
                <c:pt idx="48">
                  <c:v>8.6999999999999994E-2</c:v>
                </c:pt>
                <c:pt idx="49">
                  <c:v>8.6999999999999994E-2</c:v>
                </c:pt>
                <c:pt idx="50">
                  <c:v>8.6999999999999994E-2</c:v>
                </c:pt>
                <c:pt idx="51">
                  <c:v>8.6999999999999994E-2</c:v>
                </c:pt>
                <c:pt idx="52">
                  <c:v>3.0700000000000002E-2</c:v>
                </c:pt>
                <c:pt idx="53">
                  <c:v>3.0700000000000002E-2</c:v>
                </c:pt>
                <c:pt idx="54">
                  <c:v>3.0700000000000002E-2</c:v>
                </c:pt>
                <c:pt idx="55">
                  <c:v>3.0700000000000002E-2</c:v>
                </c:pt>
                <c:pt idx="56">
                  <c:v>3.0700000000000002E-2</c:v>
                </c:pt>
                <c:pt idx="57">
                  <c:v>3.0700000000000002E-2</c:v>
                </c:pt>
                <c:pt idx="58">
                  <c:v>3.0700000000000002E-2</c:v>
                </c:pt>
                <c:pt idx="59">
                  <c:v>3.0700000000000002E-2</c:v>
                </c:pt>
                <c:pt idx="60">
                  <c:v>3.0700000000000002E-2</c:v>
                </c:pt>
                <c:pt idx="61">
                  <c:v>1.35E-2</c:v>
                </c:pt>
                <c:pt idx="62">
                  <c:v>1.35E-2</c:v>
                </c:pt>
                <c:pt idx="63">
                  <c:v>1.35E-2</c:v>
                </c:pt>
                <c:pt idx="64">
                  <c:v>1.35E-2</c:v>
                </c:pt>
                <c:pt idx="65">
                  <c:v>1.35E-2</c:v>
                </c:pt>
                <c:pt idx="66">
                  <c:v>1.35E-2</c:v>
                </c:pt>
                <c:pt idx="67">
                  <c:v>3.0999999999999999E-3</c:v>
                </c:pt>
                <c:pt idx="68">
                  <c:v>3.0999999999999999E-3</c:v>
                </c:pt>
                <c:pt idx="69">
                  <c:v>3.0999999999999999E-3</c:v>
                </c:pt>
                <c:pt idx="70">
                  <c:v>3.0999999999999999E-3</c:v>
                </c:pt>
                <c:pt idx="71">
                  <c:v>3.0999999999999999E-3</c:v>
                </c:pt>
                <c:pt idx="72">
                  <c:v>3.0999999999999999E-3</c:v>
                </c:pt>
                <c:pt idx="73">
                  <c:v>3.0999999999999999E-3</c:v>
                </c:pt>
                <c:pt idx="74">
                  <c:v>3.0999999999999999E-3</c:v>
                </c:pt>
                <c:pt idx="75">
                  <c:v>3.0999999999999999E-3</c:v>
                </c:pt>
                <c:pt idx="76">
                  <c:v>3.0999999999999999E-3</c:v>
                </c:pt>
                <c:pt idx="77">
                  <c:v>3.0999999999999999E-3</c:v>
                </c:pt>
                <c:pt idx="78">
                  <c:v>3.0999999999999999E-3</c:v>
                </c:pt>
                <c:pt idx="79">
                  <c:v>3.0999999999999999E-3</c:v>
                </c:pt>
                <c:pt idx="80">
                  <c:v>3.0999999999999999E-3</c:v>
                </c:pt>
                <c:pt idx="81">
                  <c:v>3.1199999999999999E-2</c:v>
                </c:pt>
                <c:pt idx="82">
                  <c:v>3.1199999999999999E-2</c:v>
                </c:pt>
                <c:pt idx="83">
                  <c:v>3.1199999999999999E-2</c:v>
                </c:pt>
                <c:pt idx="84">
                  <c:v>3.1199999999999999E-2</c:v>
                </c:pt>
                <c:pt idx="85">
                  <c:v>3.1199999999999999E-2</c:v>
                </c:pt>
                <c:pt idx="86">
                  <c:v>3.1199999999999999E-2</c:v>
                </c:pt>
                <c:pt idx="87">
                  <c:v>3.1199999999999999E-2</c:v>
                </c:pt>
                <c:pt idx="88">
                  <c:v>3.0999999999999999E-3</c:v>
                </c:pt>
                <c:pt idx="89">
                  <c:v>3.0999999999999999E-3</c:v>
                </c:pt>
                <c:pt idx="90">
                  <c:v>2.3599999999999999E-2</c:v>
                </c:pt>
                <c:pt idx="91">
                  <c:v>2.3599999999999999E-2</c:v>
                </c:pt>
                <c:pt idx="92">
                  <c:v>2.3599999999999999E-2</c:v>
                </c:pt>
                <c:pt idx="93">
                  <c:v>2.3599999999999999E-2</c:v>
                </c:pt>
                <c:pt idx="94">
                  <c:v>7.6200000000000004E-2</c:v>
                </c:pt>
                <c:pt idx="95">
                  <c:v>7.6200000000000004E-2</c:v>
                </c:pt>
                <c:pt idx="96">
                  <c:v>7.6200000000000004E-2</c:v>
                </c:pt>
                <c:pt idx="97">
                  <c:v>7.6200000000000004E-2</c:v>
                </c:pt>
                <c:pt idx="98">
                  <c:v>7.6200000000000004E-2</c:v>
                </c:pt>
                <c:pt idx="99">
                  <c:v>7.6200000000000004E-2</c:v>
                </c:pt>
                <c:pt idx="100">
                  <c:v>7.6200000000000004E-2</c:v>
                </c:pt>
                <c:pt idx="101">
                  <c:v>7.6200000000000004E-2</c:v>
                </c:pt>
                <c:pt idx="102">
                  <c:v>7.6200000000000004E-2</c:v>
                </c:pt>
                <c:pt idx="103">
                  <c:v>7.6200000000000004E-2</c:v>
                </c:pt>
                <c:pt idx="104">
                  <c:v>7.6200000000000004E-2</c:v>
                </c:pt>
                <c:pt idx="105">
                  <c:v>7.6200000000000004E-2</c:v>
                </c:pt>
                <c:pt idx="106">
                  <c:v>7.6200000000000004E-2</c:v>
                </c:pt>
                <c:pt idx="107">
                  <c:v>7.6200000000000004E-2</c:v>
                </c:pt>
                <c:pt idx="108">
                  <c:v>7.6200000000000004E-2</c:v>
                </c:pt>
                <c:pt idx="109">
                  <c:v>7.6200000000000004E-2</c:v>
                </c:pt>
                <c:pt idx="110">
                  <c:v>7.6200000000000004E-2</c:v>
                </c:pt>
                <c:pt idx="111">
                  <c:v>7.6200000000000004E-2</c:v>
                </c:pt>
                <c:pt idx="112">
                  <c:v>7.6200000000000004E-2</c:v>
                </c:pt>
                <c:pt idx="113">
                  <c:v>7.6200000000000004E-2</c:v>
                </c:pt>
                <c:pt idx="114">
                  <c:v>7.6200000000000004E-2</c:v>
                </c:pt>
                <c:pt idx="115">
                  <c:v>3.6400000000000002E-2</c:v>
                </c:pt>
                <c:pt idx="116">
                  <c:v>3.6400000000000002E-2</c:v>
                </c:pt>
                <c:pt idx="117">
                  <c:v>9.0999999999999998E-2</c:v>
                </c:pt>
                <c:pt idx="118">
                  <c:v>9.0999999999999998E-2</c:v>
                </c:pt>
                <c:pt idx="119">
                  <c:v>9.0999999999999998E-2</c:v>
                </c:pt>
                <c:pt idx="120">
                  <c:v>2.86E-2</c:v>
                </c:pt>
                <c:pt idx="121">
                  <c:v>2.86E-2</c:v>
                </c:pt>
                <c:pt idx="122">
                  <c:v>1.01E-2</c:v>
                </c:pt>
                <c:pt idx="123">
                  <c:v>6.6600000000000006E-2</c:v>
                </c:pt>
                <c:pt idx="124">
                  <c:v>6.6600000000000006E-2</c:v>
                </c:pt>
                <c:pt idx="125">
                  <c:v>6.6600000000000006E-2</c:v>
                </c:pt>
                <c:pt idx="126">
                  <c:v>6.6600000000000006E-2</c:v>
                </c:pt>
                <c:pt idx="127">
                  <c:v>6.6600000000000006E-2</c:v>
                </c:pt>
                <c:pt idx="128">
                  <c:v>6.6600000000000006E-2</c:v>
                </c:pt>
                <c:pt idx="129">
                  <c:v>6.6600000000000006E-2</c:v>
                </c:pt>
                <c:pt idx="130">
                  <c:v>6.6600000000000006E-2</c:v>
                </c:pt>
                <c:pt idx="131">
                  <c:v>6.6600000000000006E-2</c:v>
                </c:pt>
                <c:pt idx="132">
                  <c:v>6.6600000000000006E-2</c:v>
                </c:pt>
                <c:pt idx="133">
                  <c:v>6.6600000000000006E-2</c:v>
                </c:pt>
                <c:pt idx="134">
                  <c:v>6.6600000000000006E-2</c:v>
                </c:pt>
                <c:pt idx="135">
                  <c:v>6.6600000000000006E-2</c:v>
                </c:pt>
                <c:pt idx="136">
                  <c:v>6.6600000000000006E-2</c:v>
                </c:pt>
                <c:pt idx="137">
                  <c:v>6.6600000000000006E-2</c:v>
                </c:pt>
                <c:pt idx="138">
                  <c:v>6.6600000000000006E-2</c:v>
                </c:pt>
                <c:pt idx="139">
                  <c:v>6.6600000000000006E-2</c:v>
                </c:pt>
                <c:pt idx="140">
                  <c:v>6.6600000000000006E-2</c:v>
                </c:pt>
                <c:pt idx="141">
                  <c:v>6.6600000000000006E-2</c:v>
                </c:pt>
                <c:pt idx="142">
                  <c:v>6.6600000000000006E-2</c:v>
                </c:pt>
                <c:pt idx="143">
                  <c:v>6.6600000000000006E-2</c:v>
                </c:pt>
                <c:pt idx="144">
                  <c:v>6.6600000000000006E-2</c:v>
                </c:pt>
                <c:pt idx="145">
                  <c:v>6.6600000000000006E-2</c:v>
                </c:pt>
                <c:pt idx="146">
                  <c:v>6.6600000000000006E-2</c:v>
                </c:pt>
                <c:pt idx="147">
                  <c:v>6.6600000000000006E-2</c:v>
                </c:pt>
                <c:pt idx="148">
                  <c:v>1.01E-2</c:v>
                </c:pt>
                <c:pt idx="149">
                  <c:v>1.01E-2</c:v>
                </c:pt>
                <c:pt idx="150">
                  <c:v>1.01E-2</c:v>
                </c:pt>
                <c:pt idx="151">
                  <c:v>4.3700000000000003E-2</c:v>
                </c:pt>
                <c:pt idx="152">
                  <c:v>4.3700000000000003E-2</c:v>
                </c:pt>
                <c:pt idx="153">
                  <c:v>4.3700000000000003E-2</c:v>
                </c:pt>
                <c:pt idx="154">
                  <c:v>1.89E-2</c:v>
                </c:pt>
                <c:pt idx="155">
                  <c:v>1.89E-2</c:v>
                </c:pt>
                <c:pt idx="156">
                  <c:v>1.89E-2</c:v>
                </c:pt>
                <c:pt idx="157">
                  <c:v>1.89E-2</c:v>
                </c:pt>
                <c:pt idx="158">
                  <c:v>1.89E-2</c:v>
                </c:pt>
                <c:pt idx="159">
                  <c:v>1.89E-2</c:v>
                </c:pt>
                <c:pt idx="160">
                  <c:v>1.89E-2</c:v>
                </c:pt>
                <c:pt idx="161">
                  <c:v>1.89E-2</c:v>
                </c:pt>
                <c:pt idx="162">
                  <c:v>1.89E-2</c:v>
                </c:pt>
                <c:pt idx="163">
                  <c:v>1.89E-2</c:v>
                </c:pt>
                <c:pt idx="164">
                  <c:v>1.89E-2</c:v>
                </c:pt>
                <c:pt idx="165">
                  <c:v>1.89E-2</c:v>
                </c:pt>
                <c:pt idx="166">
                  <c:v>1.89E-2</c:v>
                </c:pt>
                <c:pt idx="167">
                  <c:v>1.89E-2</c:v>
                </c:pt>
                <c:pt idx="168">
                  <c:v>1.89E-2</c:v>
                </c:pt>
                <c:pt idx="169">
                  <c:v>1.89E-2</c:v>
                </c:pt>
                <c:pt idx="170">
                  <c:v>1.89E-2</c:v>
                </c:pt>
                <c:pt idx="171">
                  <c:v>1.89E-2</c:v>
                </c:pt>
                <c:pt idx="172">
                  <c:v>1.89E-2</c:v>
                </c:pt>
                <c:pt idx="173">
                  <c:v>1.89E-2</c:v>
                </c:pt>
                <c:pt idx="174">
                  <c:v>1.89E-2</c:v>
                </c:pt>
                <c:pt idx="175">
                  <c:v>1.89E-2</c:v>
                </c:pt>
                <c:pt idx="176">
                  <c:v>6.4999999999999997E-3</c:v>
                </c:pt>
                <c:pt idx="177">
                  <c:v>6.4999999999999997E-3</c:v>
                </c:pt>
                <c:pt idx="178">
                  <c:v>6.4999999999999997E-3</c:v>
                </c:pt>
                <c:pt idx="179">
                  <c:v>6.4999999999999997E-3</c:v>
                </c:pt>
                <c:pt idx="180">
                  <c:v>6.4999999999999997E-3</c:v>
                </c:pt>
                <c:pt idx="181">
                  <c:v>1.44E-2</c:v>
                </c:pt>
                <c:pt idx="182">
                  <c:v>1.44E-2</c:v>
                </c:pt>
                <c:pt idx="183">
                  <c:v>1.44E-2</c:v>
                </c:pt>
                <c:pt idx="184">
                  <c:v>1.44E-2</c:v>
                </c:pt>
                <c:pt idx="185">
                  <c:v>1.44E-2</c:v>
                </c:pt>
                <c:pt idx="186">
                  <c:v>1.44E-2</c:v>
                </c:pt>
                <c:pt idx="187">
                  <c:v>1.44E-2</c:v>
                </c:pt>
                <c:pt idx="188">
                  <c:v>4.1300000000000003E-2</c:v>
                </c:pt>
                <c:pt idx="189">
                  <c:v>4.1300000000000003E-2</c:v>
                </c:pt>
                <c:pt idx="190">
                  <c:v>4.1300000000000003E-2</c:v>
                </c:pt>
                <c:pt idx="191">
                  <c:v>4.1300000000000003E-2</c:v>
                </c:pt>
                <c:pt idx="192">
                  <c:v>4.1300000000000003E-2</c:v>
                </c:pt>
                <c:pt idx="193">
                  <c:v>4.1300000000000003E-2</c:v>
                </c:pt>
                <c:pt idx="194">
                  <c:v>4.1300000000000003E-2</c:v>
                </c:pt>
                <c:pt idx="195">
                  <c:v>4.1300000000000003E-2</c:v>
                </c:pt>
                <c:pt idx="196">
                  <c:v>4.1300000000000003E-2</c:v>
                </c:pt>
                <c:pt idx="197">
                  <c:v>4.5900000000000003E-2</c:v>
                </c:pt>
                <c:pt idx="198">
                  <c:v>4.5900000000000003E-2</c:v>
                </c:pt>
                <c:pt idx="199">
                  <c:v>4.5900000000000003E-2</c:v>
                </c:pt>
                <c:pt idx="200">
                  <c:v>5.6800000000000003E-2</c:v>
                </c:pt>
                <c:pt idx="201">
                  <c:v>5.6800000000000003E-2</c:v>
                </c:pt>
                <c:pt idx="202">
                  <c:v>5.6800000000000003E-2</c:v>
                </c:pt>
                <c:pt idx="203">
                  <c:v>5.6800000000000003E-2</c:v>
                </c:pt>
                <c:pt idx="204">
                  <c:v>5.6800000000000003E-2</c:v>
                </c:pt>
                <c:pt idx="205">
                  <c:v>5.6800000000000003E-2</c:v>
                </c:pt>
                <c:pt idx="206">
                  <c:v>5.6800000000000003E-2</c:v>
                </c:pt>
                <c:pt idx="207">
                  <c:v>5.6800000000000003E-2</c:v>
                </c:pt>
                <c:pt idx="208">
                  <c:v>5.6800000000000003E-2</c:v>
                </c:pt>
                <c:pt idx="209">
                  <c:v>5.6800000000000003E-2</c:v>
                </c:pt>
                <c:pt idx="210">
                  <c:v>5.6800000000000003E-2</c:v>
                </c:pt>
                <c:pt idx="211">
                  <c:v>5.6800000000000003E-2</c:v>
                </c:pt>
                <c:pt idx="212">
                  <c:v>5.6800000000000003E-2</c:v>
                </c:pt>
                <c:pt idx="213">
                  <c:v>5.6800000000000003E-2</c:v>
                </c:pt>
                <c:pt idx="214">
                  <c:v>5.6800000000000003E-2</c:v>
                </c:pt>
                <c:pt idx="215">
                  <c:v>5.6800000000000003E-2</c:v>
                </c:pt>
                <c:pt idx="216">
                  <c:v>5.6800000000000003E-2</c:v>
                </c:pt>
                <c:pt idx="217">
                  <c:v>5.6800000000000003E-2</c:v>
                </c:pt>
                <c:pt idx="218">
                  <c:v>5.6800000000000003E-2</c:v>
                </c:pt>
                <c:pt idx="219">
                  <c:v>5.6800000000000003E-2</c:v>
                </c:pt>
                <c:pt idx="220">
                  <c:v>5.6800000000000003E-2</c:v>
                </c:pt>
                <c:pt idx="221">
                  <c:v>3.1300000000000001E-2</c:v>
                </c:pt>
                <c:pt idx="222">
                  <c:v>3.1300000000000001E-2</c:v>
                </c:pt>
                <c:pt idx="223">
                  <c:v>3.1300000000000001E-2</c:v>
                </c:pt>
                <c:pt idx="224">
                  <c:v>3.1300000000000001E-2</c:v>
                </c:pt>
                <c:pt idx="225">
                  <c:v>3.1300000000000001E-2</c:v>
                </c:pt>
                <c:pt idx="226">
                  <c:v>3.1300000000000001E-2</c:v>
                </c:pt>
                <c:pt idx="227">
                  <c:v>3.1300000000000001E-2</c:v>
                </c:pt>
                <c:pt idx="228">
                  <c:v>3.1300000000000001E-2</c:v>
                </c:pt>
                <c:pt idx="229">
                  <c:v>3.1300000000000001E-2</c:v>
                </c:pt>
                <c:pt idx="230">
                  <c:v>3.1300000000000001E-2</c:v>
                </c:pt>
                <c:pt idx="231">
                  <c:v>3.1300000000000001E-2</c:v>
                </c:pt>
                <c:pt idx="232">
                  <c:v>3.1300000000000001E-2</c:v>
                </c:pt>
                <c:pt idx="233">
                  <c:v>3.1300000000000001E-2</c:v>
                </c:pt>
                <c:pt idx="234">
                  <c:v>3.1300000000000001E-2</c:v>
                </c:pt>
                <c:pt idx="235">
                  <c:v>3.1300000000000001E-2</c:v>
                </c:pt>
                <c:pt idx="236">
                  <c:v>3.1300000000000001E-2</c:v>
                </c:pt>
                <c:pt idx="237">
                  <c:v>3.1300000000000001E-2</c:v>
                </c:pt>
                <c:pt idx="238">
                  <c:v>3.1300000000000001E-2</c:v>
                </c:pt>
                <c:pt idx="239">
                  <c:v>3.1300000000000001E-2</c:v>
                </c:pt>
                <c:pt idx="240">
                  <c:v>3.1300000000000001E-2</c:v>
                </c:pt>
                <c:pt idx="241">
                  <c:v>3.1300000000000001E-2</c:v>
                </c:pt>
                <c:pt idx="242">
                  <c:v>3.1300000000000001E-2</c:v>
                </c:pt>
                <c:pt idx="243">
                  <c:v>8.3099999999999993E-2</c:v>
                </c:pt>
                <c:pt idx="244">
                  <c:v>3.2099999999999997E-2</c:v>
                </c:pt>
                <c:pt idx="245">
                  <c:v>3.2099999999999997E-2</c:v>
                </c:pt>
                <c:pt idx="246">
                  <c:v>3.2099999999999997E-2</c:v>
                </c:pt>
                <c:pt idx="247">
                  <c:v>3.2099999999999997E-2</c:v>
                </c:pt>
                <c:pt idx="248">
                  <c:v>3.2099999999999997E-2</c:v>
                </c:pt>
                <c:pt idx="249">
                  <c:v>3.2099999999999997E-2</c:v>
                </c:pt>
                <c:pt idx="250">
                  <c:v>3.2099999999999997E-2</c:v>
                </c:pt>
                <c:pt idx="251">
                  <c:v>3.2099999999999997E-2</c:v>
                </c:pt>
                <c:pt idx="252">
                  <c:v>3.2099999999999997E-2</c:v>
                </c:pt>
                <c:pt idx="253">
                  <c:v>1.29E-2</c:v>
                </c:pt>
                <c:pt idx="254">
                  <c:v>1.29E-2</c:v>
                </c:pt>
                <c:pt idx="255">
                  <c:v>1.29E-2</c:v>
                </c:pt>
                <c:pt idx="256">
                  <c:v>7.9000000000000008E-3</c:v>
                </c:pt>
                <c:pt idx="257">
                  <c:v>7.9000000000000008E-3</c:v>
                </c:pt>
                <c:pt idx="258">
                  <c:v>7.9000000000000008E-3</c:v>
                </c:pt>
                <c:pt idx="259">
                  <c:v>7.9000000000000008E-3</c:v>
                </c:pt>
                <c:pt idx="260">
                  <c:v>7.9000000000000008E-3</c:v>
                </c:pt>
                <c:pt idx="261">
                  <c:v>7.9000000000000008E-3</c:v>
                </c:pt>
                <c:pt idx="262">
                  <c:v>7.9000000000000008E-3</c:v>
                </c:pt>
                <c:pt idx="263">
                  <c:v>7.9000000000000008E-3</c:v>
                </c:pt>
                <c:pt idx="264">
                  <c:v>7.9000000000000008E-3</c:v>
                </c:pt>
                <c:pt idx="265">
                  <c:v>7.9000000000000008E-3</c:v>
                </c:pt>
                <c:pt idx="266">
                  <c:v>7.9000000000000008E-3</c:v>
                </c:pt>
                <c:pt idx="267">
                  <c:v>7.9000000000000008E-3</c:v>
                </c:pt>
                <c:pt idx="268">
                  <c:v>7.9000000000000008E-3</c:v>
                </c:pt>
                <c:pt idx="269">
                  <c:v>7.9000000000000008E-3</c:v>
                </c:pt>
                <c:pt idx="270">
                  <c:v>7.9000000000000008E-3</c:v>
                </c:pt>
                <c:pt idx="271">
                  <c:v>7.9000000000000008E-3</c:v>
                </c:pt>
                <c:pt idx="272">
                  <c:v>7.9000000000000008E-3</c:v>
                </c:pt>
                <c:pt idx="273">
                  <c:v>2.0799999999999999E-2</c:v>
                </c:pt>
                <c:pt idx="274">
                  <c:v>2.0799999999999999E-2</c:v>
                </c:pt>
                <c:pt idx="275">
                  <c:v>2.0799999999999999E-2</c:v>
                </c:pt>
                <c:pt idx="276">
                  <c:v>2.0799999999999999E-2</c:v>
                </c:pt>
                <c:pt idx="277">
                  <c:v>2.0799999999999999E-2</c:v>
                </c:pt>
                <c:pt idx="278">
                  <c:v>2.0799999999999999E-2</c:v>
                </c:pt>
                <c:pt idx="279">
                  <c:v>2.0799999999999999E-2</c:v>
                </c:pt>
                <c:pt idx="280">
                  <c:v>2.0799999999999999E-2</c:v>
                </c:pt>
                <c:pt idx="281">
                  <c:v>2.0799999999999999E-2</c:v>
                </c:pt>
                <c:pt idx="282">
                  <c:v>2.0799999999999999E-2</c:v>
                </c:pt>
                <c:pt idx="283">
                  <c:v>2.0799999999999999E-2</c:v>
                </c:pt>
                <c:pt idx="284">
                  <c:v>2.0799999999999999E-2</c:v>
                </c:pt>
                <c:pt idx="285">
                  <c:v>2.0799999999999999E-2</c:v>
                </c:pt>
                <c:pt idx="286">
                  <c:v>2.0799999999999999E-2</c:v>
                </c:pt>
                <c:pt idx="287">
                  <c:v>2.0799999999999999E-2</c:v>
                </c:pt>
                <c:pt idx="288">
                  <c:v>2.0799999999999999E-2</c:v>
                </c:pt>
                <c:pt idx="289">
                  <c:v>2.0799999999999999E-2</c:v>
                </c:pt>
                <c:pt idx="290">
                  <c:v>2.0799999999999999E-2</c:v>
                </c:pt>
                <c:pt idx="291">
                  <c:v>3.5499999999999997E-2</c:v>
                </c:pt>
                <c:pt idx="292">
                  <c:v>3.5499999999999997E-2</c:v>
                </c:pt>
                <c:pt idx="293">
                  <c:v>3.5499999999999997E-2</c:v>
                </c:pt>
                <c:pt idx="294">
                  <c:v>3.5499999999999997E-2</c:v>
                </c:pt>
                <c:pt idx="295">
                  <c:v>3.5499999999999997E-2</c:v>
                </c:pt>
                <c:pt idx="296">
                  <c:v>3.5499999999999997E-2</c:v>
                </c:pt>
                <c:pt idx="297">
                  <c:v>3.5499999999999997E-2</c:v>
                </c:pt>
                <c:pt idx="298">
                  <c:v>3.5499999999999997E-2</c:v>
                </c:pt>
                <c:pt idx="299">
                  <c:v>3.5499999999999997E-2</c:v>
                </c:pt>
                <c:pt idx="300">
                  <c:v>3.5499999999999997E-2</c:v>
                </c:pt>
                <c:pt idx="301">
                  <c:v>3.5499999999999997E-2</c:v>
                </c:pt>
                <c:pt idx="302">
                  <c:v>3.5499999999999997E-2</c:v>
                </c:pt>
                <c:pt idx="303">
                  <c:v>1.5599999999999999E-2</c:v>
                </c:pt>
                <c:pt idx="304">
                  <c:v>1.5599999999999999E-2</c:v>
                </c:pt>
                <c:pt idx="305">
                  <c:v>1.5599999999999999E-2</c:v>
                </c:pt>
                <c:pt idx="306">
                  <c:v>3.5099999999999999E-2</c:v>
                </c:pt>
                <c:pt idx="307">
                  <c:v>3.5099999999999999E-2</c:v>
                </c:pt>
                <c:pt idx="308">
                  <c:v>3.5099999999999999E-2</c:v>
                </c:pt>
                <c:pt idx="309">
                  <c:v>0.13200000000000001</c:v>
                </c:pt>
                <c:pt idx="310">
                  <c:v>0.13200000000000001</c:v>
                </c:pt>
                <c:pt idx="311">
                  <c:v>0.13200000000000001</c:v>
                </c:pt>
                <c:pt idx="312">
                  <c:v>0.13200000000000001</c:v>
                </c:pt>
                <c:pt idx="313">
                  <c:v>0.13200000000000001</c:v>
                </c:pt>
                <c:pt idx="314">
                  <c:v>3.5099999999999999E-2</c:v>
                </c:pt>
                <c:pt idx="315">
                  <c:v>3.5099999999999999E-2</c:v>
                </c:pt>
                <c:pt idx="316">
                  <c:v>1.5599999999999999E-2</c:v>
                </c:pt>
                <c:pt idx="317">
                  <c:v>1.5599999999999999E-2</c:v>
                </c:pt>
                <c:pt idx="318">
                  <c:v>1.5599999999999999E-2</c:v>
                </c:pt>
                <c:pt idx="319">
                  <c:v>1.5599999999999999E-2</c:v>
                </c:pt>
                <c:pt idx="320">
                  <c:v>1.5599999999999999E-2</c:v>
                </c:pt>
                <c:pt idx="321">
                  <c:v>1.5599999999999999E-2</c:v>
                </c:pt>
                <c:pt idx="322">
                  <c:v>1.5599999999999999E-2</c:v>
                </c:pt>
                <c:pt idx="323">
                  <c:v>1.5599999999999999E-2</c:v>
                </c:pt>
                <c:pt idx="324">
                  <c:v>1.5599999999999999E-2</c:v>
                </c:pt>
                <c:pt idx="325">
                  <c:v>1.5599999999999999E-2</c:v>
                </c:pt>
                <c:pt idx="326">
                  <c:v>3.7999999999999999E-2</c:v>
                </c:pt>
                <c:pt idx="327">
                  <c:v>3.7999999999999999E-2</c:v>
                </c:pt>
                <c:pt idx="328">
                  <c:v>3.7999999999999999E-2</c:v>
                </c:pt>
                <c:pt idx="329">
                  <c:v>3.7999999999999999E-2</c:v>
                </c:pt>
                <c:pt idx="330">
                  <c:v>3.7999999999999999E-2</c:v>
                </c:pt>
                <c:pt idx="331">
                  <c:v>3.7999999999999999E-2</c:v>
                </c:pt>
                <c:pt idx="332">
                  <c:v>3.7999999999999999E-2</c:v>
                </c:pt>
                <c:pt idx="333">
                  <c:v>3.7999999999999999E-2</c:v>
                </c:pt>
                <c:pt idx="334">
                  <c:v>3.7999999999999999E-2</c:v>
                </c:pt>
                <c:pt idx="335">
                  <c:v>3.7999999999999999E-2</c:v>
                </c:pt>
                <c:pt idx="336">
                  <c:v>3.7999999999999999E-2</c:v>
                </c:pt>
                <c:pt idx="337">
                  <c:v>3.7999999999999999E-2</c:v>
                </c:pt>
                <c:pt idx="338">
                  <c:v>3.7999999999999999E-2</c:v>
                </c:pt>
                <c:pt idx="339">
                  <c:v>3.7999999999999999E-2</c:v>
                </c:pt>
                <c:pt idx="340">
                  <c:v>3.7999999999999999E-2</c:v>
                </c:pt>
                <c:pt idx="341">
                  <c:v>3.7999999999999999E-2</c:v>
                </c:pt>
                <c:pt idx="342">
                  <c:v>3.7999999999999999E-2</c:v>
                </c:pt>
                <c:pt idx="343">
                  <c:v>3.7999999999999999E-2</c:v>
                </c:pt>
                <c:pt idx="344">
                  <c:v>3.7999999999999999E-2</c:v>
                </c:pt>
                <c:pt idx="345">
                  <c:v>3.7999999999999999E-2</c:v>
                </c:pt>
                <c:pt idx="346">
                  <c:v>3.7999999999999999E-2</c:v>
                </c:pt>
                <c:pt idx="347">
                  <c:v>3.7999999999999999E-2</c:v>
                </c:pt>
                <c:pt idx="348">
                  <c:v>3.7999999999999999E-2</c:v>
                </c:pt>
                <c:pt idx="349">
                  <c:v>3.7999999999999999E-2</c:v>
                </c:pt>
                <c:pt idx="350">
                  <c:v>3.7999999999999999E-2</c:v>
                </c:pt>
                <c:pt idx="351">
                  <c:v>1.1900000000000001E-2</c:v>
                </c:pt>
                <c:pt idx="352">
                  <c:v>1.1900000000000001E-2</c:v>
                </c:pt>
                <c:pt idx="353">
                  <c:v>1.1900000000000001E-2</c:v>
                </c:pt>
                <c:pt idx="354">
                  <c:v>1.1900000000000001E-2</c:v>
                </c:pt>
                <c:pt idx="355">
                  <c:v>1.1900000000000001E-2</c:v>
                </c:pt>
                <c:pt idx="356">
                  <c:v>1.1900000000000001E-2</c:v>
                </c:pt>
                <c:pt idx="357">
                  <c:v>1.1900000000000001E-2</c:v>
                </c:pt>
                <c:pt idx="358">
                  <c:v>1.1900000000000001E-2</c:v>
                </c:pt>
                <c:pt idx="359">
                  <c:v>1.1900000000000001E-2</c:v>
                </c:pt>
                <c:pt idx="360">
                  <c:v>1.1900000000000001E-2</c:v>
                </c:pt>
                <c:pt idx="361">
                  <c:v>1.1900000000000001E-2</c:v>
                </c:pt>
                <c:pt idx="362">
                  <c:v>1.1900000000000001E-2</c:v>
                </c:pt>
                <c:pt idx="363">
                  <c:v>1.1900000000000001E-2</c:v>
                </c:pt>
                <c:pt idx="364">
                  <c:v>1.1900000000000001E-2</c:v>
                </c:pt>
              </c:numCache>
            </c:numRef>
          </c:val>
        </c:ser>
        <c:ser>
          <c:idx val="1"/>
          <c:order val="1"/>
          <c:tx>
            <c:strRef>
              <c:f>'Figura 18 y Figura 19'!$K$1</c:f>
              <c:strCache>
                <c:ptCount val="1"/>
                <c:pt idx="0">
                  <c:v>LOLP Medio Anual</c:v>
                </c:pt>
              </c:strCache>
            </c:strRef>
          </c:tx>
          <c:spPr>
            <a:ln w="28575">
              <a:solidFill>
                <a:srgbClr val="008000"/>
              </a:solidFill>
            </a:ln>
          </c:spPr>
          <c:marker>
            <c:symbol val="none"/>
          </c:marker>
          <c:cat>
            <c:numRef>
              <c:f>'Figura 18 y Figura 19'!$D$2:$D$366</c:f>
              <c:numCache>
                <c:formatCode>dd/mm/yyyy</c:formatCode>
                <c:ptCount val="365"/>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numCache>
            </c:numRef>
          </c:cat>
          <c:val>
            <c:numRef>
              <c:f>'Figura 18 y Figura 19'!$K$2:$K$366</c:f>
              <c:numCache>
                <c:formatCode>0.00%</c:formatCode>
                <c:ptCount val="365"/>
                <c:pt idx="0">
                  <c:v>3.2399999999999998E-2</c:v>
                </c:pt>
                <c:pt idx="1">
                  <c:v>3.2399999999999998E-2</c:v>
                </c:pt>
                <c:pt idx="2">
                  <c:v>3.2399999999999998E-2</c:v>
                </c:pt>
                <c:pt idx="3">
                  <c:v>3.2399999999999998E-2</c:v>
                </c:pt>
                <c:pt idx="4">
                  <c:v>3.2399999999999998E-2</c:v>
                </c:pt>
                <c:pt idx="5">
                  <c:v>3.2399999999999998E-2</c:v>
                </c:pt>
                <c:pt idx="6">
                  <c:v>3.2399999999999998E-2</c:v>
                </c:pt>
                <c:pt idx="7">
                  <c:v>3.2399999999999998E-2</c:v>
                </c:pt>
                <c:pt idx="8">
                  <c:v>3.2399999999999998E-2</c:v>
                </c:pt>
                <c:pt idx="9">
                  <c:v>3.2399999999999998E-2</c:v>
                </c:pt>
                <c:pt idx="10">
                  <c:v>3.2399999999999998E-2</c:v>
                </c:pt>
                <c:pt idx="11">
                  <c:v>3.2399999999999998E-2</c:v>
                </c:pt>
                <c:pt idx="12">
                  <c:v>3.2399999999999998E-2</c:v>
                </c:pt>
                <c:pt idx="13">
                  <c:v>3.2399999999999998E-2</c:v>
                </c:pt>
                <c:pt idx="14">
                  <c:v>3.2399999999999998E-2</c:v>
                </c:pt>
                <c:pt idx="15">
                  <c:v>3.2399999999999998E-2</c:v>
                </c:pt>
                <c:pt idx="16">
                  <c:v>3.2399999999999998E-2</c:v>
                </c:pt>
                <c:pt idx="17">
                  <c:v>3.2399999999999998E-2</c:v>
                </c:pt>
                <c:pt idx="18">
                  <c:v>3.2399999999999998E-2</c:v>
                </c:pt>
                <c:pt idx="19">
                  <c:v>3.2399999999999998E-2</c:v>
                </c:pt>
                <c:pt idx="20">
                  <c:v>3.2399999999999998E-2</c:v>
                </c:pt>
                <c:pt idx="21">
                  <c:v>3.2399999999999998E-2</c:v>
                </c:pt>
                <c:pt idx="22">
                  <c:v>3.2399999999999998E-2</c:v>
                </c:pt>
                <c:pt idx="23">
                  <c:v>3.2399999999999998E-2</c:v>
                </c:pt>
                <c:pt idx="24">
                  <c:v>3.2399999999999998E-2</c:v>
                </c:pt>
                <c:pt idx="25">
                  <c:v>3.2399999999999998E-2</c:v>
                </c:pt>
                <c:pt idx="26">
                  <c:v>3.2399999999999998E-2</c:v>
                </c:pt>
                <c:pt idx="27">
                  <c:v>3.2399999999999998E-2</c:v>
                </c:pt>
                <c:pt idx="28">
                  <c:v>3.2399999999999998E-2</c:v>
                </c:pt>
                <c:pt idx="29">
                  <c:v>3.2399999999999998E-2</c:v>
                </c:pt>
                <c:pt idx="30">
                  <c:v>3.2399999999999998E-2</c:v>
                </c:pt>
                <c:pt idx="31">
                  <c:v>3.2399999999999998E-2</c:v>
                </c:pt>
                <c:pt idx="32">
                  <c:v>3.2399999999999998E-2</c:v>
                </c:pt>
                <c:pt idx="33">
                  <c:v>3.2399999999999998E-2</c:v>
                </c:pt>
                <c:pt idx="34">
                  <c:v>3.2399999999999998E-2</c:v>
                </c:pt>
                <c:pt idx="35">
                  <c:v>3.2399999999999998E-2</c:v>
                </c:pt>
                <c:pt idx="36">
                  <c:v>3.2399999999999998E-2</c:v>
                </c:pt>
                <c:pt idx="37">
                  <c:v>3.2399999999999998E-2</c:v>
                </c:pt>
                <c:pt idx="38">
                  <c:v>3.2399999999999998E-2</c:v>
                </c:pt>
                <c:pt idx="39">
                  <c:v>3.2399999999999998E-2</c:v>
                </c:pt>
                <c:pt idx="40">
                  <c:v>3.2399999999999998E-2</c:v>
                </c:pt>
                <c:pt idx="41">
                  <c:v>3.2399999999999998E-2</c:v>
                </c:pt>
                <c:pt idx="42">
                  <c:v>3.2399999999999998E-2</c:v>
                </c:pt>
                <c:pt idx="43">
                  <c:v>3.2399999999999998E-2</c:v>
                </c:pt>
                <c:pt idx="44">
                  <c:v>3.2399999999999998E-2</c:v>
                </c:pt>
                <c:pt idx="45">
                  <c:v>3.2399999999999998E-2</c:v>
                </c:pt>
                <c:pt idx="46">
                  <c:v>3.2399999999999998E-2</c:v>
                </c:pt>
                <c:pt idx="47">
                  <c:v>3.2399999999999998E-2</c:v>
                </c:pt>
                <c:pt idx="48">
                  <c:v>3.2399999999999998E-2</c:v>
                </c:pt>
                <c:pt idx="49">
                  <c:v>3.2399999999999998E-2</c:v>
                </c:pt>
                <c:pt idx="50">
                  <c:v>3.2399999999999998E-2</c:v>
                </c:pt>
                <c:pt idx="51">
                  <c:v>3.2399999999999998E-2</c:v>
                </c:pt>
                <c:pt idx="52">
                  <c:v>3.2399999999999998E-2</c:v>
                </c:pt>
                <c:pt idx="53">
                  <c:v>3.2399999999999998E-2</c:v>
                </c:pt>
                <c:pt idx="54">
                  <c:v>3.2399999999999998E-2</c:v>
                </c:pt>
                <c:pt idx="55">
                  <c:v>3.2399999999999998E-2</c:v>
                </c:pt>
                <c:pt idx="56">
                  <c:v>3.2399999999999998E-2</c:v>
                </c:pt>
                <c:pt idx="57">
                  <c:v>3.2399999999999998E-2</c:v>
                </c:pt>
                <c:pt idx="58">
                  <c:v>3.2399999999999998E-2</c:v>
                </c:pt>
                <c:pt idx="59">
                  <c:v>3.2399999999999998E-2</c:v>
                </c:pt>
                <c:pt idx="60">
                  <c:v>3.2399999999999998E-2</c:v>
                </c:pt>
                <c:pt idx="61">
                  <c:v>3.2399999999999998E-2</c:v>
                </c:pt>
                <c:pt idx="62">
                  <c:v>3.2399999999999998E-2</c:v>
                </c:pt>
                <c:pt idx="63">
                  <c:v>3.2399999999999998E-2</c:v>
                </c:pt>
                <c:pt idx="64">
                  <c:v>3.2399999999999998E-2</c:v>
                </c:pt>
                <c:pt idx="65">
                  <c:v>3.2399999999999998E-2</c:v>
                </c:pt>
                <c:pt idx="66">
                  <c:v>3.2399999999999998E-2</c:v>
                </c:pt>
                <c:pt idx="67">
                  <c:v>3.2399999999999998E-2</c:v>
                </c:pt>
                <c:pt idx="68">
                  <c:v>3.2399999999999998E-2</c:v>
                </c:pt>
                <c:pt idx="69">
                  <c:v>3.2399999999999998E-2</c:v>
                </c:pt>
                <c:pt idx="70">
                  <c:v>3.2399999999999998E-2</c:v>
                </c:pt>
                <c:pt idx="71">
                  <c:v>3.2399999999999998E-2</c:v>
                </c:pt>
                <c:pt idx="72">
                  <c:v>3.2399999999999998E-2</c:v>
                </c:pt>
                <c:pt idx="73">
                  <c:v>3.2399999999999998E-2</c:v>
                </c:pt>
                <c:pt idx="74">
                  <c:v>3.2399999999999998E-2</c:v>
                </c:pt>
                <c:pt idx="75">
                  <c:v>3.2399999999999998E-2</c:v>
                </c:pt>
                <c:pt idx="76">
                  <c:v>3.2399999999999998E-2</c:v>
                </c:pt>
                <c:pt idx="77">
                  <c:v>3.2399999999999998E-2</c:v>
                </c:pt>
                <c:pt idx="78">
                  <c:v>3.2399999999999998E-2</c:v>
                </c:pt>
                <c:pt idx="79">
                  <c:v>3.2399999999999998E-2</c:v>
                </c:pt>
                <c:pt idx="80">
                  <c:v>3.2399999999999998E-2</c:v>
                </c:pt>
                <c:pt idx="81">
                  <c:v>3.2399999999999998E-2</c:v>
                </c:pt>
                <c:pt idx="82">
                  <c:v>3.2399999999999998E-2</c:v>
                </c:pt>
                <c:pt idx="83">
                  <c:v>3.2399999999999998E-2</c:v>
                </c:pt>
                <c:pt idx="84">
                  <c:v>3.2399999999999998E-2</c:v>
                </c:pt>
                <c:pt idx="85">
                  <c:v>3.2399999999999998E-2</c:v>
                </c:pt>
                <c:pt idx="86">
                  <c:v>3.2399999999999998E-2</c:v>
                </c:pt>
                <c:pt idx="87">
                  <c:v>3.2399999999999998E-2</c:v>
                </c:pt>
                <c:pt idx="88">
                  <c:v>3.2399999999999998E-2</c:v>
                </c:pt>
                <c:pt idx="89">
                  <c:v>3.2399999999999998E-2</c:v>
                </c:pt>
                <c:pt idx="90">
                  <c:v>3.2399999999999998E-2</c:v>
                </c:pt>
                <c:pt idx="91">
                  <c:v>3.2399999999999998E-2</c:v>
                </c:pt>
                <c:pt idx="92">
                  <c:v>3.2399999999999998E-2</c:v>
                </c:pt>
                <c:pt idx="93">
                  <c:v>3.2399999999999998E-2</c:v>
                </c:pt>
                <c:pt idx="94">
                  <c:v>3.2399999999999998E-2</c:v>
                </c:pt>
                <c:pt idx="95">
                  <c:v>3.2399999999999998E-2</c:v>
                </c:pt>
                <c:pt idx="96">
                  <c:v>3.2399999999999998E-2</c:v>
                </c:pt>
                <c:pt idx="97">
                  <c:v>3.2399999999999998E-2</c:v>
                </c:pt>
                <c:pt idx="98">
                  <c:v>3.2399999999999998E-2</c:v>
                </c:pt>
                <c:pt idx="99">
                  <c:v>3.2399999999999998E-2</c:v>
                </c:pt>
                <c:pt idx="100">
                  <c:v>3.2399999999999998E-2</c:v>
                </c:pt>
                <c:pt idx="101">
                  <c:v>3.2399999999999998E-2</c:v>
                </c:pt>
                <c:pt idx="102">
                  <c:v>3.2399999999999998E-2</c:v>
                </c:pt>
                <c:pt idx="103">
                  <c:v>3.2399999999999998E-2</c:v>
                </c:pt>
                <c:pt idx="104">
                  <c:v>3.2399999999999998E-2</c:v>
                </c:pt>
                <c:pt idx="105">
                  <c:v>3.2399999999999998E-2</c:v>
                </c:pt>
                <c:pt idx="106">
                  <c:v>3.2399999999999998E-2</c:v>
                </c:pt>
                <c:pt idx="107">
                  <c:v>3.2399999999999998E-2</c:v>
                </c:pt>
                <c:pt idx="108">
                  <c:v>3.2399999999999998E-2</c:v>
                </c:pt>
                <c:pt idx="109">
                  <c:v>3.2399999999999998E-2</c:v>
                </c:pt>
                <c:pt idx="110">
                  <c:v>3.2399999999999998E-2</c:v>
                </c:pt>
                <c:pt idx="111">
                  <c:v>3.2399999999999998E-2</c:v>
                </c:pt>
                <c:pt idx="112">
                  <c:v>3.2399999999999998E-2</c:v>
                </c:pt>
                <c:pt idx="113">
                  <c:v>3.2399999999999998E-2</c:v>
                </c:pt>
                <c:pt idx="114">
                  <c:v>3.2399999999999998E-2</c:v>
                </c:pt>
                <c:pt idx="115">
                  <c:v>3.2399999999999998E-2</c:v>
                </c:pt>
                <c:pt idx="116">
                  <c:v>3.2399999999999998E-2</c:v>
                </c:pt>
                <c:pt idx="117">
                  <c:v>3.2399999999999998E-2</c:v>
                </c:pt>
                <c:pt idx="118">
                  <c:v>3.2399999999999998E-2</c:v>
                </c:pt>
                <c:pt idx="119">
                  <c:v>3.2399999999999998E-2</c:v>
                </c:pt>
                <c:pt idx="120">
                  <c:v>3.2399999999999998E-2</c:v>
                </c:pt>
                <c:pt idx="121">
                  <c:v>3.2399999999999998E-2</c:v>
                </c:pt>
                <c:pt idx="122">
                  <c:v>3.2399999999999998E-2</c:v>
                </c:pt>
                <c:pt idx="123">
                  <c:v>3.2399999999999998E-2</c:v>
                </c:pt>
                <c:pt idx="124">
                  <c:v>3.2399999999999998E-2</c:v>
                </c:pt>
                <c:pt idx="125">
                  <c:v>3.2399999999999998E-2</c:v>
                </c:pt>
                <c:pt idx="126">
                  <c:v>3.2399999999999998E-2</c:v>
                </c:pt>
                <c:pt idx="127">
                  <c:v>3.2399999999999998E-2</c:v>
                </c:pt>
                <c:pt idx="128">
                  <c:v>3.2399999999999998E-2</c:v>
                </c:pt>
                <c:pt idx="129">
                  <c:v>3.2399999999999998E-2</c:v>
                </c:pt>
                <c:pt idx="130">
                  <c:v>3.2399999999999998E-2</c:v>
                </c:pt>
                <c:pt idx="131">
                  <c:v>3.2399999999999998E-2</c:v>
                </c:pt>
                <c:pt idx="132">
                  <c:v>3.2399999999999998E-2</c:v>
                </c:pt>
                <c:pt idx="133">
                  <c:v>3.2399999999999998E-2</c:v>
                </c:pt>
                <c:pt idx="134">
                  <c:v>3.2399999999999998E-2</c:v>
                </c:pt>
                <c:pt idx="135">
                  <c:v>3.2399999999999998E-2</c:v>
                </c:pt>
                <c:pt idx="136">
                  <c:v>3.2399999999999998E-2</c:v>
                </c:pt>
                <c:pt idx="137">
                  <c:v>3.2399999999999998E-2</c:v>
                </c:pt>
                <c:pt idx="138">
                  <c:v>3.2399999999999998E-2</c:v>
                </c:pt>
                <c:pt idx="139">
                  <c:v>3.2399999999999998E-2</c:v>
                </c:pt>
                <c:pt idx="140">
                  <c:v>3.2399999999999998E-2</c:v>
                </c:pt>
                <c:pt idx="141">
                  <c:v>3.2399999999999998E-2</c:v>
                </c:pt>
                <c:pt idx="142">
                  <c:v>3.2399999999999998E-2</c:v>
                </c:pt>
                <c:pt idx="143">
                  <c:v>3.2399999999999998E-2</c:v>
                </c:pt>
                <c:pt idx="144">
                  <c:v>3.2399999999999998E-2</c:v>
                </c:pt>
                <c:pt idx="145">
                  <c:v>3.2399999999999998E-2</c:v>
                </c:pt>
                <c:pt idx="146">
                  <c:v>3.2399999999999998E-2</c:v>
                </c:pt>
                <c:pt idx="147">
                  <c:v>3.2399999999999998E-2</c:v>
                </c:pt>
                <c:pt idx="148">
                  <c:v>3.2399999999999998E-2</c:v>
                </c:pt>
                <c:pt idx="149">
                  <c:v>3.2399999999999998E-2</c:v>
                </c:pt>
                <c:pt idx="150">
                  <c:v>3.2399999999999998E-2</c:v>
                </c:pt>
                <c:pt idx="151">
                  <c:v>3.2399999999999998E-2</c:v>
                </c:pt>
                <c:pt idx="152">
                  <c:v>3.2399999999999998E-2</c:v>
                </c:pt>
                <c:pt idx="153">
                  <c:v>3.2399999999999998E-2</c:v>
                </c:pt>
                <c:pt idx="154">
                  <c:v>3.2399999999999998E-2</c:v>
                </c:pt>
                <c:pt idx="155">
                  <c:v>3.2399999999999998E-2</c:v>
                </c:pt>
                <c:pt idx="156">
                  <c:v>3.2399999999999998E-2</c:v>
                </c:pt>
                <c:pt idx="157">
                  <c:v>3.2399999999999998E-2</c:v>
                </c:pt>
                <c:pt idx="158">
                  <c:v>3.2399999999999998E-2</c:v>
                </c:pt>
                <c:pt idx="159">
                  <c:v>3.2399999999999998E-2</c:v>
                </c:pt>
                <c:pt idx="160">
                  <c:v>3.2399999999999998E-2</c:v>
                </c:pt>
                <c:pt idx="161">
                  <c:v>3.2399999999999998E-2</c:v>
                </c:pt>
                <c:pt idx="162">
                  <c:v>3.2399999999999998E-2</c:v>
                </c:pt>
                <c:pt idx="163">
                  <c:v>3.2399999999999998E-2</c:v>
                </c:pt>
                <c:pt idx="164">
                  <c:v>3.2399999999999998E-2</c:v>
                </c:pt>
                <c:pt idx="165">
                  <c:v>3.2399999999999998E-2</c:v>
                </c:pt>
                <c:pt idx="166">
                  <c:v>3.2399999999999998E-2</c:v>
                </c:pt>
                <c:pt idx="167">
                  <c:v>3.2399999999999998E-2</c:v>
                </c:pt>
                <c:pt idx="168">
                  <c:v>3.2399999999999998E-2</c:v>
                </c:pt>
                <c:pt idx="169">
                  <c:v>3.2399999999999998E-2</c:v>
                </c:pt>
                <c:pt idx="170">
                  <c:v>3.2399999999999998E-2</c:v>
                </c:pt>
                <c:pt idx="171">
                  <c:v>3.2399999999999998E-2</c:v>
                </c:pt>
                <c:pt idx="172">
                  <c:v>3.2399999999999998E-2</c:v>
                </c:pt>
                <c:pt idx="173">
                  <c:v>3.2399999999999998E-2</c:v>
                </c:pt>
                <c:pt idx="174">
                  <c:v>3.2399999999999998E-2</c:v>
                </c:pt>
                <c:pt idx="175">
                  <c:v>3.2399999999999998E-2</c:v>
                </c:pt>
                <c:pt idx="176">
                  <c:v>3.2399999999999998E-2</c:v>
                </c:pt>
                <c:pt idx="177">
                  <c:v>3.2399999999999998E-2</c:v>
                </c:pt>
                <c:pt idx="178">
                  <c:v>3.2399999999999998E-2</c:v>
                </c:pt>
                <c:pt idx="179">
                  <c:v>3.2399999999999998E-2</c:v>
                </c:pt>
                <c:pt idx="180">
                  <c:v>3.2399999999999998E-2</c:v>
                </c:pt>
                <c:pt idx="181">
                  <c:v>3.2399999999999998E-2</c:v>
                </c:pt>
                <c:pt idx="182">
                  <c:v>3.2399999999999998E-2</c:v>
                </c:pt>
                <c:pt idx="183">
                  <c:v>3.2399999999999998E-2</c:v>
                </c:pt>
                <c:pt idx="184">
                  <c:v>3.2399999999999998E-2</c:v>
                </c:pt>
                <c:pt idx="185">
                  <c:v>3.2399999999999998E-2</c:v>
                </c:pt>
                <c:pt idx="186">
                  <c:v>3.2399999999999998E-2</c:v>
                </c:pt>
                <c:pt idx="187">
                  <c:v>3.2399999999999998E-2</c:v>
                </c:pt>
                <c:pt idx="188">
                  <c:v>3.2399999999999998E-2</c:v>
                </c:pt>
                <c:pt idx="189">
                  <c:v>3.2399999999999998E-2</c:v>
                </c:pt>
                <c:pt idx="190">
                  <c:v>3.2399999999999998E-2</c:v>
                </c:pt>
                <c:pt idx="191">
                  <c:v>3.2399999999999998E-2</c:v>
                </c:pt>
                <c:pt idx="192">
                  <c:v>3.2399999999999998E-2</c:v>
                </c:pt>
                <c:pt idx="193">
                  <c:v>3.2399999999999998E-2</c:v>
                </c:pt>
                <c:pt idx="194">
                  <c:v>3.2399999999999998E-2</c:v>
                </c:pt>
                <c:pt idx="195">
                  <c:v>3.2399999999999998E-2</c:v>
                </c:pt>
                <c:pt idx="196">
                  <c:v>3.2399999999999998E-2</c:v>
                </c:pt>
                <c:pt idx="197">
                  <c:v>3.2399999999999998E-2</c:v>
                </c:pt>
                <c:pt idx="198">
                  <c:v>3.2399999999999998E-2</c:v>
                </c:pt>
                <c:pt idx="199">
                  <c:v>3.2399999999999998E-2</c:v>
                </c:pt>
                <c:pt idx="200">
                  <c:v>3.2399999999999998E-2</c:v>
                </c:pt>
                <c:pt idx="201">
                  <c:v>3.2399999999999998E-2</c:v>
                </c:pt>
                <c:pt idx="202">
                  <c:v>3.2399999999999998E-2</c:v>
                </c:pt>
                <c:pt idx="203">
                  <c:v>3.2399999999999998E-2</c:v>
                </c:pt>
                <c:pt idx="204">
                  <c:v>3.2399999999999998E-2</c:v>
                </c:pt>
                <c:pt idx="205">
                  <c:v>3.2399999999999998E-2</c:v>
                </c:pt>
                <c:pt idx="206">
                  <c:v>3.2399999999999998E-2</c:v>
                </c:pt>
                <c:pt idx="207">
                  <c:v>3.2399999999999998E-2</c:v>
                </c:pt>
                <c:pt idx="208">
                  <c:v>3.2399999999999998E-2</c:v>
                </c:pt>
                <c:pt idx="209">
                  <c:v>3.2399999999999998E-2</c:v>
                </c:pt>
                <c:pt idx="210">
                  <c:v>3.2399999999999998E-2</c:v>
                </c:pt>
                <c:pt idx="211">
                  <c:v>3.2399999999999998E-2</c:v>
                </c:pt>
                <c:pt idx="212">
                  <c:v>3.2399999999999998E-2</c:v>
                </c:pt>
                <c:pt idx="213">
                  <c:v>3.2399999999999998E-2</c:v>
                </c:pt>
                <c:pt idx="214">
                  <c:v>3.2399999999999998E-2</c:v>
                </c:pt>
                <c:pt idx="215">
                  <c:v>3.2399999999999998E-2</c:v>
                </c:pt>
                <c:pt idx="216">
                  <c:v>3.2399999999999998E-2</c:v>
                </c:pt>
                <c:pt idx="217">
                  <c:v>3.2399999999999998E-2</c:v>
                </c:pt>
                <c:pt idx="218">
                  <c:v>3.2399999999999998E-2</c:v>
                </c:pt>
                <c:pt idx="219">
                  <c:v>3.2399999999999998E-2</c:v>
                </c:pt>
                <c:pt idx="220">
                  <c:v>3.2399999999999998E-2</c:v>
                </c:pt>
                <c:pt idx="221">
                  <c:v>3.2399999999999998E-2</c:v>
                </c:pt>
                <c:pt idx="222">
                  <c:v>3.2399999999999998E-2</c:v>
                </c:pt>
                <c:pt idx="223">
                  <c:v>3.2399999999999998E-2</c:v>
                </c:pt>
                <c:pt idx="224">
                  <c:v>3.2399999999999998E-2</c:v>
                </c:pt>
                <c:pt idx="225">
                  <c:v>3.2399999999999998E-2</c:v>
                </c:pt>
                <c:pt idx="226">
                  <c:v>3.2399999999999998E-2</c:v>
                </c:pt>
                <c:pt idx="227">
                  <c:v>3.2399999999999998E-2</c:v>
                </c:pt>
                <c:pt idx="228">
                  <c:v>3.2399999999999998E-2</c:v>
                </c:pt>
                <c:pt idx="229">
                  <c:v>3.2399999999999998E-2</c:v>
                </c:pt>
                <c:pt idx="230">
                  <c:v>3.2399999999999998E-2</c:v>
                </c:pt>
                <c:pt idx="231">
                  <c:v>3.2399999999999998E-2</c:v>
                </c:pt>
                <c:pt idx="232">
                  <c:v>3.2399999999999998E-2</c:v>
                </c:pt>
                <c:pt idx="233">
                  <c:v>3.2399999999999998E-2</c:v>
                </c:pt>
                <c:pt idx="234">
                  <c:v>3.2399999999999998E-2</c:v>
                </c:pt>
                <c:pt idx="235">
                  <c:v>3.2399999999999998E-2</c:v>
                </c:pt>
                <c:pt idx="236">
                  <c:v>3.2399999999999998E-2</c:v>
                </c:pt>
                <c:pt idx="237">
                  <c:v>3.2399999999999998E-2</c:v>
                </c:pt>
                <c:pt idx="238">
                  <c:v>3.2399999999999998E-2</c:v>
                </c:pt>
                <c:pt idx="239">
                  <c:v>3.2399999999999998E-2</c:v>
                </c:pt>
                <c:pt idx="240">
                  <c:v>3.2399999999999998E-2</c:v>
                </c:pt>
                <c:pt idx="241">
                  <c:v>3.2399999999999998E-2</c:v>
                </c:pt>
                <c:pt idx="242">
                  <c:v>3.2399999999999998E-2</c:v>
                </c:pt>
                <c:pt idx="243">
                  <c:v>3.2399999999999998E-2</c:v>
                </c:pt>
                <c:pt idx="244">
                  <c:v>3.2399999999999998E-2</c:v>
                </c:pt>
                <c:pt idx="245">
                  <c:v>3.2399999999999998E-2</c:v>
                </c:pt>
                <c:pt idx="246">
                  <c:v>3.2399999999999998E-2</c:v>
                </c:pt>
                <c:pt idx="247">
                  <c:v>3.2399999999999998E-2</c:v>
                </c:pt>
                <c:pt idx="248">
                  <c:v>3.2399999999999998E-2</c:v>
                </c:pt>
                <c:pt idx="249">
                  <c:v>3.2399999999999998E-2</c:v>
                </c:pt>
                <c:pt idx="250">
                  <c:v>3.2399999999999998E-2</c:v>
                </c:pt>
                <c:pt idx="251">
                  <c:v>3.2399999999999998E-2</c:v>
                </c:pt>
                <c:pt idx="252">
                  <c:v>3.2399999999999998E-2</c:v>
                </c:pt>
                <c:pt idx="253">
                  <c:v>3.2399999999999998E-2</c:v>
                </c:pt>
                <c:pt idx="254">
                  <c:v>3.2399999999999998E-2</c:v>
                </c:pt>
                <c:pt idx="255">
                  <c:v>3.2399999999999998E-2</c:v>
                </c:pt>
                <c:pt idx="256">
                  <c:v>3.2399999999999998E-2</c:v>
                </c:pt>
                <c:pt idx="257">
                  <c:v>3.2399999999999998E-2</c:v>
                </c:pt>
                <c:pt idx="258">
                  <c:v>3.2399999999999998E-2</c:v>
                </c:pt>
                <c:pt idx="259">
                  <c:v>3.2399999999999998E-2</c:v>
                </c:pt>
                <c:pt idx="260">
                  <c:v>3.2399999999999998E-2</c:v>
                </c:pt>
                <c:pt idx="261">
                  <c:v>3.2399999999999998E-2</c:v>
                </c:pt>
                <c:pt idx="262">
                  <c:v>3.2399999999999998E-2</c:v>
                </c:pt>
                <c:pt idx="263">
                  <c:v>3.2399999999999998E-2</c:v>
                </c:pt>
                <c:pt idx="264">
                  <c:v>3.2399999999999998E-2</c:v>
                </c:pt>
                <c:pt idx="265">
                  <c:v>3.2399999999999998E-2</c:v>
                </c:pt>
                <c:pt idx="266">
                  <c:v>3.2399999999999998E-2</c:v>
                </c:pt>
                <c:pt idx="267">
                  <c:v>3.2399999999999998E-2</c:v>
                </c:pt>
                <c:pt idx="268">
                  <c:v>3.2399999999999998E-2</c:v>
                </c:pt>
                <c:pt idx="269">
                  <c:v>3.2399999999999998E-2</c:v>
                </c:pt>
                <c:pt idx="270">
                  <c:v>3.2399999999999998E-2</c:v>
                </c:pt>
                <c:pt idx="271">
                  <c:v>3.2399999999999998E-2</c:v>
                </c:pt>
                <c:pt idx="272">
                  <c:v>3.2399999999999998E-2</c:v>
                </c:pt>
                <c:pt idx="273">
                  <c:v>3.2399999999999998E-2</c:v>
                </c:pt>
                <c:pt idx="274">
                  <c:v>3.2399999999999998E-2</c:v>
                </c:pt>
                <c:pt idx="275">
                  <c:v>3.2399999999999998E-2</c:v>
                </c:pt>
                <c:pt idx="276">
                  <c:v>3.2399999999999998E-2</c:v>
                </c:pt>
                <c:pt idx="277">
                  <c:v>3.2399999999999998E-2</c:v>
                </c:pt>
                <c:pt idx="278">
                  <c:v>3.2399999999999998E-2</c:v>
                </c:pt>
                <c:pt idx="279">
                  <c:v>3.2399999999999998E-2</c:v>
                </c:pt>
                <c:pt idx="280">
                  <c:v>3.2399999999999998E-2</c:v>
                </c:pt>
                <c:pt idx="281">
                  <c:v>3.2399999999999998E-2</c:v>
                </c:pt>
                <c:pt idx="282">
                  <c:v>3.2399999999999998E-2</c:v>
                </c:pt>
                <c:pt idx="283">
                  <c:v>3.2399999999999998E-2</c:v>
                </c:pt>
                <c:pt idx="284">
                  <c:v>3.2399999999999998E-2</c:v>
                </c:pt>
                <c:pt idx="285">
                  <c:v>3.2399999999999998E-2</c:v>
                </c:pt>
                <c:pt idx="286">
                  <c:v>3.2399999999999998E-2</c:v>
                </c:pt>
                <c:pt idx="287">
                  <c:v>3.2399999999999998E-2</c:v>
                </c:pt>
                <c:pt idx="288">
                  <c:v>3.2399999999999998E-2</c:v>
                </c:pt>
                <c:pt idx="289">
                  <c:v>3.2399999999999998E-2</c:v>
                </c:pt>
                <c:pt idx="290">
                  <c:v>3.2399999999999998E-2</c:v>
                </c:pt>
                <c:pt idx="291">
                  <c:v>3.2399999999999998E-2</c:v>
                </c:pt>
                <c:pt idx="292">
                  <c:v>3.2399999999999998E-2</c:v>
                </c:pt>
                <c:pt idx="293">
                  <c:v>3.2399999999999998E-2</c:v>
                </c:pt>
                <c:pt idx="294">
                  <c:v>3.2399999999999998E-2</c:v>
                </c:pt>
                <c:pt idx="295">
                  <c:v>3.2399999999999998E-2</c:v>
                </c:pt>
                <c:pt idx="296">
                  <c:v>3.2399999999999998E-2</c:v>
                </c:pt>
                <c:pt idx="297">
                  <c:v>3.2399999999999998E-2</c:v>
                </c:pt>
                <c:pt idx="298">
                  <c:v>3.2399999999999998E-2</c:v>
                </c:pt>
                <c:pt idx="299">
                  <c:v>3.2399999999999998E-2</c:v>
                </c:pt>
                <c:pt idx="300">
                  <c:v>3.2399999999999998E-2</c:v>
                </c:pt>
                <c:pt idx="301">
                  <c:v>3.2399999999999998E-2</c:v>
                </c:pt>
                <c:pt idx="302">
                  <c:v>3.2399999999999998E-2</c:v>
                </c:pt>
                <c:pt idx="303">
                  <c:v>3.2399999999999998E-2</c:v>
                </c:pt>
                <c:pt idx="304">
                  <c:v>3.2399999999999998E-2</c:v>
                </c:pt>
                <c:pt idx="305">
                  <c:v>3.2399999999999998E-2</c:v>
                </c:pt>
                <c:pt idx="306">
                  <c:v>3.2399999999999998E-2</c:v>
                </c:pt>
                <c:pt idx="307">
                  <c:v>3.2399999999999998E-2</c:v>
                </c:pt>
                <c:pt idx="308">
                  <c:v>3.2399999999999998E-2</c:v>
                </c:pt>
                <c:pt idx="309">
                  <c:v>3.2399999999999998E-2</c:v>
                </c:pt>
                <c:pt idx="310">
                  <c:v>3.2399999999999998E-2</c:v>
                </c:pt>
                <c:pt idx="311">
                  <c:v>3.2399999999999998E-2</c:v>
                </c:pt>
                <c:pt idx="312">
                  <c:v>3.2399999999999998E-2</c:v>
                </c:pt>
                <c:pt idx="313">
                  <c:v>3.2399999999999998E-2</c:v>
                </c:pt>
                <c:pt idx="314">
                  <c:v>3.2399999999999998E-2</c:v>
                </c:pt>
                <c:pt idx="315">
                  <c:v>3.2399999999999998E-2</c:v>
                </c:pt>
                <c:pt idx="316">
                  <c:v>3.2399999999999998E-2</c:v>
                </c:pt>
                <c:pt idx="317">
                  <c:v>3.2399999999999998E-2</c:v>
                </c:pt>
                <c:pt idx="318">
                  <c:v>3.2399999999999998E-2</c:v>
                </c:pt>
                <c:pt idx="319">
                  <c:v>3.2399999999999998E-2</c:v>
                </c:pt>
                <c:pt idx="320">
                  <c:v>3.2399999999999998E-2</c:v>
                </c:pt>
                <c:pt idx="321">
                  <c:v>3.2399999999999998E-2</c:v>
                </c:pt>
                <c:pt idx="322">
                  <c:v>3.2399999999999998E-2</c:v>
                </c:pt>
                <c:pt idx="323">
                  <c:v>3.2399999999999998E-2</c:v>
                </c:pt>
                <c:pt idx="324">
                  <c:v>3.2399999999999998E-2</c:v>
                </c:pt>
                <c:pt idx="325">
                  <c:v>3.2399999999999998E-2</c:v>
                </c:pt>
                <c:pt idx="326">
                  <c:v>3.2399999999999998E-2</c:v>
                </c:pt>
                <c:pt idx="327">
                  <c:v>3.2399999999999998E-2</c:v>
                </c:pt>
                <c:pt idx="328">
                  <c:v>3.2399999999999998E-2</c:v>
                </c:pt>
                <c:pt idx="329">
                  <c:v>3.2399999999999998E-2</c:v>
                </c:pt>
                <c:pt idx="330">
                  <c:v>3.2399999999999998E-2</c:v>
                </c:pt>
                <c:pt idx="331">
                  <c:v>3.2399999999999998E-2</c:v>
                </c:pt>
                <c:pt idx="332">
                  <c:v>3.2399999999999998E-2</c:v>
                </c:pt>
                <c:pt idx="333">
                  <c:v>3.2399999999999998E-2</c:v>
                </c:pt>
                <c:pt idx="334">
                  <c:v>3.2399999999999998E-2</c:v>
                </c:pt>
                <c:pt idx="335">
                  <c:v>3.2399999999999998E-2</c:v>
                </c:pt>
                <c:pt idx="336">
                  <c:v>3.2399999999999998E-2</c:v>
                </c:pt>
                <c:pt idx="337">
                  <c:v>3.2399999999999998E-2</c:v>
                </c:pt>
                <c:pt idx="338">
                  <c:v>3.2399999999999998E-2</c:v>
                </c:pt>
                <c:pt idx="339">
                  <c:v>3.2399999999999998E-2</c:v>
                </c:pt>
                <c:pt idx="340">
                  <c:v>3.2399999999999998E-2</c:v>
                </c:pt>
                <c:pt idx="341">
                  <c:v>3.2399999999999998E-2</c:v>
                </c:pt>
                <c:pt idx="342">
                  <c:v>3.2399999999999998E-2</c:v>
                </c:pt>
                <c:pt idx="343">
                  <c:v>3.2399999999999998E-2</c:v>
                </c:pt>
                <c:pt idx="344">
                  <c:v>3.2399999999999998E-2</c:v>
                </c:pt>
                <c:pt idx="345">
                  <c:v>3.2399999999999998E-2</c:v>
                </c:pt>
                <c:pt idx="346">
                  <c:v>3.2399999999999998E-2</c:v>
                </c:pt>
                <c:pt idx="347">
                  <c:v>3.2399999999999998E-2</c:v>
                </c:pt>
                <c:pt idx="348">
                  <c:v>3.2399999999999998E-2</c:v>
                </c:pt>
                <c:pt idx="349">
                  <c:v>3.2399999999999998E-2</c:v>
                </c:pt>
                <c:pt idx="350">
                  <c:v>3.2399999999999998E-2</c:v>
                </c:pt>
                <c:pt idx="351">
                  <c:v>3.2399999999999998E-2</c:v>
                </c:pt>
                <c:pt idx="352">
                  <c:v>3.2399999999999998E-2</c:v>
                </c:pt>
                <c:pt idx="353">
                  <c:v>3.2399999999999998E-2</c:v>
                </c:pt>
                <c:pt idx="354">
                  <c:v>3.2399999999999998E-2</c:v>
                </c:pt>
                <c:pt idx="355">
                  <c:v>3.2399999999999998E-2</c:v>
                </c:pt>
                <c:pt idx="356">
                  <c:v>3.2399999999999998E-2</c:v>
                </c:pt>
                <c:pt idx="357">
                  <c:v>3.2399999999999998E-2</c:v>
                </c:pt>
                <c:pt idx="358">
                  <c:v>3.2399999999999998E-2</c:v>
                </c:pt>
                <c:pt idx="359">
                  <c:v>3.2399999999999998E-2</c:v>
                </c:pt>
                <c:pt idx="360">
                  <c:v>3.2399999999999998E-2</c:v>
                </c:pt>
                <c:pt idx="361">
                  <c:v>3.2399999999999998E-2</c:v>
                </c:pt>
                <c:pt idx="362">
                  <c:v>3.2399999999999998E-2</c:v>
                </c:pt>
                <c:pt idx="363">
                  <c:v>3.2399999999999998E-2</c:v>
                </c:pt>
                <c:pt idx="364">
                  <c:v>3.2399999999999998E-2</c:v>
                </c:pt>
              </c:numCache>
            </c:numRef>
          </c:val>
        </c:ser>
        <c:marker val="1"/>
        <c:axId val="48747648"/>
        <c:axId val="49226880"/>
      </c:lineChart>
      <c:dateAx>
        <c:axId val="48747648"/>
        <c:scaling>
          <c:orientation val="minMax"/>
        </c:scaling>
        <c:axPos val="b"/>
        <c:numFmt formatCode="[$-C0A]mmm/yy;@" sourceLinked="0"/>
        <c:majorTickMark val="none"/>
        <c:tickLblPos val="low"/>
        <c:spPr>
          <a:ln>
            <a:solidFill>
              <a:schemeClr val="bg1">
                <a:lumMod val="85000"/>
              </a:schemeClr>
            </a:solidFill>
          </a:ln>
        </c:spPr>
        <c:txPr>
          <a:bodyPr/>
          <a:lstStyle/>
          <a:p>
            <a:pPr>
              <a:defRPr sz="800">
                <a:latin typeface="Arial" pitchFamily="34" charset="0"/>
                <a:cs typeface="Arial" pitchFamily="34" charset="0"/>
              </a:defRPr>
            </a:pPr>
            <a:endParaRPr lang="es-CL"/>
          </a:p>
        </c:txPr>
        <c:crossAx val="49226880"/>
        <c:crosses val="autoZero"/>
        <c:auto val="1"/>
        <c:lblOffset val="100"/>
        <c:majorUnit val="31"/>
        <c:majorTimeUnit val="days"/>
      </c:dateAx>
      <c:valAx>
        <c:axId val="49226880"/>
        <c:scaling>
          <c:orientation val="minMax"/>
          <c:max val="0.15000000000000024"/>
          <c:min val="0"/>
        </c:scaling>
        <c:axPos val="l"/>
        <c:majorGridlines>
          <c:spPr>
            <a:ln>
              <a:solidFill>
                <a:schemeClr val="bg1">
                  <a:lumMod val="85000"/>
                </a:schemeClr>
              </a:solidFill>
              <a:prstDash val="solid"/>
            </a:ln>
          </c:spPr>
        </c:majorGridlines>
        <c:numFmt formatCode="0%" sourceLinked="0"/>
        <c:majorTickMark val="none"/>
        <c:tickLblPos val="nextTo"/>
        <c:spPr>
          <a:ln w="9525">
            <a:noFill/>
          </a:ln>
        </c:spPr>
        <c:txPr>
          <a:bodyPr/>
          <a:lstStyle/>
          <a:p>
            <a:pPr>
              <a:defRPr sz="1000">
                <a:latin typeface="Arial" pitchFamily="34" charset="0"/>
                <a:cs typeface="Arial" pitchFamily="34" charset="0"/>
              </a:defRPr>
            </a:pPr>
            <a:endParaRPr lang="es-CL"/>
          </a:p>
        </c:txPr>
        <c:crossAx val="48747648"/>
        <c:crosses val="autoZero"/>
        <c:crossBetween val="between"/>
      </c:valAx>
    </c:plotArea>
    <c:legend>
      <c:legendPos val="b"/>
      <c:layout/>
      <c:spPr>
        <a:solidFill>
          <a:schemeClr val="bg1"/>
        </a:solidFill>
        <a:ln>
          <a:noFill/>
        </a:ln>
      </c:spPr>
      <c:txPr>
        <a:bodyPr/>
        <a:lstStyle/>
        <a:p>
          <a:pPr>
            <a:defRPr sz="700">
              <a:latin typeface="Arial" pitchFamily="34" charset="0"/>
              <a:cs typeface="Arial" pitchFamily="34" charset="0"/>
            </a:defRPr>
          </a:pPr>
          <a:endParaRPr lang="es-CL"/>
        </a:p>
      </c:txPr>
    </c:legend>
    <c:plotVisOnly val="1"/>
    <c:dispBlanksAs val="gap"/>
  </c:chart>
  <c:spPr>
    <a:ln>
      <a:noFill/>
    </a:ln>
  </c:spPr>
  <c:printSettings>
    <c:headerFooter/>
    <c:pageMargins b="0.75000000000000688" l="0.70000000000000062" r="0.70000000000000062" t="0.750000000000006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9.5377060931900043E-2"/>
          <c:y val="0.10755420054200562"/>
          <c:w val="0.87731111111111115"/>
          <c:h val="0.60684518970189705"/>
        </c:manualLayout>
      </c:layout>
      <c:barChart>
        <c:barDir val="col"/>
        <c:grouping val="stacked"/>
        <c:ser>
          <c:idx val="2"/>
          <c:order val="0"/>
          <c:tx>
            <c:strRef>
              <c:f>'Figuras 3 y 4 - Tabla 4 '!$R$6</c:f>
              <c:strCache>
                <c:ptCount val="1"/>
                <c:pt idx="0">
                  <c:v>Hidro</c:v>
                </c:pt>
              </c:strCache>
            </c:strRef>
          </c:tx>
          <c:spPr>
            <a:solidFill>
              <a:srgbClr val="0066FF"/>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'!$S$6:$AC$6</c:f>
              <c:numCache>
                <c:formatCode>0.0</c:formatCode>
                <c:ptCount val="11"/>
                <c:pt idx="0">
                  <c:v>65.545180000000002</c:v>
                </c:pt>
                <c:pt idx="1">
                  <c:v>65.975359999999995</c:v>
                </c:pt>
                <c:pt idx="2">
                  <c:v>60.026589999999999</c:v>
                </c:pt>
                <c:pt idx="3">
                  <c:v>69.736919999999998</c:v>
                </c:pt>
                <c:pt idx="4">
                  <c:v>68.167420000000007</c:v>
                </c:pt>
                <c:pt idx="5">
                  <c:v>67.83587</c:v>
                </c:pt>
                <c:pt idx="6">
                  <c:v>61.865659999999998</c:v>
                </c:pt>
                <c:pt idx="7">
                  <c:v>56.868159999999996</c:v>
                </c:pt>
                <c:pt idx="8">
                  <c:v>71.23639</c:v>
                </c:pt>
                <c:pt idx="9">
                  <c:v>81.416340000000005</c:v>
                </c:pt>
                <c:pt idx="10">
                  <c:v>78.135009999999994</c:v>
                </c:pt>
              </c:numCache>
            </c:numRef>
          </c:val>
        </c:ser>
        <c:ser>
          <c:idx val="1"/>
          <c:order val="1"/>
          <c:tx>
            <c:strRef>
              <c:f>'Figuras 3 y 4 - Tabla 4 '!$R$5</c:f>
              <c:strCache>
                <c:ptCount val="1"/>
                <c:pt idx="0">
                  <c:v>Carbón</c:v>
                </c:pt>
              </c:strCache>
            </c:strRef>
          </c:tx>
          <c:spPr>
            <a:solidFill>
              <a:schemeClr val="bg1">
                <a:lumMod val="75000"/>
              </a:schemeClr>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'!$S$5:$AC$5</c:f>
              <c:numCache>
                <c:formatCode>0.0</c:formatCode>
                <c:ptCount val="11"/>
                <c:pt idx="0">
                  <c:v>3054.6276699999999</c:v>
                </c:pt>
                <c:pt idx="1">
                  <c:v>3505.0807399999999</c:v>
                </c:pt>
                <c:pt idx="2">
                  <c:v>1698.1783499999999</c:v>
                </c:pt>
                <c:pt idx="3">
                  <c:v>3898.9226899999999</c:v>
                </c:pt>
                <c:pt idx="4">
                  <c:v>5510.27574</c:v>
                </c:pt>
                <c:pt idx="5">
                  <c:v>5984.30339</c:v>
                </c:pt>
                <c:pt idx="6">
                  <c:v>5975.3717900000001</c:v>
                </c:pt>
                <c:pt idx="7">
                  <c:v>7225.0442000000003</c:v>
                </c:pt>
                <c:pt idx="8">
                  <c:v>10999.596390000001</c:v>
                </c:pt>
                <c:pt idx="9">
                  <c:v>13793.046060000001</c:v>
                </c:pt>
                <c:pt idx="10">
                  <c:v>14100.78988</c:v>
                </c:pt>
              </c:numCache>
            </c:numRef>
          </c:val>
        </c:ser>
        <c:ser>
          <c:idx val="4"/>
          <c:order val="2"/>
          <c:tx>
            <c:strRef>
              <c:f>'Figuras 3 y 4 - Tabla 4 '!$R$8</c:f>
              <c:strCache>
                <c:ptCount val="1"/>
                <c:pt idx="0">
                  <c:v>Carbón + Petcoke</c:v>
                </c:pt>
              </c:strCache>
            </c:strRef>
          </c:tx>
          <c:spPr>
            <a:solidFill>
              <a:schemeClr val="bg1">
                <a:lumMod val="50000"/>
              </a:schemeClr>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'!$S$8:$AC$8</c:f>
              <c:numCache>
                <c:formatCode>0.0</c:formatCode>
                <c:ptCount val="11"/>
                <c:pt idx="0">
                  <c:v>0</c:v>
                </c:pt>
                <c:pt idx="1">
                  <c:v>1094.4671600000001</c:v>
                </c:pt>
                <c:pt idx="2">
                  <c:v>2852.0380799999998</c:v>
                </c:pt>
                <c:pt idx="3">
                  <c:v>2709.65526</c:v>
                </c:pt>
                <c:pt idx="4">
                  <c:v>2516.1387599999998</c:v>
                </c:pt>
                <c:pt idx="5">
                  <c:v>2496.4804399999998</c:v>
                </c:pt>
                <c:pt idx="6">
                  <c:v>2464.011</c:v>
                </c:pt>
                <c:pt idx="7">
                  <c:v>1511.538</c:v>
                </c:pt>
                <c:pt idx="8">
                  <c:v>0</c:v>
                </c:pt>
                <c:pt idx="9">
                  <c:v>95.608999999999995</c:v>
                </c:pt>
                <c:pt idx="10">
                  <c:v>0</c:v>
                </c:pt>
              </c:numCache>
            </c:numRef>
          </c:val>
        </c:ser>
        <c:ser>
          <c:idx val="5"/>
          <c:order val="3"/>
          <c:tx>
            <c:strRef>
              <c:f>'Figuras 3 y 4 - Tabla 4 '!$R$9</c:f>
              <c:strCache>
                <c:ptCount val="1"/>
                <c:pt idx="0">
                  <c:v>Gas Natural</c:v>
                </c:pt>
              </c:strCache>
            </c:strRef>
          </c:tx>
          <c:spPr>
            <a:solidFill>
              <a:schemeClr val="accent6">
                <a:lumMod val="75000"/>
              </a:schemeClr>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'!$S$9:$AC$9</c:f>
              <c:numCache>
                <c:formatCode>0.0</c:formatCode>
                <c:ptCount val="11"/>
                <c:pt idx="0">
                  <c:v>8280.7326199999989</c:v>
                </c:pt>
                <c:pt idx="1">
                  <c:v>7587.9996100000008</c:v>
                </c:pt>
                <c:pt idx="2">
                  <c:v>8031.8133900000003</c:v>
                </c:pt>
                <c:pt idx="3">
                  <c:v>6403.6772499999997</c:v>
                </c:pt>
                <c:pt idx="4">
                  <c:v>3146.7778600000001</c:v>
                </c:pt>
                <c:pt idx="5">
                  <c:v>1713.14129</c:v>
                </c:pt>
                <c:pt idx="6">
                  <c:v>3002.71794</c:v>
                </c:pt>
                <c:pt idx="7">
                  <c:v>4042.3425299999999</c:v>
                </c:pt>
                <c:pt idx="8">
                  <c:v>4103.7799399999994</c:v>
                </c:pt>
                <c:pt idx="9">
                  <c:v>2284.4561899999999</c:v>
                </c:pt>
                <c:pt idx="10">
                  <c:v>1608.6775499999999</c:v>
                </c:pt>
              </c:numCache>
            </c:numRef>
          </c:val>
        </c:ser>
        <c:ser>
          <c:idx val="6"/>
          <c:order val="4"/>
          <c:tx>
            <c:strRef>
              <c:f>'Figuras 3 y 4 - Tabla 4 '!$R$10</c:f>
              <c:strCache>
                <c:ptCount val="1"/>
                <c:pt idx="0">
                  <c:v>Diesel</c:v>
                </c:pt>
              </c:strCache>
            </c:strRef>
          </c:tx>
          <c:spPr>
            <a:solidFill>
              <a:schemeClr val="bg2">
                <a:lumMod val="25000"/>
              </a:schemeClr>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'!$S$10:$AC$10</c:f>
              <c:numCache>
                <c:formatCode>0.0</c:formatCode>
                <c:ptCount val="11"/>
                <c:pt idx="0">
                  <c:v>10.935130000000003</c:v>
                </c:pt>
                <c:pt idx="1">
                  <c:v>24.090170000000001</c:v>
                </c:pt>
                <c:pt idx="2">
                  <c:v>7.4997199999999999</c:v>
                </c:pt>
                <c:pt idx="3">
                  <c:v>91.663989999999998</c:v>
                </c:pt>
                <c:pt idx="4">
                  <c:v>2285.14651</c:v>
                </c:pt>
                <c:pt idx="5">
                  <c:v>3879.3510500000002</c:v>
                </c:pt>
                <c:pt idx="6">
                  <c:v>3003.0931599999999</c:v>
                </c:pt>
                <c:pt idx="7">
                  <c:v>1874.0311799999999</c:v>
                </c:pt>
                <c:pt idx="8">
                  <c:v>360.80018999999999</c:v>
                </c:pt>
                <c:pt idx="9">
                  <c:v>263.97591999999997</c:v>
                </c:pt>
                <c:pt idx="10">
                  <c:v>991.55652999999995</c:v>
                </c:pt>
              </c:numCache>
            </c:numRef>
          </c:val>
        </c:ser>
        <c:ser>
          <c:idx val="0"/>
          <c:order val="5"/>
          <c:tx>
            <c:strRef>
              <c:f>'Figuras 3 y 4 - Tabla 4 '!$R$4</c:f>
              <c:strCache>
                <c:ptCount val="1"/>
                <c:pt idx="0">
                  <c:v>Fuel Oil Nro. 6</c:v>
                </c:pt>
              </c:strCache>
            </c:strRef>
          </c:tx>
          <c:spPr>
            <a:solidFill>
              <a:srgbClr val="008000"/>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'!$S$4:$AC$4</c:f>
              <c:numCache>
                <c:formatCode>0.0</c:formatCode>
                <c:ptCount val="11"/>
                <c:pt idx="0">
                  <c:v>0</c:v>
                </c:pt>
                <c:pt idx="1">
                  <c:v>24.307380000000002</c:v>
                </c:pt>
                <c:pt idx="2">
                  <c:v>8.5309999999999997E-2</c:v>
                </c:pt>
                <c:pt idx="3">
                  <c:v>19.288049999999998</c:v>
                </c:pt>
                <c:pt idx="4">
                  <c:v>378.07150999999999</c:v>
                </c:pt>
                <c:pt idx="5">
                  <c:v>330.27915999999999</c:v>
                </c:pt>
                <c:pt idx="6">
                  <c:v>307.94251000000003</c:v>
                </c:pt>
                <c:pt idx="7">
                  <c:v>275.84452000000005</c:v>
                </c:pt>
                <c:pt idx="8">
                  <c:v>192.18628000000004</c:v>
                </c:pt>
                <c:pt idx="9">
                  <c:v>151.96534</c:v>
                </c:pt>
                <c:pt idx="10">
                  <c:v>311.56879000000004</c:v>
                </c:pt>
              </c:numCache>
            </c:numRef>
          </c:val>
        </c:ser>
        <c:ser>
          <c:idx val="3"/>
          <c:order val="6"/>
          <c:tx>
            <c:strRef>
              <c:f>'Figuras 3 y 4 - Tabla 4 '!$R$7</c:f>
              <c:strCache>
                <c:ptCount val="1"/>
                <c:pt idx="0">
                  <c:v>Diesel + Fuel Oil</c:v>
                </c:pt>
              </c:strCache>
            </c:strRef>
          </c:tx>
          <c:spPr>
            <a:solidFill>
              <a:schemeClr val="accent1">
                <a:lumMod val="75000"/>
              </a:schemeClr>
            </a:solidFill>
          </c:spPr>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'!$S$7:$AC$7</c:f>
              <c:numCache>
                <c:formatCode>0.0</c:formatCode>
                <c:ptCount val="11"/>
                <c:pt idx="0">
                  <c:v>12.3324</c:v>
                </c:pt>
                <c:pt idx="1">
                  <c:v>28.109360000000002</c:v>
                </c:pt>
                <c:pt idx="2">
                  <c:v>7.6740000000000004</c:v>
                </c:pt>
                <c:pt idx="3">
                  <c:v>43.0687</c:v>
                </c:pt>
                <c:pt idx="4">
                  <c:v>41.200620000000001</c:v>
                </c:pt>
                <c:pt idx="5">
                  <c:v>30.951270000000001</c:v>
                </c:pt>
                <c:pt idx="6">
                  <c:v>91.766859999999994</c:v>
                </c:pt>
                <c:pt idx="7">
                  <c:v>114.40786</c:v>
                </c:pt>
                <c:pt idx="8">
                  <c:v>69.067070000000001</c:v>
                </c:pt>
                <c:pt idx="9">
                  <c:v>48.419510000000002</c:v>
                </c:pt>
                <c:pt idx="10" formatCode="0.00">
                  <c:v>20.860890000000001</c:v>
                </c:pt>
              </c:numCache>
            </c:numRef>
          </c:val>
        </c:ser>
        <c:ser>
          <c:idx val="7"/>
          <c:order val="7"/>
          <c:tx>
            <c:strRef>
              <c:f>'Figuras 3 y 4 - Tabla 4 '!$R$11</c:f>
              <c:strCache>
                <c:ptCount val="1"/>
                <c:pt idx="0">
                  <c:v>Petcoke</c:v>
                </c:pt>
              </c:strCache>
            </c:strRef>
          </c:tx>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'!$S$11:$AC$11</c:f>
              <c:numCache>
                <c:formatCode>0.0</c:formatCode>
                <c:ptCount val="11"/>
                <c:pt idx="0">
                  <c:v>0</c:v>
                </c:pt>
                <c:pt idx="1">
                  <c:v>0</c:v>
                </c:pt>
                <c:pt idx="2">
                  <c:v>0</c:v>
                </c:pt>
                <c:pt idx="3">
                  <c:v>0</c:v>
                </c:pt>
                <c:pt idx="4">
                  <c:v>0</c:v>
                </c:pt>
                <c:pt idx="5">
                  <c:v>0</c:v>
                </c:pt>
                <c:pt idx="6">
                  <c:v>0</c:v>
                </c:pt>
                <c:pt idx="7">
                  <c:v>0</c:v>
                </c:pt>
                <c:pt idx="8">
                  <c:v>92.472000000000008</c:v>
                </c:pt>
                <c:pt idx="9">
                  <c:v>11.303000000000001</c:v>
                </c:pt>
                <c:pt idx="10">
                  <c:v>0</c:v>
                </c:pt>
              </c:numCache>
            </c:numRef>
          </c:val>
        </c:ser>
        <c:ser>
          <c:idx val="8"/>
          <c:order val="8"/>
          <c:tx>
            <c:strRef>
              <c:f>'Figuras 3 y 4 - Tabla 4 '!$R$13</c:f>
              <c:strCache>
                <c:ptCount val="1"/>
                <c:pt idx="0">
                  <c:v>Cogeneración</c:v>
                </c:pt>
              </c:strCache>
            </c:strRef>
          </c:tx>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'!$S$13:$AC$13</c:f>
              <c:numCache>
                <c:formatCode>0.0</c:formatCode>
                <c:ptCount val="11"/>
                <c:pt idx="0">
                  <c:v>0</c:v>
                </c:pt>
                <c:pt idx="1">
                  <c:v>0</c:v>
                </c:pt>
                <c:pt idx="2">
                  <c:v>0</c:v>
                </c:pt>
                <c:pt idx="3">
                  <c:v>0</c:v>
                </c:pt>
                <c:pt idx="4">
                  <c:v>0</c:v>
                </c:pt>
                <c:pt idx="5">
                  <c:v>0</c:v>
                </c:pt>
                <c:pt idx="6">
                  <c:v>0</c:v>
                </c:pt>
                <c:pt idx="7">
                  <c:v>0</c:v>
                </c:pt>
                <c:pt idx="8">
                  <c:v>0</c:v>
                </c:pt>
                <c:pt idx="9">
                  <c:v>25.02617</c:v>
                </c:pt>
                <c:pt idx="10">
                  <c:v>120.66354</c:v>
                </c:pt>
              </c:numCache>
            </c:numRef>
          </c:val>
        </c:ser>
        <c:ser>
          <c:idx val="9"/>
          <c:order val="9"/>
          <c:tx>
            <c:strRef>
              <c:f>'Figuras 3 y 4 - Tabla 4 '!$R$12</c:f>
              <c:strCache>
                <c:ptCount val="1"/>
                <c:pt idx="0">
                  <c:v>Otro</c:v>
                </c:pt>
              </c:strCache>
            </c:strRef>
          </c:tx>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'!$S$12:$AC$12</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0"/>
          <c:order val="10"/>
          <c:tx>
            <c:strRef>
              <c:f>'Figuras 3 y 4 - Tabla 4 '!$R$14</c:f>
              <c:strCache>
                <c:ptCount val="1"/>
                <c:pt idx="0">
                  <c:v>Solar</c:v>
                </c:pt>
              </c:strCache>
            </c:strRef>
          </c:tx>
          <c:cat>
            <c:numRef>
              <c:f>'Figuras 3 y 4 - Tabla 4 '!$S$3:$AC$3</c:f>
              <c:numCache>
                <c:formatCode>@</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'Figuras 3 y 4 - Tabla 4 '!$S$14:$AC$14</c:f>
              <c:numCache>
                <c:formatCode>0.0</c:formatCode>
                <c:ptCount val="11"/>
                <c:pt idx="0">
                  <c:v>0</c:v>
                </c:pt>
                <c:pt idx="1">
                  <c:v>0</c:v>
                </c:pt>
                <c:pt idx="2">
                  <c:v>0</c:v>
                </c:pt>
                <c:pt idx="3">
                  <c:v>0</c:v>
                </c:pt>
                <c:pt idx="4">
                  <c:v>0</c:v>
                </c:pt>
                <c:pt idx="5">
                  <c:v>0</c:v>
                </c:pt>
                <c:pt idx="6">
                  <c:v>0</c:v>
                </c:pt>
                <c:pt idx="7">
                  <c:v>0</c:v>
                </c:pt>
                <c:pt idx="8">
                  <c:v>0</c:v>
                </c:pt>
                <c:pt idx="9">
                  <c:v>0.44033</c:v>
                </c:pt>
                <c:pt idx="10">
                  <c:v>4.52034</c:v>
                </c:pt>
              </c:numCache>
            </c:numRef>
          </c:val>
        </c:ser>
        <c:ser>
          <c:idx val="11"/>
          <c:order val="11"/>
          <c:tx>
            <c:strRef>
              <c:f>'Figuras 3 y 4 - Tabla 4 '!$R$15</c:f>
              <c:strCache>
                <c:ptCount val="1"/>
                <c:pt idx="0">
                  <c:v>Eólico</c:v>
                </c:pt>
              </c:strCache>
            </c:strRef>
          </c:tx>
          <c:spPr>
            <a:solidFill>
              <a:srgbClr val="0054D0"/>
            </a:solidFill>
          </c:spPr>
          <c:val>
            <c:numRef>
              <c:f>'Figuras 3 y 4 - Tabla 4 '!$S$15:$AC$15</c:f>
              <c:numCache>
                <c:formatCode>[$-340A]d" de "mmmm" de "yyyy;@</c:formatCode>
                <c:ptCount val="11"/>
                <c:pt idx="10" formatCode="0.00">
                  <c:v>0</c:v>
                </c:pt>
              </c:numCache>
            </c:numRef>
          </c:val>
        </c:ser>
        <c:gapWidth val="75"/>
        <c:overlap val="100"/>
        <c:axId val="40794752"/>
        <c:axId val="40812928"/>
      </c:barChart>
      <c:catAx>
        <c:axId val="40794752"/>
        <c:scaling>
          <c:orientation val="minMax"/>
        </c:scaling>
        <c:axPos val="b"/>
        <c:numFmt formatCode="@"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0812928"/>
        <c:crosses val="autoZero"/>
        <c:auto val="1"/>
        <c:lblAlgn val="ctr"/>
        <c:lblOffset val="100"/>
      </c:catAx>
      <c:valAx>
        <c:axId val="40812928"/>
        <c:scaling>
          <c:orientation val="minMax"/>
        </c:scaling>
        <c:axPos val="l"/>
        <c:majorGridlines>
          <c:spPr>
            <a:ln>
              <a:solidFill>
                <a:schemeClr val="bg1">
                  <a:lumMod val="85000"/>
                </a:schemeClr>
              </a:solidFill>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40794752"/>
        <c:crosses val="autoZero"/>
        <c:crossBetween val="between"/>
      </c:valAx>
    </c:plotArea>
    <c:legend>
      <c:legendPos val="b"/>
      <c:layout>
        <c:manualLayout>
          <c:xMode val="edge"/>
          <c:yMode val="edge"/>
          <c:x val="9.3349462365591565E-2"/>
          <c:y val="0.79629844173441733"/>
          <c:w val="0.84971684587813623"/>
          <c:h val="0.19939945779114479"/>
        </c:manualLayout>
      </c:layout>
      <c:txPr>
        <a:bodyPr/>
        <a:lstStyle/>
        <a:p>
          <a:pPr>
            <a:defRPr sz="900">
              <a:latin typeface="Arial" pitchFamily="34" charset="0"/>
              <a:cs typeface="Arial" pitchFamily="34" charset="0"/>
            </a:defRPr>
          </a:pPr>
          <a:endParaRPr lang="es-CL"/>
        </a:p>
      </c:txPr>
    </c:legend>
    <c:plotVisOnly val="1"/>
  </c:chart>
  <c:spPr>
    <a:ln>
      <a:noFill/>
    </a:ln>
  </c:spPr>
  <c:printSettings>
    <c:headerFooter/>
    <c:pageMargins b="0.75000000000001266" l="0.70000000000000062" r="0.70000000000000062" t="0.750000000000012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2.5197897058465892E-2"/>
          <c:y val="7.6620792587566419E-2"/>
          <c:w val="0.9377397011240306"/>
          <c:h val="0.83356508874324986"/>
        </c:manualLayout>
      </c:layout>
      <c:pieChart>
        <c:varyColors val="1"/>
        <c:ser>
          <c:idx val="0"/>
          <c:order val="0"/>
          <c:dPt>
            <c:idx val="0"/>
            <c:spPr>
              <a:solidFill>
                <a:schemeClr val="bg1">
                  <a:lumMod val="75000"/>
                </a:schemeClr>
              </a:solidFill>
            </c:spPr>
          </c:dPt>
          <c:dPt>
            <c:idx val="1"/>
            <c:spPr>
              <a:solidFill>
                <a:schemeClr val="accent1">
                  <a:lumMod val="75000"/>
                </a:schemeClr>
              </a:solidFill>
            </c:spPr>
          </c:dPt>
          <c:dPt>
            <c:idx val="2"/>
            <c:spPr>
              <a:solidFill>
                <a:schemeClr val="accent6">
                  <a:lumMod val="75000"/>
                </a:schemeClr>
              </a:solidFill>
            </c:spPr>
          </c:dPt>
          <c:dPt>
            <c:idx val="3"/>
            <c:spPr>
              <a:solidFill>
                <a:srgbClr val="0066FF"/>
              </a:solidFill>
            </c:spPr>
          </c:dPt>
          <c:dLbls>
            <c:dLbl>
              <c:idx val="0"/>
              <c:layout>
                <c:manualLayout>
                  <c:x val="-2.5841381802842546E-2"/>
                  <c:y val="-2.9372943257925652E-2"/>
                </c:manualLayout>
              </c:layout>
              <c:showVal val="1"/>
              <c:showCatName val="1"/>
            </c:dLbl>
            <c:dLbl>
              <c:idx val="1"/>
              <c:layout>
                <c:manualLayout>
                  <c:x val="4.3429041720806097E-2"/>
                  <c:y val="-0.11458374732793609"/>
                </c:manualLayout>
              </c:layout>
              <c:showVal val="1"/>
              <c:showCatName val="1"/>
            </c:dLbl>
            <c:dLbl>
              <c:idx val="2"/>
              <c:layout>
                <c:manualLayout>
                  <c:x val="6.3371326164874495E-2"/>
                  <c:y val="-0.11185057186633744"/>
                </c:manualLayout>
              </c:layout>
              <c:showVal val="1"/>
              <c:showCatName val="1"/>
            </c:dLbl>
            <c:dLbl>
              <c:idx val="3"/>
              <c:layout>
                <c:manualLayout>
                  <c:x val="0.13572401433691755"/>
                  <c:y val="-7.9004715784310384E-2"/>
                </c:manualLayout>
              </c:layout>
              <c:tx>
                <c:rich>
                  <a:bodyPr/>
                  <a:lstStyle/>
                  <a:p>
                    <a:r>
                      <a:rPr lang="en-US" sz="900">
                        <a:latin typeface="Arial" pitchFamily="34" charset="0"/>
                        <a:cs typeface="Arial" pitchFamily="34" charset="0"/>
                      </a:rPr>
                      <a:t>H</a:t>
                    </a:r>
                    <a:r>
                      <a:rPr lang="en-US"/>
                      <a:t>idro, 0,5%</a:t>
                    </a:r>
                  </a:p>
                </c:rich>
              </c:tx>
              <c:showVal val="1"/>
              <c:showCatName val="1"/>
            </c:dLbl>
            <c:dLbl>
              <c:idx val="4"/>
              <c:layout>
                <c:manualLayout>
                  <c:x val="8.528118279569892E-2"/>
                  <c:y val="1.5563002858061363E-2"/>
                </c:manualLayout>
              </c:layout>
              <c:showVal val="1"/>
              <c:showCatName val="1"/>
            </c:dLbl>
            <c:dLbl>
              <c:idx val="5"/>
              <c:delete val="1"/>
            </c:dLbl>
            <c:txPr>
              <a:bodyPr/>
              <a:lstStyle/>
              <a:p>
                <a:pPr>
                  <a:defRPr sz="900">
                    <a:latin typeface="Arial" pitchFamily="34" charset="0"/>
                    <a:cs typeface="Arial" pitchFamily="34" charset="0"/>
                  </a:defRPr>
                </a:pPr>
                <a:endParaRPr lang="es-CL"/>
              </a:p>
            </c:txPr>
            <c:showVal val="1"/>
            <c:showCatName val="1"/>
            <c:showLeaderLines val="1"/>
          </c:dLbls>
          <c:cat>
            <c:strRef>
              <c:f>'Figuras 3 y 4 - Tabla 4 '!$AF$19:$AF$23</c:f>
              <c:strCache>
                <c:ptCount val="5"/>
                <c:pt idx="0">
                  <c:v>Carbón</c:v>
                </c:pt>
                <c:pt idx="1">
                  <c:v>Diesel + Fuel Oil</c:v>
                </c:pt>
                <c:pt idx="2">
                  <c:v>Gas Natural</c:v>
                </c:pt>
                <c:pt idx="3">
                  <c:v>Hidro </c:v>
                </c:pt>
                <c:pt idx="4">
                  <c:v>Cogeneración</c:v>
                </c:pt>
              </c:strCache>
            </c:strRef>
          </c:cat>
          <c:val>
            <c:numRef>
              <c:f>'Figuras 3 y 4 - Tabla 4 '!$AR$19:$AR$23</c:f>
              <c:numCache>
                <c:formatCode>0.0%</c:formatCode>
                <c:ptCount val="5"/>
                <c:pt idx="0">
                  <c:v>0.79603782836368386</c:v>
                </c:pt>
                <c:pt idx="1">
                  <c:v>9.5829866662896127E-2</c:v>
                </c:pt>
                <c:pt idx="2">
                  <c:v>9.6238835658515112E-2</c:v>
                </c:pt>
                <c:pt idx="3">
                  <c:v>4.5556923802109539E-3</c:v>
                </c:pt>
                <c:pt idx="4">
                  <c:v>6.9295874597632709E-3</c:v>
                </c:pt>
              </c:numCache>
            </c:numRef>
          </c:val>
        </c:ser>
        <c:firstSliceAng val="150"/>
      </c:pieChart>
    </c:plotArea>
    <c:plotVisOnly val="1"/>
  </c:chart>
  <c:spPr>
    <a:ln>
      <a:noFill/>
    </a:ln>
  </c:sp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7.3735337628251033E-2"/>
          <c:y val="0.12457960704607077"/>
          <c:w val="0.88299193509902174"/>
          <c:h val="0.62909180216802585"/>
        </c:manualLayout>
      </c:layout>
      <c:areaChart>
        <c:grouping val="stacked"/>
        <c:ser>
          <c:idx val="5"/>
          <c:order val="0"/>
          <c:tx>
            <c:strRef>
              <c:f>'Figura 5 '!$B$8</c:f>
              <c:strCache>
                <c:ptCount val="1"/>
                <c:pt idx="0">
                  <c:v>Hidro</c:v>
                </c:pt>
              </c:strCache>
            </c:strRef>
          </c:tx>
          <c:spPr>
            <a:solidFill>
              <a:srgbClr val="0066FF"/>
            </a:solidFill>
          </c:spPr>
          <c:cat>
            <c:strRef>
              <c:f>'Figura 5 '!$C$1:$CP$1</c:f>
              <c:strCache>
                <c:ptCount val="76"/>
                <c:pt idx="14">
                  <c:v>Octubre</c:v>
                </c:pt>
                <c:pt idx="45">
                  <c:v>Noviembre</c:v>
                </c:pt>
                <c:pt idx="75">
                  <c:v>Diciembre</c:v>
                </c:pt>
              </c:strCache>
            </c:strRef>
          </c:cat>
          <c:val>
            <c:numRef>
              <c:f>'Figura 5 '!$C$8:$CP$8</c:f>
              <c:numCache>
                <c:formatCode>0.00</c:formatCode>
                <c:ptCount val="92"/>
                <c:pt idx="0">
                  <c:v>0.21238000000000001</c:v>
                </c:pt>
                <c:pt idx="1">
                  <c:v>0.19483</c:v>
                </c:pt>
                <c:pt idx="2">
                  <c:v>0.22750999999999999</c:v>
                </c:pt>
                <c:pt idx="3">
                  <c:v>0.20139000000000001</c:v>
                </c:pt>
                <c:pt idx="4">
                  <c:v>0.22022</c:v>
                </c:pt>
                <c:pt idx="5">
                  <c:v>0.19844000000000001</c:v>
                </c:pt>
                <c:pt idx="6">
                  <c:v>0.22115000000000001</c:v>
                </c:pt>
                <c:pt idx="7">
                  <c:v>0.19486999999999999</c:v>
                </c:pt>
                <c:pt idx="8">
                  <c:v>0.20932999999999999</c:v>
                </c:pt>
                <c:pt idx="9">
                  <c:v>0.22802</c:v>
                </c:pt>
                <c:pt idx="10">
                  <c:v>0.21901000000000001</c:v>
                </c:pt>
                <c:pt idx="11">
                  <c:v>0.22509999999999999</c:v>
                </c:pt>
                <c:pt idx="12">
                  <c:v>0.22405</c:v>
                </c:pt>
                <c:pt idx="13">
                  <c:v>0.20424999999999999</c:v>
                </c:pt>
                <c:pt idx="14">
                  <c:v>0.23016</c:v>
                </c:pt>
                <c:pt idx="15">
                  <c:v>0.17724999999999999</c:v>
                </c:pt>
                <c:pt idx="16">
                  <c:v>0.19225</c:v>
                </c:pt>
                <c:pt idx="17">
                  <c:v>0.18711</c:v>
                </c:pt>
                <c:pt idx="18">
                  <c:v>0.22741</c:v>
                </c:pt>
                <c:pt idx="19">
                  <c:v>0.20163</c:v>
                </c:pt>
                <c:pt idx="20">
                  <c:v>0.24030000000000001</c:v>
                </c:pt>
                <c:pt idx="21">
                  <c:v>0.14890999999999999</c:v>
                </c:pt>
                <c:pt idx="22">
                  <c:v>0.24207000000000001</c:v>
                </c:pt>
                <c:pt idx="23">
                  <c:v>0.20191999999999999</c:v>
                </c:pt>
                <c:pt idx="24">
                  <c:v>0.23666000000000001</c:v>
                </c:pt>
                <c:pt idx="25">
                  <c:v>0.22683</c:v>
                </c:pt>
                <c:pt idx="26">
                  <c:v>0.22345999999999999</c:v>
                </c:pt>
                <c:pt idx="27">
                  <c:v>0.22925000000000001</c:v>
                </c:pt>
                <c:pt idx="28">
                  <c:v>0.19880999999999999</c:v>
                </c:pt>
                <c:pt idx="29">
                  <c:v>0.22725999999999999</c:v>
                </c:pt>
                <c:pt idx="30">
                  <c:v>0.2243</c:v>
                </c:pt>
                <c:pt idx="31">
                  <c:v>0.22004000000000001</c:v>
                </c:pt>
                <c:pt idx="32">
                  <c:v>0.21970999999999999</c:v>
                </c:pt>
                <c:pt idx="33">
                  <c:v>0.22015999999999999</c:v>
                </c:pt>
                <c:pt idx="34">
                  <c:v>0.22863</c:v>
                </c:pt>
                <c:pt idx="35">
                  <c:v>0.22273999999999999</c:v>
                </c:pt>
                <c:pt idx="36">
                  <c:v>0.22098000000000001</c:v>
                </c:pt>
                <c:pt idx="37">
                  <c:v>0.22070999999999999</c:v>
                </c:pt>
                <c:pt idx="38">
                  <c:v>0.21829000000000001</c:v>
                </c:pt>
                <c:pt idx="39">
                  <c:v>0.18215999999999999</c:v>
                </c:pt>
                <c:pt idx="40">
                  <c:v>0.22397</c:v>
                </c:pt>
                <c:pt idx="41">
                  <c:v>0.21435000000000001</c:v>
                </c:pt>
                <c:pt idx="42">
                  <c:v>0.22058</c:v>
                </c:pt>
                <c:pt idx="43">
                  <c:v>0.20447000000000001</c:v>
                </c:pt>
                <c:pt idx="44">
                  <c:v>0.22616</c:v>
                </c:pt>
                <c:pt idx="45">
                  <c:v>0.22517999999999999</c:v>
                </c:pt>
                <c:pt idx="46">
                  <c:v>0.21113000000000001</c:v>
                </c:pt>
                <c:pt idx="47">
                  <c:v>0.22020000000000001</c:v>
                </c:pt>
                <c:pt idx="48">
                  <c:v>0.24712000000000001</c:v>
                </c:pt>
                <c:pt idx="49">
                  <c:v>0.24337</c:v>
                </c:pt>
                <c:pt idx="50">
                  <c:v>0.22389999999999999</c:v>
                </c:pt>
                <c:pt idx="51">
                  <c:v>0.21692</c:v>
                </c:pt>
                <c:pt idx="52">
                  <c:v>0.20629</c:v>
                </c:pt>
                <c:pt idx="53">
                  <c:v>0.22245000000000001</c:v>
                </c:pt>
                <c:pt idx="54">
                  <c:v>0.20585999999999999</c:v>
                </c:pt>
                <c:pt idx="55">
                  <c:v>0.23144000000000001</c:v>
                </c:pt>
                <c:pt idx="56">
                  <c:v>0.22417000000000001</c:v>
                </c:pt>
                <c:pt idx="57">
                  <c:v>0.23000999999999999</c:v>
                </c:pt>
                <c:pt idx="58">
                  <c:v>0.22758</c:v>
                </c:pt>
                <c:pt idx="59">
                  <c:v>0.23807</c:v>
                </c:pt>
                <c:pt idx="60">
                  <c:v>0.23472999999999999</c:v>
                </c:pt>
                <c:pt idx="61">
                  <c:v>0.25041999999999998</c:v>
                </c:pt>
                <c:pt idx="62">
                  <c:v>0.25108000000000003</c:v>
                </c:pt>
                <c:pt idx="63">
                  <c:v>0.24671000000000001</c:v>
                </c:pt>
                <c:pt idx="64">
                  <c:v>0.21934999999999999</c:v>
                </c:pt>
                <c:pt idx="65">
                  <c:v>0.26246000000000003</c:v>
                </c:pt>
                <c:pt idx="66">
                  <c:v>0.22281999999999999</c:v>
                </c:pt>
                <c:pt idx="67">
                  <c:v>0.26074000000000003</c:v>
                </c:pt>
                <c:pt idx="68">
                  <c:v>0.25448999999999999</c:v>
                </c:pt>
                <c:pt idx="69">
                  <c:v>0.25305</c:v>
                </c:pt>
                <c:pt idx="70">
                  <c:v>0.22561</c:v>
                </c:pt>
                <c:pt idx="71">
                  <c:v>0.20682</c:v>
                </c:pt>
                <c:pt idx="72">
                  <c:v>0.19921</c:v>
                </c:pt>
                <c:pt idx="73">
                  <c:v>0.20937</c:v>
                </c:pt>
                <c:pt idx="74">
                  <c:v>0.21568999999999999</c:v>
                </c:pt>
                <c:pt idx="75">
                  <c:v>0.22370000000000001</c:v>
                </c:pt>
                <c:pt idx="76">
                  <c:v>0.22277</c:v>
                </c:pt>
                <c:pt idx="77">
                  <c:v>0.22153999999999999</c:v>
                </c:pt>
                <c:pt idx="78">
                  <c:v>0.21063999999999999</c:v>
                </c:pt>
                <c:pt idx="79">
                  <c:v>0.19391</c:v>
                </c:pt>
                <c:pt idx="80">
                  <c:v>0.20427999999999999</c:v>
                </c:pt>
                <c:pt idx="81">
                  <c:v>0.20254</c:v>
                </c:pt>
                <c:pt idx="82">
                  <c:v>0.2046</c:v>
                </c:pt>
                <c:pt idx="83">
                  <c:v>0.20774000000000001</c:v>
                </c:pt>
                <c:pt idx="84">
                  <c:v>0.21837999999999999</c:v>
                </c:pt>
                <c:pt idx="85">
                  <c:v>0.22064</c:v>
                </c:pt>
                <c:pt idx="86">
                  <c:v>0.21756</c:v>
                </c:pt>
                <c:pt idx="87">
                  <c:v>0.22663</c:v>
                </c:pt>
                <c:pt idx="88">
                  <c:v>0.22867000000000001</c:v>
                </c:pt>
                <c:pt idx="89">
                  <c:v>0.22453999999999999</c:v>
                </c:pt>
                <c:pt idx="90">
                  <c:v>0.23891000000000001</c:v>
                </c:pt>
                <c:pt idx="91">
                  <c:v>0.22872999999999999</c:v>
                </c:pt>
              </c:numCache>
            </c:numRef>
          </c:val>
        </c:ser>
        <c:ser>
          <c:idx val="3"/>
          <c:order val="1"/>
          <c:tx>
            <c:strRef>
              <c:f>'Figura 5 '!$B$6</c:f>
              <c:strCache>
                <c:ptCount val="1"/>
                <c:pt idx="0">
                  <c:v>Carbón</c:v>
                </c:pt>
              </c:strCache>
            </c:strRef>
          </c:tx>
          <c:spPr>
            <a:gradFill flip="none" rotWithShape="1">
              <a:gsLst>
                <a:gs pos="0">
                  <a:prstClr val="white">
                    <a:lumMod val="85000"/>
                    <a:shade val="30000"/>
                    <a:satMod val="115000"/>
                  </a:prstClr>
                </a:gs>
                <a:gs pos="50000">
                  <a:prstClr val="white">
                    <a:lumMod val="85000"/>
                    <a:shade val="67500"/>
                    <a:satMod val="115000"/>
                  </a:prstClr>
                </a:gs>
                <a:gs pos="100000">
                  <a:prstClr val="white">
                    <a:lumMod val="85000"/>
                    <a:shade val="100000"/>
                    <a:satMod val="115000"/>
                  </a:prstClr>
                </a:gs>
              </a:gsLst>
              <a:lin ang="16200000" scaled="1"/>
              <a:tileRect/>
            </a:gradFill>
          </c:spPr>
          <c:cat>
            <c:strRef>
              <c:f>'Figura 5 '!$C$1:$CP$1</c:f>
              <c:strCache>
                <c:ptCount val="76"/>
                <c:pt idx="14">
                  <c:v>Octubre</c:v>
                </c:pt>
                <c:pt idx="45">
                  <c:v>Noviembre</c:v>
                </c:pt>
                <c:pt idx="75">
                  <c:v>Diciembre</c:v>
                </c:pt>
              </c:strCache>
            </c:strRef>
          </c:cat>
          <c:val>
            <c:numRef>
              <c:f>'Figura 5 '!$C$6:$CP$6</c:f>
              <c:numCache>
                <c:formatCode>0.00</c:formatCode>
                <c:ptCount val="92"/>
                <c:pt idx="0">
                  <c:v>41.156469999999999</c:v>
                </c:pt>
                <c:pt idx="1">
                  <c:v>40.239049999999999</c:v>
                </c:pt>
                <c:pt idx="2">
                  <c:v>37.897829999999999</c:v>
                </c:pt>
                <c:pt idx="3">
                  <c:v>41.062600000000003</c:v>
                </c:pt>
                <c:pt idx="4">
                  <c:v>41.898989999999998</c:v>
                </c:pt>
                <c:pt idx="5">
                  <c:v>42.57029</c:v>
                </c:pt>
                <c:pt idx="6">
                  <c:v>42.509</c:v>
                </c:pt>
                <c:pt idx="7">
                  <c:v>41.006309999999999</c:v>
                </c:pt>
                <c:pt idx="8">
                  <c:v>39.983310000000003</c:v>
                </c:pt>
                <c:pt idx="9">
                  <c:v>39.14958</c:v>
                </c:pt>
                <c:pt idx="10">
                  <c:v>39.036389999999997</c:v>
                </c:pt>
                <c:pt idx="11">
                  <c:v>41.751240000000003</c:v>
                </c:pt>
                <c:pt idx="12">
                  <c:v>41.990769999999998</c:v>
                </c:pt>
                <c:pt idx="13">
                  <c:v>42.238970000000002</c:v>
                </c:pt>
                <c:pt idx="14">
                  <c:v>41.897950000000002</c:v>
                </c:pt>
                <c:pt idx="15">
                  <c:v>41.40502</c:v>
                </c:pt>
                <c:pt idx="16">
                  <c:v>41.309930000000001</c:v>
                </c:pt>
                <c:pt idx="17">
                  <c:v>41.926380000000002</c:v>
                </c:pt>
                <c:pt idx="18">
                  <c:v>41.06183</c:v>
                </c:pt>
                <c:pt idx="19">
                  <c:v>42.984160000000003</c:v>
                </c:pt>
                <c:pt idx="20">
                  <c:v>38.744489999999999</c:v>
                </c:pt>
                <c:pt idx="21">
                  <c:v>39.934370000000001</c:v>
                </c:pt>
                <c:pt idx="22">
                  <c:v>42.804819999999999</c:v>
                </c:pt>
                <c:pt idx="23">
                  <c:v>41.724469999999997</c:v>
                </c:pt>
                <c:pt idx="24">
                  <c:v>40.098700000000001</c:v>
                </c:pt>
                <c:pt idx="25">
                  <c:v>39.822209999999998</c:v>
                </c:pt>
                <c:pt idx="26">
                  <c:v>40.74456</c:v>
                </c:pt>
                <c:pt idx="27">
                  <c:v>38.322159999999997</c:v>
                </c:pt>
                <c:pt idx="28">
                  <c:v>35.91431</c:v>
                </c:pt>
                <c:pt idx="29">
                  <c:v>38.982660000000003</c:v>
                </c:pt>
                <c:pt idx="30">
                  <c:v>37.961269999999999</c:v>
                </c:pt>
                <c:pt idx="31">
                  <c:v>38.869520000000001</c:v>
                </c:pt>
                <c:pt idx="32">
                  <c:v>39.289059999999999</c:v>
                </c:pt>
                <c:pt idx="33">
                  <c:v>37.221049999999998</c:v>
                </c:pt>
                <c:pt idx="34">
                  <c:v>34.767159999999997</c:v>
                </c:pt>
                <c:pt idx="35">
                  <c:v>33.328539999999997</c:v>
                </c:pt>
                <c:pt idx="36">
                  <c:v>33.231059999999999</c:v>
                </c:pt>
                <c:pt idx="37">
                  <c:v>36.145609999999998</c:v>
                </c:pt>
                <c:pt idx="38">
                  <c:v>37.848990000000001</c:v>
                </c:pt>
                <c:pt idx="39">
                  <c:v>34.985689999999998</c:v>
                </c:pt>
                <c:pt idx="40">
                  <c:v>33.91854</c:v>
                </c:pt>
                <c:pt idx="41">
                  <c:v>37.170029999999997</c:v>
                </c:pt>
                <c:pt idx="42">
                  <c:v>37.030679999999997</c:v>
                </c:pt>
                <c:pt idx="43">
                  <c:v>34.105069999999998</c:v>
                </c:pt>
                <c:pt idx="44">
                  <c:v>31.356300000000001</c:v>
                </c:pt>
                <c:pt idx="45">
                  <c:v>32.790579999999999</c:v>
                </c:pt>
                <c:pt idx="46">
                  <c:v>35.92671</c:v>
                </c:pt>
                <c:pt idx="47">
                  <c:v>37.0929</c:v>
                </c:pt>
                <c:pt idx="48">
                  <c:v>37.775149999999996</c:v>
                </c:pt>
                <c:pt idx="49">
                  <c:v>37.684429999999999</c:v>
                </c:pt>
                <c:pt idx="50">
                  <c:v>36.871070000000003</c:v>
                </c:pt>
                <c:pt idx="51">
                  <c:v>35.100430000000003</c:v>
                </c:pt>
                <c:pt idx="52">
                  <c:v>34.797750000000001</c:v>
                </c:pt>
                <c:pt idx="53">
                  <c:v>34.868780000000001</c:v>
                </c:pt>
                <c:pt idx="54">
                  <c:v>35.048929999999999</c:v>
                </c:pt>
                <c:pt idx="55">
                  <c:v>36.481679999999997</c:v>
                </c:pt>
                <c:pt idx="56">
                  <c:v>37.039749999999998</c:v>
                </c:pt>
                <c:pt idx="57">
                  <c:v>35.752209999999998</c:v>
                </c:pt>
                <c:pt idx="58">
                  <c:v>36.940449999999998</c:v>
                </c:pt>
                <c:pt idx="59">
                  <c:v>34.601019999999998</c:v>
                </c:pt>
                <c:pt idx="60">
                  <c:v>32.77328</c:v>
                </c:pt>
                <c:pt idx="61">
                  <c:v>35.692590000000003</c:v>
                </c:pt>
                <c:pt idx="62">
                  <c:v>37.51341</c:v>
                </c:pt>
                <c:pt idx="63">
                  <c:v>39.226059999999997</c:v>
                </c:pt>
                <c:pt idx="64">
                  <c:v>38.083939999999998</c:v>
                </c:pt>
                <c:pt idx="65">
                  <c:v>36.635060000000003</c:v>
                </c:pt>
                <c:pt idx="66">
                  <c:v>36.589230000000001</c:v>
                </c:pt>
                <c:pt idx="67">
                  <c:v>36.593240000000002</c:v>
                </c:pt>
                <c:pt idx="68">
                  <c:v>38.716589999999997</c:v>
                </c:pt>
                <c:pt idx="69">
                  <c:v>38.449539999999999</c:v>
                </c:pt>
                <c:pt idx="70">
                  <c:v>38.960349999999998</c:v>
                </c:pt>
                <c:pt idx="71">
                  <c:v>38.174509999999998</c:v>
                </c:pt>
                <c:pt idx="72">
                  <c:v>42.541499999999999</c:v>
                </c:pt>
                <c:pt idx="73">
                  <c:v>42.597050000000003</c:v>
                </c:pt>
                <c:pt idx="74">
                  <c:v>42.257829999999998</c:v>
                </c:pt>
                <c:pt idx="75">
                  <c:v>42.04278</c:v>
                </c:pt>
                <c:pt idx="76">
                  <c:v>36.702820000000003</c:v>
                </c:pt>
                <c:pt idx="77">
                  <c:v>38.021619999999999</c:v>
                </c:pt>
                <c:pt idx="78">
                  <c:v>39.860529999999997</c:v>
                </c:pt>
                <c:pt idx="79">
                  <c:v>40.565429999999999</c:v>
                </c:pt>
                <c:pt idx="80">
                  <c:v>38.683639999999997</c:v>
                </c:pt>
                <c:pt idx="81">
                  <c:v>37.982610000000001</c:v>
                </c:pt>
                <c:pt idx="82">
                  <c:v>38.669890000000002</c:v>
                </c:pt>
                <c:pt idx="83">
                  <c:v>38.7209</c:v>
                </c:pt>
                <c:pt idx="84">
                  <c:v>38.577979999999997</c:v>
                </c:pt>
                <c:pt idx="85">
                  <c:v>38.181710000000002</c:v>
                </c:pt>
                <c:pt idx="86">
                  <c:v>38.031379999999999</c:v>
                </c:pt>
                <c:pt idx="87">
                  <c:v>39.382860000000001</c:v>
                </c:pt>
                <c:pt idx="88">
                  <c:v>39.416829999999997</c:v>
                </c:pt>
                <c:pt idx="89">
                  <c:v>40.342300000000002</c:v>
                </c:pt>
                <c:pt idx="90">
                  <c:v>40.164830000000002</c:v>
                </c:pt>
                <c:pt idx="91">
                  <c:v>36.992350000000002</c:v>
                </c:pt>
              </c:numCache>
            </c:numRef>
          </c:val>
        </c:ser>
        <c:ser>
          <c:idx val="6"/>
          <c:order val="2"/>
          <c:tx>
            <c:strRef>
              <c:f>'Figura 5 '!$B$9</c:f>
              <c:strCache>
                <c:ptCount val="1"/>
                <c:pt idx="0">
                  <c:v>Carbón + Petcoke</c:v>
                </c:pt>
              </c:strCache>
            </c:strRef>
          </c:tx>
          <c:spPr>
            <a:solidFill>
              <a:schemeClr val="bg1">
                <a:lumMod val="50000"/>
              </a:schemeClr>
            </a:solidFill>
          </c:spPr>
          <c:cat>
            <c:strRef>
              <c:f>'Figura 5 '!$C$1:$CP$1</c:f>
              <c:strCache>
                <c:ptCount val="76"/>
                <c:pt idx="14">
                  <c:v>Octubre</c:v>
                </c:pt>
                <c:pt idx="45">
                  <c:v>Noviembre</c:v>
                </c:pt>
                <c:pt idx="75">
                  <c:v>Diciembre</c:v>
                </c:pt>
              </c:strCache>
            </c:strRef>
          </c:cat>
          <c:val>
            <c:numRef>
              <c:f>'Figura 5 '!$C$9:$CP$9</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er>
        <c:ser>
          <c:idx val="4"/>
          <c:order val="3"/>
          <c:tx>
            <c:strRef>
              <c:f>'Figura 5 '!$B$7</c:f>
              <c:strCache>
                <c:ptCount val="1"/>
                <c:pt idx="0">
                  <c:v>Gas Natural</c:v>
                </c:pt>
              </c:strCache>
            </c:strRef>
          </c:tx>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16200000" scaled="1"/>
              <a:tileRect/>
            </a:gradFill>
          </c:spPr>
          <c:cat>
            <c:strRef>
              <c:f>'Figura 5 '!$C$1:$CP$1</c:f>
              <c:strCache>
                <c:ptCount val="76"/>
                <c:pt idx="14">
                  <c:v>Octubre</c:v>
                </c:pt>
                <c:pt idx="45">
                  <c:v>Noviembre</c:v>
                </c:pt>
                <c:pt idx="75">
                  <c:v>Diciembre</c:v>
                </c:pt>
              </c:strCache>
            </c:strRef>
          </c:cat>
          <c:val>
            <c:numRef>
              <c:f>'Figura 5 '!$C$7:$CP$7</c:f>
              <c:numCache>
                <c:formatCode>0.00</c:formatCode>
                <c:ptCount val="92"/>
                <c:pt idx="0">
                  <c:v>4.3976899999999999</c:v>
                </c:pt>
                <c:pt idx="1">
                  <c:v>5.4764999999999997</c:v>
                </c:pt>
                <c:pt idx="2">
                  <c:v>4.3961699999999997</c:v>
                </c:pt>
                <c:pt idx="3">
                  <c:v>4.3894000000000002</c:v>
                </c:pt>
                <c:pt idx="4">
                  <c:v>4.3062100000000001</c:v>
                </c:pt>
                <c:pt idx="5">
                  <c:v>4.6103100000000001</c:v>
                </c:pt>
                <c:pt idx="6">
                  <c:v>4.4345100000000004</c:v>
                </c:pt>
                <c:pt idx="7">
                  <c:v>4.2867100000000002</c:v>
                </c:pt>
                <c:pt idx="8">
                  <c:v>4.6099600000000001</c:v>
                </c:pt>
                <c:pt idx="9">
                  <c:v>5.0576600000000003</c:v>
                </c:pt>
                <c:pt idx="10">
                  <c:v>4.94496</c:v>
                </c:pt>
                <c:pt idx="11">
                  <c:v>0.41450999999999999</c:v>
                </c:pt>
                <c:pt idx="12">
                  <c:v>0</c:v>
                </c:pt>
                <c:pt idx="13">
                  <c:v>0</c:v>
                </c:pt>
                <c:pt idx="14">
                  <c:v>0</c:v>
                </c:pt>
                <c:pt idx="15">
                  <c:v>1.3443499999999999</c:v>
                </c:pt>
                <c:pt idx="16">
                  <c:v>4.4950000000000001</c:v>
                </c:pt>
                <c:pt idx="17">
                  <c:v>4.2911400000000004</c:v>
                </c:pt>
                <c:pt idx="18">
                  <c:v>4.4652599999999998</c:v>
                </c:pt>
                <c:pt idx="19">
                  <c:v>4.3979999999999997</c:v>
                </c:pt>
                <c:pt idx="20">
                  <c:v>4.6800100000000002</c:v>
                </c:pt>
                <c:pt idx="21">
                  <c:v>5.1770199999999997</c:v>
                </c:pt>
                <c:pt idx="22">
                  <c:v>4.5609000000000002</c:v>
                </c:pt>
                <c:pt idx="23">
                  <c:v>4.4094100000000003</c:v>
                </c:pt>
                <c:pt idx="24">
                  <c:v>4.3681400000000004</c:v>
                </c:pt>
                <c:pt idx="25">
                  <c:v>4.4638600000000004</c:v>
                </c:pt>
                <c:pt idx="26">
                  <c:v>4.4223999999999997</c:v>
                </c:pt>
                <c:pt idx="27">
                  <c:v>4.5913899999999996</c:v>
                </c:pt>
                <c:pt idx="28">
                  <c:v>4.6699799999999998</c:v>
                </c:pt>
                <c:pt idx="29">
                  <c:v>4.6507899999999998</c:v>
                </c:pt>
                <c:pt idx="30">
                  <c:v>4.6691099999999999</c:v>
                </c:pt>
                <c:pt idx="31">
                  <c:v>4.4645000000000001</c:v>
                </c:pt>
                <c:pt idx="32">
                  <c:v>4.4727199999999998</c:v>
                </c:pt>
                <c:pt idx="33">
                  <c:v>4.7429300000000003</c:v>
                </c:pt>
                <c:pt idx="34">
                  <c:v>3.4040599999999999</c:v>
                </c:pt>
                <c:pt idx="35">
                  <c:v>1.8180000000000001</c:v>
                </c:pt>
                <c:pt idx="36">
                  <c:v>4.2610000000000001</c:v>
                </c:pt>
                <c:pt idx="37">
                  <c:v>4.4916200000000002</c:v>
                </c:pt>
                <c:pt idx="38">
                  <c:v>5.5479000000000003</c:v>
                </c:pt>
                <c:pt idx="39">
                  <c:v>5.1844200000000003</c:v>
                </c:pt>
                <c:pt idx="40">
                  <c:v>5.5247000000000002</c:v>
                </c:pt>
                <c:pt idx="41">
                  <c:v>4.6884699999999997</c:v>
                </c:pt>
                <c:pt idx="42">
                  <c:v>4.7721099999999996</c:v>
                </c:pt>
                <c:pt idx="43">
                  <c:v>5.1632699999999998</c:v>
                </c:pt>
                <c:pt idx="44">
                  <c:v>7.38544</c:v>
                </c:pt>
                <c:pt idx="45">
                  <c:v>5.9633599999999998</c:v>
                </c:pt>
                <c:pt idx="46">
                  <c:v>5.2629999999999999</c:v>
                </c:pt>
                <c:pt idx="47">
                  <c:v>4.9342899999999998</c:v>
                </c:pt>
                <c:pt idx="48">
                  <c:v>4.7921699999999996</c:v>
                </c:pt>
                <c:pt idx="49">
                  <c:v>5.9302000000000001</c:v>
                </c:pt>
                <c:pt idx="50">
                  <c:v>5.9878999999999998</c:v>
                </c:pt>
                <c:pt idx="51">
                  <c:v>6.1189299999999998</c:v>
                </c:pt>
                <c:pt idx="52">
                  <c:v>6.3094799999999998</c:v>
                </c:pt>
                <c:pt idx="53">
                  <c:v>6.1349</c:v>
                </c:pt>
                <c:pt idx="54">
                  <c:v>5.9889599999999996</c:v>
                </c:pt>
                <c:pt idx="55">
                  <c:v>5.0860300000000001</c:v>
                </c:pt>
                <c:pt idx="56">
                  <c:v>5.5116100000000001</c:v>
                </c:pt>
                <c:pt idx="57">
                  <c:v>4.7369399999999997</c:v>
                </c:pt>
                <c:pt idx="58">
                  <c:v>4.3996599999999999</c:v>
                </c:pt>
                <c:pt idx="59">
                  <c:v>4.9660299999999999</c:v>
                </c:pt>
                <c:pt idx="60">
                  <c:v>6.1880300000000004</c:v>
                </c:pt>
                <c:pt idx="61">
                  <c:v>6.4230900000000002</c:v>
                </c:pt>
                <c:pt idx="62">
                  <c:v>6.6511399999999998</c:v>
                </c:pt>
                <c:pt idx="63">
                  <c:v>4.8342999999999998</c:v>
                </c:pt>
                <c:pt idx="64">
                  <c:v>4.8971900000000002</c:v>
                </c:pt>
                <c:pt idx="65">
                  <c:v>4.5671600000000003</c:v>
                </c:pt>
                <c:pt idx="66">
                  <c:v>4.77407</c:v>
                </c:pt>
                <c:pt idx="67">
                  <c:v>4.7200300000000004</c:v>
                </c:pt>
                <c:pt idx="68">
                  <c:v>4.4980099999999998</c:v>
                </c:pt>
                <c:pt idx="69">
                  <c:v>4.4040100000000004</c:v>
                </c:pt>
                <c:pt idx="70">
                  <c:v>5.5119999999999996</c:v>
                </c:pt>
                <c:pt idx="71">
                  <c:v>4.8335600000000003</c:v>
                </c:pt>
                <c:pt idx="72">
                  <c:v>4.9229399999999996</c:v>
                </c:pt>
                <c:pt idx="73">
                  <c:v>5.0137999999999998</c:v>
                </c:pt>
                <c:pt idx="74">
                  <c:v>4.87296</c:v>
                </c:pt>
                <c:pt idx="75">
                  <c:v>4.85893</c:v>
                </c:pt>
                <c:pt idx="76">
                  <c:v>4.7119299999999997</c:v>
                </c:pt>
                <c:pt idx="77">
                  <c:v>4.2889600000000003</c:v>
                </c:pt>
                <c:pt idx="78">
                  <c:v>4.5036699999999996</c:v>
                </c:pt>
                <c:pt idx="79">
                  <c:v>4.4060800000000002</c:v>
                </c:pt>
                <c:pt idx="80">
                  <c:v>4.69306</c:v>
                </c:pt>
                <c:pt idx="81">
                  <c:v>4.8451599999999999</c:v>
                </c:pt>
                <c:pt idx="82">
                  <c:v>4.6650900000000002</c:v>
                </c:pt>
                <c:pt idx="83">
                  <c:v>4.6101799999999997</c:v>
                </c:pt>
                <c:pt idx="84">
                  <c:v>4.7333400000000001</c:v>
                </c:pt>
                <c:pt idx="85">
                  <c:v>5.26023</c:v>
                </c:pt>
                <c:pt idx="86">
                  <c:v>5.0656999999999996</c:v>
                </c:pt>
                <c:pt idx="87">
                  <c:v>4.97553</c:v>
                </c:pt>
                <c:pt idx="88">
                  <c:v>4.7572000000000001</c:v>
                </c:pt>
                <c:pt idx="89">
                  <c:v>4.75413</c:v>
                </c:pt>
                <c:pt idx="90">
                  <c:v>5.1106600000000002</c:v>
                </c:pt>
                <c:pt idx="91">
                  <c:v>4.79</c:v>
                </c:pt>
              </c:numCache>
            </c:numRef>
          </c:val>
        </c:ser>
        <c:ser>
          <c:idx val="0"/>
          <c:order val="4"/>
          <c:tx>
            <c:strRef>
              <c:f>'Figura 5 '!$B$3</c:f>
              <c:strCache>
                <c:ptCount val="1"/>
                <c:pt idx="0">
                  <c:v>Diesel</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c:spPr>
          <c:cat>
            <c:strRef>
              <c:f>'Figura 5 '!$C$1:$CP$1</c:f>
              <c:strCache>
                <c:ptCount val="76"/>
                <c:pt idx="14">
                  <c:v>Octubre</c:v>
                </c:pt>
                <c:pt idx="45">
                  <c:v>Noviembre</c:v>
                </c:pt>
                <c:pt idx="75">
                  <c:v>Diciembre</c:v>
                </c:pt>
              </c:strCache>
            </c:strRef>
          </c:cat>
          <c:val>
            <c:numRef>
              <c:f>'Figura 5 '!$C$3:$CP$3</c:f>
              <c:numCache>
                <c:formatCode>0.00</c:formatCode>
                <c:ptCount val="92"/>
                <c:pt idx="0">
                  <c:v>3.7940000000000002E-2</c:v>
                </c:pt>
                <c:pt idx="1">
                  <c:v>0.8407</c:v>
                </c:pt>
                <c:pt idx="2">
                  <c:v>3.89615</c:v>
                </c:pt>
                <c:pt idx="3">
                  <c:v>1.2053100000000001</c:v>
                </c:pt>
                <c:pt idx="4">
                  <c:v>7.2999999999999996E-4</c:v>
                </c:pt>
                <c:pt idx="5">
                  <c:v>9.7970000000000002E-2</c:v>
                </c:pt>
                <c:pt idx="6">
                  <c:v>0</c:v>
                </c:pt>
                <c:pt idx="7">
                  <c:v>0</c:v>
                </c:pt>
                <c:pt idx="8">
                  <c:v>0</c:v>
                </c:pt>
                <c:pt idx="9">
                  <c:v>0.18049999999999999</c:v>
                </c:pt>
                <c:pt idx="10">
                  <c:v>3.1345800000000001</c:v>
                </c:pt>
                <c:pt idx="11">
                  <c:v>4.3269500000000001</c:v>
                </c:pt>
                <c:pt idx="12">
                  <c:v>4.1400899999999998</c:v>
                </c:pt>
                <c:pt idx="13">
                  <c:v>4.4367099999999997</c:v>
                </c:pt>
                <c:pt idx="14">
                  <c:v>0.95630999999999999</c:v>
                </c:pt>
                <c:pt idx="15">
                  <c:v>0.14974999999999999</c:v>
                </c:pt>
                <c:pt idx="16">
                  <c:v>0</c:v>
                </c:pt>
                <c:pt idx="17">
                  <c:v>5.0020000000000002E-2</c:v>
                </c:pt>
                <c:pt idx="18">
                  <c:v>5.8E-4</c:v>
                </c:pt>
                <c:pt idx="19">
                  <c:v>0.34549999999999997</c:v>
                </c:pt>
                <c:pt idx="20">
                  <c:v>4.0136399999999997</c:v>
                </c:pt>
                <c:pt idx="21">
                  <c:v>1.0569999999999999</c:v>
                </c:pt>
                <c:pt idx="22">
                  <c:v>0.66861000000000004</c:v>
                </c:pt>
                <c:pt idx="23">
                  <c:v>2.0929000000000002</c:v>
                </c:pt>
                <c:pt idx="24">
                  <c:v>3.7121</c:v>
                </c:pt>
                <c:pt idx="25">
                  <c:v>3.7118099999999998</c:v>
                </c:pt>
                <c:pt idx="26">
                  <c:v>3.7284000000000002</c:v>
                </c:pt>
                <c:pt idx="27">
                  <c:v>3.8762400000000001</c:v>
                </c:pt>
                <c:pt idx="28">
                  <c:v>5.4746100000000002</c:v>
                </c:pt>
                <c:pt idx="29">
                  <c:v>4.2718600000000002</c:v>
                </c:pt>
                <c:pt idx="30">
                  <c:v>5.2359600000000004</c:v>
                </c:pt>
                <c:pt idx="31">
                  <c:v>3.7299000000000002</c:v>
                </c:pt>
                <c:pt idx="32">
                  <c:v>3.7118500000000001</c:v>
                </c:pt>
                <c:pt idx="33">
                  <c:v>4.7254800000000001</c:v>
                </c:pt>
                <c:pt idx="34">
                  <c:v>8.2277199999999997</c:v>
                </c:pt>
                <c:pt idx="35">
                  <c:v>9.0322099999999992</c:v>
                </c:pt>
                <c:pt idx="36">
                  <c:v>7.2835000000000001</c:v>
                </c:pt>
                <c:pt idx="37">
                  <c:v>3.72126</c:v>
                </c:pt>
                <c:pt idx="38">
                  <c:v>3.7432300000000001</c:v>
                </c:pt>
                <c:pt idx="39">
                  <c:v>6.5503799999999996</c:v>
                </c:pt>
                <c:pt idx="40">
                  <c:v>6.9159499999999996</c:v>
                </c:pt>
                <c:pt idx="41">
                  <c:v>5.15144</c:v>
                </c:pt>
                <c:pt idx="42">
                  <c:v>4.5652699999999999</c:v>
                </c:pt>
                <c:pt idx="43">
                  <c:v>7.4589999999999996</c:v>
                </c:pt>
                <c:pt idx="44">
                  <c:v>7.7521199999999997</c:v>
                </c:pt>
                <c:pt idx="45">
                  <c:v>8.4089899999999993</c:v>
                </c:pt>
                <c:pt idx="46">
                  <c:v>7.5532500000000002</c:v>
                </c:pt>
                <c:pt idx="47">
                  <c:v>6.0286200000000001</c:v>
                </c:pt>
                <c:pt idx="48">
                  <c:v>5.4810999999999996</c:v>
                </c:pt>
                <c:pt idx="49">
                  <c:v>3.7121</c:v>
                </c:pt>
                <c:pt idx="50">
                  <c:v>4.7385000000000002</c:v>
                </c:pt>
                <c:pt idx="51">
                  <c:v>5.4512999999999998</c:v>
                </c:pt>
                <c:pt idx="52">
                  <c:v>7.0145799999999996</c:v>
                </c:pt>
                <c:pt idx="53">
                  <c:v>7.4168900000000004</c:v>
                </c:pt>
                <c:pt idx="54">
                  <c:v>7.4271000000000003</c:v>
                </c:pt>
                <c:pt idx="55">
                  <c:v>6.4189999999999996</c:v>
                </c:pt>
                <c:pt idx="56">
                  <c:v>3.7235</c:v>
                </c:pt>
                <c:pt idx="57">
                  <c:v>4.4236000000000004</c:v>
                </c:pt>
                <c:pt idx="58">
                  <c:v>4.5817699999999997</c:v>
                </c:pt>
                <c:pt idx="59">
                  <c:v>7.05396</c:v>
                </c:pt>
                <c:pt idx="60">
                  <c:v>8.2664000000000009</c:v>
                </c:pt>
                <c:pt idx="61">
                  <c:v>5.0372599999999998</c:v>
                </c:pt>
                <c:pt idx="62">
                  <c:v>3.98543</c:v>
                </c:pt>
                <c:pt idx="63">
                  <c:v>3.7233999999999998</c:v>
                </c:pt>
                <c:pt idx="64">
                  <c:v>2.7904300000000002</c:v>
                </c:pt>
                <c:pt idx="65">
                  <c:v>3.9315600000000002</c:v>
                </c:pt>
                <c:pt idx="66">
                  <c:v>3.7145000000000001</c:v>
                </c:pt>
                <c:pt idx="67">
                  <c:v>3.7394599999999998</c:v>
                </c:pt>
                <c:pt idx="68">
                  <c:v>3.7063999999999999</c:v>
                </c:pt>
                <c:pt idx="69">
                  <c:v>3.7305000000000001</c:v>
                </c:pt>
                <c:pt idx="70">
                  <c:v>1.8429</c:v>
                </c:pt>
                <c:pt idx="71">
                  <c:v>2.9434999999999998</c:v>
                </c:pt>
                <c:pt idx="72">
                  <c:v>2.0000000000000002E-5</c:v>
                </c:pt>
                <c:pt idx="73">
                  <c:v>8.8169999999999998E-2</c:v>
                </c:pt>
                <c:pt idx="74">
                  <c:v>0.31583</c:v>
                </c:pt>
                <c:pt idx="75">
                  <c:v>8.8760000000000006E-2</c:v>
                </c:pt>
                <c:pt idx="76">
                  <c:v>4.6461499999999996</c:v>
                </c:pt>
                <c:pt idx="77">
                  <c:v>3.2536</c:v>
                </c:pt>
                <c:pt idx="78">
                  <c:v>0</c:v>
                </c:pt>
                <c:pt idx="79">
                  <c:v>4.2939999999999999E-2</c:v>
                </c:pt>
                <c:pt idx="80">
                  <c:v>3.20343</c:v>
                </c:pt>
                <c:pt idx="81">
                  <c:v>3.8964300000000001</c:v>
                </c:pt>
                <c:pt idx="82">
                  <c:v>3.6922999999999999</c:v>
                </c:pt>
                <c:pt idx="83">
                  <c:v>4.5270400000000004</c:v>
                </c:pt>
                <c:pt idx="84">
                  <c:v>4.1874900000000004</c:v>
                </c:pt>
                <c:pt idx="85">
                  <c:v>3.9520900000000001</c:v>
                </c:pt>
                <c:pt idx="86">
                  <c:v>4.7649100000000004</c:v>
                </c:pt>
                <c:pt idx="87">
                  <c:v>3.7117100000000001</c:v>
                </c:pt>
                <c:pt idx="88">
                  <c:v>3.7120000000000002</c:v>
                </c:pt>
                <c:pt idx="89">
                  <c:v>3.7109000000000001</c:v>
                </c:pt>
                <c:pt idx="90">
                  <c:v>3.7133799999999999</c:v>
                </c:pt>
                <c:pt idx="91">
                  <c:v>5.6135099999999998</c:v>
                </c:pt>
              </c:numCache>
            </c:numRef>
          </c:val>
        </c:ser>
        <c:ser>
          <c:idx val="2"/>
          <c:order val="5"/>
          <c:tx>
            <c:strRef>
              <c:f>'Figura 5 '!$B$5</c:f>
              <c:strCache>
                <c:ptCount val="1"/>
                <c:pt idx="0">
                  <c:v>Diesel + Fuel Oil</c:v>
                </c:pt>
              </c:strCache>
            </c:strRef>
          </c:tx>
          <c:spPr>
            <a:solidFill>
              <a:srgbClr val="009900"/>
            </a:solidFill>
          </c:spPr>
          <c:cat>
            <c:strRef>
              <c:f>'Figura 5 '!$C$1:$CP$1</c:f>
              <c:strCache>
                <c:ptCount val="76"/>
                <c:pt idx="14">
                  <c:v>Octubre</c:v>
                </c:pt>
                <c:pt idx="45">
                  <c:v>Noviembre</c:v>
                </c:pt>
                <c:pt idx="75">
                  <c:v>Diciembre</c:v>
                </c:pt>
              </c:strCache>
            </c:strRef>
          </c:cat>
          <c:val>
            <c:numRef>
              <c:f>'Figura 5 '!$C$5:$CP$5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2.6599999999999999E-2</c:v>
                </c:pt>
                <c:pt idx="37">
                  <c:v>0.10334</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er>
        <c:ser>
          <c:idx val="1"/>
          <c:order val="6"/>
          <c:tx>
            <c:strRef>
              <c:f>'Figura 5 '!$B$4</c:f>
              <c:strCache>
                <c:ptCount val="1"/>
                <c:pt idx="0">
                  <c:v>Fuel Oil Nro. 6</c:v>
                </c:pt>
              </c:strCache>
            </c:strRef>
          </c:tx>
          <c:spPr>
            <a:gradFill flip="none" rotWithShape="1">
              <a:gsLst>
                <a:gs pos="0">
                  <a:srgbClr val="FF0000">
                    <a:shade val="30000"/>
                    <a:satMod val="115000"/>
                  </a:srgbClr>
                </a:gs>
                <a:gs pos="50000">
                  <a:srgbClr val="FF0000">
                    <a:shade val="67500"/>
                    <a:satMod val="115000"/>
                  </a:srgbClr>
                </a:gs>
                <a:gs pos="100000">
                  <a:srgbClr val="FF0000">
                    <a:shade val="100000"/>
                    <a:satMod val="115000"/>
                  </a:srgbClr>
                </a:gs>
              </a:gsLst>
              <a:lin ang="16200000" scaled="1"/>
              <a:tileRect/>
            </a:gradFill>
          </c:spPr>
          <c:cat>
            <c:strRef>
              <c:f>'Figura 5 '!$C$1:$CP$1</c:f>
              <c:strCache>
                <c:ptCount val="76"/>
                <c:pt idx="14">
                  <c:v>Octubre</c:v>
                </c:pt>
                <c:pt idx="45">
                  <c:v>Noviembre</c:v>
                </c:pt>
                <c:pt idx="75">
                  <c:v>Diciembre</c:v>
                </c:pt>
              </c:strCache>
            </c:strRef>
          </c:cat>
          <c:val>
            <c:numRef>
              <c:f>'Figura 5 '!$C$4:$CP$4</c:f>
              <c:numCache>
                <c:formatCode>0.00</c:formatCode>
                <c:ptCount val="92"/>
                <c:pt idx="0">
                  <c:v>0.65107999999999999</c:v>
                </c:pt>
                <c:pt idx="1">
                  <c:v>0.50058999999999998</c:v>
                </c:pt>
                <c:pt idx="2">
                  <c:v>0.19408</c:v>
                </c:pt>
                <c:pt idx="3">
                  <c:v>7.868E-2</c:v>
                </c:pt>
                <c:pt idx="4">
                  <c:v>0.42808000000000002</c:v>
                </c:pt>
                <c:pt idx="5">
                  <c:v>0.55356000000000005</c:v>
                </c:pt>
                <c:pt idx="6">
                  <c:v>1.03163</c:v>
                </c:pt>
                <c:pt idx="7">
                  <c:v>9.3899999999999997E-2</c:v>
                </c:pt>
                <c:pt idx="8">
                  <c:v>0</c:v>
                </c:pt>
                <c:pt idx="9">
                  <c:v>0.83836999999999995</c:v>
                </c:pt>
                <c:pt idx="10">
                  <c:v>1.1914899999999999</c:v>
                </c:pt>
                <c:pt idx="11">
                  <c:v>1.8305800000000001</c:v>
                </c:pt>
                <c:pt idx="12">
                  <c:v>1.9422699999999999</c:v>
                </c:pt>
                <c:pt idx="13">
                  <c:v>1.8998699999999999</c:v>
                </c:pt>
                <c:pt idx="14">
                  <c:v>1.8936500000000001</c:v>
                </c:pt>
                <c:pt idx="15">
                  <c:v>1.5184</c:v>
                </c:pt>
                <c:pt idx="16">
                  <c:v>0.21737999999999999</c:v>
                </c:pt>
                <c:pt idx="17">
                  <c:v>1.50362</c:v>
                </c:pt>
                <c:pt idx="18">
                  <c:v>0.2238</c:v>
                </c:pt>
                <c:pt idx="19">
                  <c:v>0</c:v>
                </c:pt>
                <c:pt idx="20">
                  <c:v>0.97777000000000003</c:v>
                </c:pt>
                <c:pt idx="21">
                  <c:v>1.84554</c:v>
                </c:pt>
                <c:pt idx="22">
                  <c:v>1.6296999999999999</c:v>
                </c:pt>
                <c:pt idx="23">
                  <c:v>1.0658099999999999</c:v>
                </c:pt>
                <c:pt idx="24">
                  <c:v>0.73790999999999995</c:v>
                </c:pt>
                <c:pt idx="25">
                  <c:v>1.4712000000000001</c:v>
                </c:pt>
                <c:pt idx="26">
                  <c:v>0.53091999999999995</c:v>
                </c:pt>
                <c:pt idx="27">
                  <c:v>1.39324</c:v>
                </c:pt>
                <c:pt idx="28">
                  <c:v>1.5003899999999999</c:v>
                </c:pt>
                <c:pt idx="29">
                  <c:v>1.0236099999999999</c:v>
                </c:pt>
                <c:pt idx="30">
                  <c:v>1.7422200000000001</c:v>
                </c:pt>
                <c:pt idx="31">
                  <c:v>1.9062300000000001</c:v>
                </c:pt>
                <c:pt idx="32">
                  <c:v>1.8323100000000001</c:v>
                </c:pt>
                <c:pt idx="33">
                  <c:v>1.8568899999999999</c:v>
                </c:pt>
                <c:pt idx="34">
                  <c:v>1.11476</c:v>
                </c:pt>
                <c:pt idx="35">
                  <c:v>0.85797000000000001</c:v>
                </c:pt>
                <c:pt idx="36">
                  <c:v>1.3892</c:v>
                </c:pt>
                <c:pt idx="37">
                  <c:v>1.0472999999999999</c:v>
                </c:pt>
                <c:pt idx="38">
                  <c:v>0.28039999999999998</c:v>
                </c:pt>
                <c:pt idx="39">
                  <c:v>0.624</c:v>
                </c:pt>
                <c:pt idx="40">
                  <c:v>0.81025000000000003</c:v>
                </c:pt>
                <c:pt idx="41">
                  <c:v>1.3429</c:v>
                </c:pt>
                <c:pt idx="42">
                  <c:v>0.91400000000000003</c:v>
                </c:pt>
                <c:pt idx="43">
                  <c:v>0.68506999999999996</c:v>
                </c:pt>
                <c:pt idx="44">
                  <c:v>0.73399000000000003</c:v>
                </c:pt>
                <c:pt idx="45">
                  <c:v>2.0495399999999999</c:v>
                </c:pt>
                <c:pt idx="46">
                  <c:v>0.52583999999999997</c:v>
                </c:pt>
                <c:pt idx="47">
                  <c:v>0.52468000000000004</c:v>
                </c:pt>
                <c:pt idx="48">
                  <c:v>0.28406999999999999</c:v>
                </c:pt>
                <c:pt idx="49">
                  <c:v>0.64619000000000004</c:v>
                </c:pt>
                <c:pt idx="50">
                  <c:v>0.79874000000000001</c:v>
                </c:pt>
                <c:pt idx="51">
                  <c:v>1.77796</c:v>
                </c:pt>
                <c:pt idx="52">
                  <c:v>0.44</c:v>
                </c:pt>
                <c:pt idx="53">
                  <c:v>0.11613999999999999</c:v>
                </c:pt>
                <c:pt idx="54">
                  <c:v>0.109</c:v>
                </c:pt>
                <c:pt idx="55">
                  <c:v>0.62017</c:v>
                </c:pt>
                <c:pt idx="56">
                  <c:v>5.3400000000000001E-3</c:v>
                </c:pt>
                <c:pt idx="57">
                  <c:v>0.46195999999999998</c:v>
                </c:pt>
                <c:pt idx="58">
                  <c:v>1.1660900000000001</c:v>
                </c:pt>
                <c:pt idx="59">
                  <c:v>2.0088900000000001</c:v>
                </c:pt>
                <c:pt idx="60">
                  <c:v>1.7105900000000001</c:v>
                </c:pt>
                <c:pt idx="61">
                  <c:v>2.0635400000000002</c:v>
                </c:pt>
                <c:pt idx="62">
                  <c:v>0.68376999999999999</c:v>
                </c:pt>
                <c:pt idx="63">
                  <c:v>0.59272999999999998</c:v>
                </c:pt>
                <c:pt idx="64">
                  <c:v>1.16079</c:v>
                </c:pt>
                <c:pt idx="65">
                  <c:v>1.4775100000000001</c:v>
                </c:pt>
                <c:pt idx="66">
                  <c:v>0.65605000000000002</c:v>
                </c:pt>
                <c:pt idx="67">
                  <c:v>0.15046999999999999</c:v>
                </c:pt>
                <c:pt idx="68">
                  <c:v>1.0612299999999999</c:v>
                </c:pt>
                <c:pt idx="69">
                  <c:v>1.28451</c:v>
                </c:pt>
                <c:pt idx="70">
                  <c:v>1.3149599999999999</c:v>
                </c:pt>
                <c:pt idx="71">
                  <c:v>5.679E-2</c:v>
                </c:pt>
                <c:pt idx="72">
                  <c:v>0</c:v>
                </c:pt>
                <c:pt idx="73">
                  <c:v>0.73441000000000001</c:v>
                </c:pt>
                <c:pt idx="74">
                  <c:v>1.6234</c:v>
                </c:pt>
                <c:pt idx="75">
                  <c:v>0.70477000000000001</c:v>
                </c:pt>
                <c:pt idx="76">
                  <c:v>1.5216099999999999</c:v>
                </c:pt>
                <c:pt idx="77">
                  <c:v>0</c:v>
                </c:pt>
                <c:pt idx="78">
                  <c:v>0.39561000000000002</c:v>
                </c:pt>
                <c:pt idx="79">
                  <c:v>2.6599999999999999E-2</c:v>
                </c:pt>
                <c:pt idx="80">
                  <c:v>1.10029</c:v>
                </c:pt>
                <c:pt idx="81">
                  <c:v>1.8339000000000001</c:v>
                </c:pt>
                <c:pt idx="82">
                  <c:v>1.30294</c:v>
                </c:pt>
                <c:pt idx="83">
                  <c:v>1.5569200000000001</c:v>
                </c:pt>
                <c:pt idx="84">
                  <c:v>1.7278199999999999</c:v>
                </c:pt>
                <c:pt idx="85">
                  <c:v>1.0967199999999999</c:v>
                </c:pt>
                <c:pt idx="86">
                  <c:v>0.98741999999999996</c:v>
                </c:pt>
                <c:pt idx="87">
                  <c:v>0.86407</c:v>
                </c:pt>
                <c:pt idx="88">
                  <c:v>0</c:v>
                </c:pt>
                <c:pt idx="89">
                  <c:v>0</c:v>
                </c:pt>
                <c:pt idx="90">
                  <c:v>0.12959999999999999</c:v>
                </c:pt>
                <c:pt idx="91">
                  <c:v>1.7859</c:v>
                </c:pt>
              </c:numCache>
            </c:numRef>
          </c:val>
        </c:ser>
        <c:ser>
          <c:idx val="7"/>
          <c:order val="7"/>
          <c:tx>
            <c:strRef>
              <c:f>'Figura 5 '!$B$10</c:f>
              <c:strCache>
                <c:ptCount val="1"/>
                <c:pt idx="0">
                  <c:v>Petcoke</c:v>
                </c:pt>
              </c:strCache>
            </c:strRef>
          </c:tx>
          <c:spPr>
            <a:ln w="25400">
              <a:noFill/>
            </a:ln>
          </c:spPr>
          <c:cat>
            <c:strRef>
              <c:f>'Figura 5 '!$C$1:$CP$1</c:f>
              <c:strCache>
                <c:ptCount val="76"/>
                <c:pt idx="14">
                  <c:v>Octubre</c:v>
                </c:pt>
                <c:pt idx="45">
                  <c:v>Noviembre</c:v>
                </c:pt>
                <c:pt idx="75">
                  <c:v>Diciembre</c:v>
                </c:pt>
              </c:strCache>
            </c:strRef>
          </c:cat>
          <c:val>
            <c:numRef>
              <c:f>'Figura 5 '!$C$10:$CP$10</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er>
        <c:ser>
          <c:idx val="8"/>
          <c:order val="8"/>
          <c:tx>
            <c:strRef>
              <c:f>'Figura 5 '!$B$11</c:f>
              <c:strCache>
                <c:ptCount val="1"/>
                <c:pt idx="0">
                  <c:v>Cogeneración</c:v>
                </c:pt>
              </c:strCache>
            </c:strRef>
          </c:tx>
          <c:spPr>
            <a:ln w="25400">
              <a:noFill/>
            </a:ln>
          </c:spPr>
          <c:cat>
            <c:strRef>
              <c:f>'Figura 5 '!$C$1:$CP$1</c:f>
              <c:strCache>
                <c:ptCount val="76"/>
                <c:pt idx="14">
                  <c:v>Octubre</c:v>
                </c:pt>
                <c:pt idx="45">
                  <c:v>Noviembre</c:v>
                </c:pt>
                <c:pt idx="75">
                  <c:v>Diciembre</c:v>
                </c:pt>
              </c:strCache>
            </c:strRef>
          </c:cat>
          <c:val>
            <c:numRef>
              <c:f>'Figura 5 '!$C$11:$CP$11</c:f>
              <c:numCache>
                <c:formatCode>0.00</c:formatCode>
                <c:ptCount val="92"/>
                <c:pt idx="0">
                  <c:v>0.39689999999999998</c:v>
                </c:pt>
                <c:pt idx="1">
                  <c:v>0.39838000000000001</c:v>
                </c:pt>
                <c:pt idx="2">
                  <c:v>0.4012</c:v>
                </c:pt>
                <c:pt idx="3">
                  <c:v>0.39872999999999997</c:v>
                </c:pt>
                <c:pt idx="4">
                  <c:v>0.39867999999999998</c:v>
                </c:pt>
                <c:pt idx="5">
                  <c:v>0.39867999999999998</c:v>
                </c:pt>
                <c:pt idx="6">
                  <c:v>0.39652999999999999</c:v>
                </c:pt>
                <c:pt idx="7">
                  <c:v>0.34494999999999998</c:v>
                </c:pt>
                <c:pt idx="8">
                  <c:v>0.39789999999999998</c:v>
                </c:pt>
                <c:pt idx="9">
                  <c:v>0.39119999999999999</c:v>
                </c:pt>
                <c:pt idx="10">
                  <c:v>0.39254</c:v>
                </c:pt>
                <c:pt idx="11">
                  <c:v>0.39645999999999998</c:v>
                </c:pt>
                <c:pt idx="12">
                  <c:v>0.39522000000000002</c:v>
                </c:pt>
                <c:pt idx="13">
                  <c:v>0.3982</c:v>
                </c:pt>
                <c:pt idx="14">
                  <c:v>0.3967</c:v>
                </c:pt>
                <c:pt idx="15">
                  <c:v>0.3957</c:v>
                </c:pt>
                <c:pt idx="16">
                  <c:v>0.23365</c:v>
                </c:pt>
                <c:pt idx="17">
                  <c:v>0.25705</c:v>
                </c:pt>
                <c:pt idx="18">
                  <c:v>0.39727000000000001</c:v>
                </c:pt>
                <c:pt idx="19">
                  <c:v>0.40511000000000003</c:v>
                </c:pt>
                <c:pt idx="20">
                  <c:v>0.40425</c:v>
                </c:pt>
                <c:pt idx="21">
                  <c:v>0.40479999999999999</c:v>
                </c:pt>
                <c:pt idx="22">
                  <c:v>0.40127000000000002</c:v>
                </c:pt>
                <c:pt idx="23">
                  <c:v>0.40204000000000001</c:v>
                </c:pt>
                <c:pt idx="24">
                  <c:v>0.31045</c:v>
                </c:pt>
                <c:pt idx="25">
                  <c:v>0.24925</c:v>
                </c:pt>
                <c:pt idx="26">
                  <c:v>7.9490000000000005E-2</c:v>
                </c:pt>
                <c:pt idx="27">
                  <c:v>0.26371</c:v>
                </c:pt>
                <c:pt idx="28">
                  <c:v>0.27650000000000002</c:v>
                </c:pt>
                <c:pt idx="29">
                  <c:v>0.20358999999999999</c:v>
                </c:pt>
                <c:pt idx="30">
                  <c:v>0.35460000000000003</c:v>
                </c:pt>
                <c:pt idx="31">
                  <c:v>0.37764999999999999</c:v>
                </c:pt>
                <c:pt idx="32">
                  <c:v>0.38134000000000001</c:v>
                </c:pt>
                <c:pt idx="33">
                  <c:v>0.38203999999999999</c:v>
                </c:pt>
                <c:pt idx="34">
                  <c:v>0.38184000000000001</c:v>
                </c:pt>
                <c:pt idx="35">
                  <c:v>0.38483000000000001</c:v>
                </c:pt>
                <c:pt idx="36">
                  <c:v>0.38658999999999999</c:v>
                </c:pt>
                <c:pt idx="37">
                  <c:v>0.38590000000000002</c:v>
                </c:pt>
                <c:pt idx="38">
                  <c:v>0.38688</c:v>
                </c:pt>
                <c:pt idx="39">
                  <c:v>0.39195999999999998</c:v>
                </c:pt>
                <c:pt idx="40">
                  <c:v>0.39350000000000002</c:v>
                </c:pt>
                <c:pt idx="41">
                  <c:v>0.3911</c:v>
                </c:pt>
                <c:pt idx="42">
                  <c:v>0.39147999999999999</c:v>
                </c:pt>
                <c:pt idx="43">
                  <c:v>0.39005000000000001</c:v>
                </c:pt>
                <c:pt idx="44">
                  <c:v>0.38638</c:v>
                </c:pt>
                <c:pt idx="45">
                  <c:v>0.38640000000000002</c:v>
                </c:pt>
                <c:pt idx="46">
                  <c:v>0.38490000000000002</c:v>
                </c:pt>
                <c:pt idx="47">
                  <c:v>0.38374000000000003</c:v>
                </c:pt>
                <c:pt idx="48">
                  <c:v>0.379</c:v>
                </c:pt>
                <c:pt idx="49">
                  <c:v>0.37690000000000001</c:v>
                </c:pt>
                <c:pt idx="50">
                  <c:v>0.37592999999999999</c:v>
                </c:pt>
                <c:pt idx="51">
                  <c:v>0.37897999999999998</c:v>
                </c:pt>
                <c:pt idx="52">
                  <c:v>0.38307000000000002</c:v>
                </c:pt>
                <c:pt idx="53">
                  <c:v>0.38485999999999998</c:v>
                </c:pt>
                <c:pt idx="54">
                  <c:v>0.38256000000000001</c:v>
                </c:pt>
                <c:pt idx="55">
                  <c:v>0.35780000000000001</c:v>
                </c:pt>
                <c:pt idx="56">
                  <c:v>0.37985999999999998</c:v>
                </c:pt>
                <c:pt idx="57">
                  <c:v>0.38046000000000002</c:v>
                </c:pt>
                <c:pt idx="58">
                  <c:v>0.37934000000000001</c:v>
                </c:pt>
                <c:pt idx="59">
                  <c:v>0.34461000000000003</c:v>
                </c:pt>
                <c:pt idx="60">
                  <c:v>0.37519999999999998</c:v>
                </c:pt>
                <c:pt idx="61">
                  <c:v>0.37774999999999997</c:v>
                </c:pt>
                <c:pt idx="62">
                  <c:v>0.3478</c:v>
                </c:pt>
                <c:pt idx="63">
                  <c:v>0.27328999999999998</c:v>
                </c:pt>
                <c:pt idx="64">
                  <c:v>0.25800000000000001</c:v>
                </c:pt>
                <c:pt idx="65">
                  <c:v>0.25529000000000002</c:v>
                </c:pt>
                <c:pt idx="66">
                  <c:v>0.25511</c:v>
                </c:pt>
                <c:pt idx="67">
                  <c:v>0.2581</c:v>
                </c:pt>
                <c:pt idx="68">
                  <c:v>0.25919999999999999</c:v>
                </c:pt>
                <c:pt idx="69">
                  <c:v>0.25585000000000002</c:v>
                </c:pt>
                <c:pt idx="70">
                  <c:v>0.25962000000000002</c:v>
                </c:pt>
                <c:pt idx="71">
                  <c:v>0.25847999999999999</c:v>
                </c:pt>
                <c:pt idx="72">
                  <c:v>0.26012000000000002</c:v>
                </c:pt>
                <c:pt idx="73">
                  <c:v>0.25655</c:v>
                </c:pt>
                <c:pt idx="74">
                  <c:v>0.25738</c:v>
                </c:pt>
                <c:pt idx="75">
                  <c:v>0.26552999999999999</c:v>
                </c:pt>
                <c:pt idx="76">
                  <c:v>0.26599</c:v>
                </c:pt>
                <c:pt idx="77">
                  <c:v>0.28022999999999998</c:v>
                </c:pt>
                <c:pt idx="78">
                  <c:v>0.27629999999999999</c:v>
                </c:pt>
                <c:pt idx="79">
                  <c:v>0.27040999999999998</c:v>
                </c:pt>
                <c:pt idx="80">
                  <c:v>0.27089999999999997</c:v>
                </c:pt>
                <c:pt idx="81">
                  <c:v>0.27384999999999998</c:v>
                </c:pt>
                <c:pt idx="82">
                  <c:v>0.26957999999999999</c:v>
                </c:pt>
                <c:pt idx="83">
                  <c:v>0.27066000000000001</c:v>
                </c:pt>
                <c:pt idx="84">
                  <c:v>0.26679999999999998</c:v>
                </c:pt>
                <c:pt idx="85">
                  <c:v>0.26138</c:v>
                </c:pt>
                <c:pt idx="86">
                  <c:v>0.2586</c:v>
                </c:pt>
                <c:pt idx="87">
                  <c:v>0.25795000000000001</c:v>
                </c:pt>
                <c:pt idx="88">
                  <c:v>0.26250000000000001</c:v>
                </c:pt>
                <c:pt idx="89">
                  <c:v>0.26256000000000002</c:v>
                </c:pt>
                <c:pt idx="90">
                  <c:v>0.26035000000000003</c:v>
                </c:pt>
                <c:pt idx="91">
                  <c:v>0.26556000000000002</c:v>
                </c:pt>
              </c:numCache>
            </c:numRef>
          </c:val>
        </c:ser>
        <c:ser>
          <c:idx val="9"/>
          <c:order val="9"/>
          <c:tx>
            <c:strRef>
              <c:f>'Figura 5 '!$B$12</c:f>
              <c:strCache>
                <c:ptCount val="1"/>
                <c:pt idx="0">
                  <c:v>Solar</c:v>
                </c:pt>
              </c:strCache>
            </c:strRef>
          </c:tx>
          <c:spPr>
            <a:solidFill>
              <a:srgbClr val="FFFF00"/>
            </a:solidFill>
            <a:ln w="25400">
              <a:noFill/>
            </a:ln>
          </c:spPr>
          <c:cat>
            <c:strRef>
              <c:f>'Figura 5 '!$C$1:$CP$1</c:f>
              <c:strCache>
                <c:ptCount val="76"/>
                <c:pt idx="14">
                  <c:v>Octubre</c:v>
                </c:pt>
                <c:pt idx="45">
                  <c:v>Noviembre</c:v>
                </c:pt>
                <c:pt idx="75">
                  <c:v>Diciembre</c:v>
                </c:pt>
              </c:strCache>
            </c:strRef>
          </c:cat>
          <c:val>
            <c:numRef>
              <c:f>'Figura 5 '!$C$12:$CP$12</c:f>
              <c:numCache>
                <c:formatCode>0.00</c:formatCode>
                <c:ptCount val="92"/>
                <c:pt idx="0">
                  <c:v>2.2169999999999999E-2</c:v>
                </c:pt>
                <c:pt idx="1">
                  <c:v>2.2749999999999999E-2</c:v>
                </c:pt>
                <c:pt idx="2">
                  <c:v>1.9300000000000001E-2</c:v>
                </c:pt>
                <c:pt idx="3">
                  <c:v>2.1409999999999998E-2</c:v>
                </c:pt>
                <c:pt idx="4">
                  <c:v>2.017E-2</c:v>
                </c:pt>
                <c:pt idx="5">
                  <c:v>2.2550000000000001E-2</c:v>
                </c:pt>
                <c:pt idx="6">
                  <c:v>2.248E-2</c:v>
                </c:pt>
                <c:pt idx="7">
                  <c:v>1.3950000000000001E-2</c:v>
                </c:pt>
                <c:pt idx="8">
                  <c:v>2.2710000000000001E-2</c:v>
                </c:pt>
                <c:pt idx="9">
                  <c:v>2.2630000000000001E-2</c:v>
                </c:pt>
                <c:pt idx="10">
                  <c:v>2.2380000000000001E-2</c:v>
                </c:pt>
                <c:pt idx="11">
                  <c:v>2.2460000000000001E-2</c:v>
                </c:pt>
                <c:pt idx="12">
                  <c:v>1.8880000000000001E-2</c:v>
                </c:pt>
                <c:pt idx="13">
                  <c:v>1.4319999999999999E-2</c:v>
                </c:pt>
                <c:pt idx="14">
                  <c:v>8.7899999999999992E-3</c:v>
                </c:pt>
                <c:pt idx="15">
                  <c:v>2.1579999999999998E-2</c:v>
                </c:pt>
                <c:pt idx="16">
                  <c:v>2.1270000000000001E-2</c:v>
                </c:pt>
                <c:pt idx="17">
                  <c:v>2.1860000000000001E-2</c:v>
                </c:pt>
                <c:pt idx="18">
                  <c:v>2.206E-2</c:v>
                </c:pt>
                <c:pt idx="19">
                  <c:v>2.3140000000000001E-2</c:v>
                </c:pt>
                <c:pt idx="20">
                  <c:v>2.333E-2</c:v>
                </c:pt>
                <c:pt idx="21">
                  <c:v>2.3480000000000001E-2</c:v>
                </c:pt>
                <c:pt idx="22">
                  <c:v>1.4420000000000001E-2</c:v>
                </c:pt>
                <c:pt idx="23">
                  <c:v>2.0299999999999999E-2</c:v>
                </c:pt>
                <c:pt idx="24">
                  <c:v>2.2509999999999999E-2</c:v>
                </c:pt>
                <c:pt idx="25">
                  <c:v>1.9789999999999999E-2</c:v>
                </c:pt>
                <c:pt idx="26">
                  <c:v>2.2749999999999999E-2</c:v>
                </c:pt>
                <c:pt idx="27">
                  <c:v>2.1860000000000001E-2</c:v>
                </c:pt>
                <c:pt idx="28">
                  <c:v>2.1749999999999999E-2</c:v>
                </c:pt>
                <c:pt idx="29">
                  <c:v>2.2339999999999999E-2</c:v>
                </c:pt>
                <c:pt idx="30">
                  <c:v>2.086E-2</c:v>
                </c:pt>
                <c:pt idx="31">
                  <c:v>2.213E-2</c:v>
                </c:pt>
                <c:pt idx="32">
                  <c:v>1.498E-2</c:v>
                </c:pt>
                <c:pt idx="33">
                  <c:v>1.422E-2</c:v>
                </c:pt>
                <c:pt idx="34">
                  <c:v>1.8589999999999999E-2</c:v>
                </c:pt>
                <c:pt idx="35">
                  <c:v>2.0590000000000001E-2</c:v>
                </c:pt>
                <c:pt idx="36">
                  <c:v>2.077E-2</c:v>
                </c:pt>
                <c:pt idx="37">
                  <c:v>2.23E-2</c:v>
                </c:pt>
                <c:pt idx="38">
                  <c:v>2.2380000000000001E-2</c:v>
                </c:pt>
                <c:pt idx="39">
                  <c:v>2.2020000000000001E-2</c:v>
                </c:pt>
                <c:pt idx="40">
                  <c:v>2.1669999999999998E-2</c:v>
                </c:pt>
                <c:pt idx="41">
                  <c:v>1.618E-2</c:v>
                </c:pt>
                <c:pt idx="42">
                  <c:v>2.1250000000000002E-2</c:v>
                </c:pt>
                <c:pt idx="43">
                  <c:v>2.0799999999999999E-2</c:v>
                </c:pt>
                <c:pt idx="44">
                  <c:v>2.0240000000000001E-2</c:v>
                </c:pt>
                <c:pt idx="45">
                  <c:v>2.1669999999999998E-2</c:v>
                </c:pt>
                <c:pt idx="46">
                  <c:v>2.1919999999999999E-2</c:v>
                </c:pt>
                <c:pt idx="47">
                  <c:v>2.0729999999999998E-2</c:v>
                </c:pt>
                <c:pt idx="48">
                  <c:v>2.1250000000000002E-2</c:v>
                </c:pt>
                <c:pt idx="49">
                  <c:v>2.172E-2</c:v>
                </c:pt>
                <c:pt idx="50">
                  <c:v>1.8790000000000001E-2</c:v>
                </c:pt>
                <c:pt idx="51">
                  <c:v>2.027E-2</c:v>
                </c:pt>
                <c:pt idx="52">
                  <c:v>2.0840000000000001E-2</c:v>
                </c:pt>
                <c:pt idx="53">
                  <c:v>2.1649999999999999E-2</c:v>
                </c:pt>
                <c:pt idx="54">
                  <c:v>2.1909999999999999E-2</c:v>
                </c:pt>
                <c:pt idx="55">
                  <c:v>1.3860000000000001E-2</c:v>
                </c:pt>
                <c:pt idx="56">
                  <c:v>2.164E-2</c:v>
                </c:pt>
                <c:pt idx="57">
                  <c:v>2.162E-2</c:v>
                </c:pt>
                <c:pt idx="58">
                  <c:v>2.1350000000000001E-2</c:v>
                </c:pt>
                <c:pt idx="59">
                  <c:v>2.1420000000000002E-2</c:v>
                </c:pt>
                <c:pt idx="60">
                  <c:v>2.1149999999999999E-2</c:v>
                </c:pt>
                <c:pt idx="61">
                  <c:v>2.094E-2</c:v>
                </c:pt>
                <c:pt idx="62">
                  <c:v>1.8800000000000001E-2</c:v>
                </c:pt>
                <c:pt idx="63">
                  <c:v>1.9E-2</c:v>
                </c:pt>
                <c:pt idx="64">
                  <c:v>1.9279999999999999E-2</c:v>
                </c:pt>
                <c:pt idx="65">
                  <c:v>2.0320000000000001E-2</c:v>
                </c:pt>
                <c:pt idx="66">
                  <c:v>8.4899999999999993E-3</c:v>
                </c:pt>
                <c:pt idx="67">
                  <c:v>1.925E-2</c:v>
                </c:pt>
                <c:pt idx="68">
                  <c:v>2.0379999999999999E-2</c:v>
                </c:pt>
                <c:pt idx="69">
                  <c:v>1.864E-2</c:v>
                </c:pt>
                <c:pt idx="70">
                  <c:v>1.652E-2</c:v>
                </c:pt>
                <c:pt idx="71">
                  <c:v>2.0140000000000002E-2</c:v>
                </c:pt>
                <c:pt idx="72">
                  <c:v>1.389E-2</c:v>
                </c:pt>
                <c:pt idx="73">
                  <c:v>1.3140000000000001E-2</c:v>
                </c:pt>
                <c:pt idx="74">
                  <c:v>1.3979999999999999E-2</c:v>
                </c:pt>
                <c:pt idx="75">
                  <c:v>1.025E-2</c:v>
                </c:pt>
                <c:pt idx="76">
                  <c:v>1.822E-2</c:v>
                </c:pt>
                <c:pt idx="77">
                  <c:v>1.9779999999999999E-2</c:v>
                </c:pt>
                <c:pt idx="78">
                  <c:v>1.8720000000000001E-2</c:v>
                </c:pt>
                <c:pt idx="79">
                  <c:v>2.1139999999999999E-2</c:v>
                </c:pt>
                <c:pt idx="80">
                  <c:v>2.1069999999999998E-2</c:v>
                </c:pt>
                <c:pt idx="81">
                  <c:v>2.0109999999999999E-2</c:v>
                </c:pt>
                <c:pt idx="82">
                  <c:v>2.0639999999999999E-2</c:v>
                </c:pt>
                <c:pt idx="83">
                  <c:v>2.0049999999999998E-2</c:v>
                </c:pt>
                <c:pt idx="84">
                  <c:v>1.7979999999999999E-2</c:v>
                </c:pt>
                <c:pt idx="85">
                  <c:v>1.392E-2</c:v>
                </c:pt>
                <c:pt idx="86">
                  <c:v>1.7850000000000001E-2</c:v>
                </c:pt>
                <c:pt idx="87">
                  <c:v>2.0959999999999999E-2</c:v>
                </c:pt>
                <c:pt idx="88">
                  <c:v>2.1080000000000002E-2</c:v>
                </c:pt>
                <c:pt idx="89">
                  <c:v>1.9820000000000001E-2</c:v>
                </c:pt>
                <c:pt idx="90">
                  <c:v>1.7309999999999999E-2</c:v>
                </c:pt>
                <c:pt idx="91">
                  <c:v>2.002E-2</c:v>
                </c:pt>
              </c:numCache>
            </c:numRef>
          </c:val>
        </c:ser>
        <c:ser>
          <c:idx val="10"/>
          <c:order val="10"/>
          <c:tx>
            <c:strRef>
              <c:f>'Figura 5 '!$B$13</c:f>
              <c:strCache>
                <c:ptCount val="1"/>
                <c:pt idx="0">
                  <c:v>Eólico</c:v>
                </c:pt>
              </c:strCache>
            </c:strRef>
          </c:tx>
          <c:spPr>
            <a:ln w="25400">
              <a:noFill/>
            </a:ln>
          </c:spPr>
          <c:val>
            <c:numRef>
              <c:f>'Figura 5 '!$C$13:$CP$13</c:f>
              <c:numCache>
                <c:formatCode>0.00</c:formatCode>
                <c:ptCount val="92"/>
                <c:pt idx="0">
                  <c:v>0</c:v>
                </c:pt>
                <c:pt idx="31">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2.9000000000000001E-2</c:v>
                </c:pt>
                <c:pt idx="87">
                  <c:v>1.367E-2</c:v>
                </c:pt>
                <c:pt idx="88">
                  <c:v>0</c:v>
                </c:pt>
                <c:pt idx="89">
                  <c:v>0</c:v>
                </c:pt>
                <c:pt idx="90">
                  <c:v>0</c:v>
                </c:pt>
                <c:pt idx="91">
                  <c:v>0</c:v>
                </c:pt>
              </c:numCache>
            </c:numRef>
          </c:val>
        </c:ser>
        <c:axId val="42074880"/>
        <c:axId val="42076416"/>
      </c:areaChart>
      <c:dateAx>
        <c:axId val="42074880"/>
        <c:scaling>
          <c:orientation val="minMax"/>
        </c:scaling>
        <c:axPos val="b"/>
        <c:numFmt formatCode="General" sourceLinked="1"/>
        <c:majorTickMark val="none"/>
        <c:tickLblPos val="none"/>
        <c:txPr>
          <a:bodyPr rot="-60000"/>
          <a:lstStyle/>
          <a:p>
            <a:pPr>
              <a:defRPr>
                <a:latin typeface="Arial" pitchFamily="34" charset="0"/>
                <a:cs typeface="Arial" pitchFamily="34" charset="0"/>
              </a:defRPr>
            </a:pPr>
            <a:endParaRPr lang="es-CL"/>
          </a:p>
        </c:txPr>
        <c:crossAx val="42076416"/>
        <c:crosses val="autoZero"/>
        <c:lblOffset val="1"/>
        <c:baseTimeUnit val="days"/>
        <c:minorUnit val="1"/>
      </c:dateAx>
      <c:valAx>
        <c:axId val="42076416"/>
        <c:scaling>
          <c:orientation val="minMax"/>
          <c:max val="60"/>
          <c:min val="0"/>
        </c:scaling>
        <c:axPos val="l"/>
        <c:majorGridlines>
          <c:spPr>
            <a:ln>
              <a:solidFill>
                <a:schemeClr val="bg1">
                  <a:lumMod val="85000"/>
                </a:schemeClr>
              </a:solidFill>
            </a:ln>
          </c:spPr>
        </c:majorGridlines>
        <c:title>
          <c:tx>
            <c:rich>
              <a:bodyPr rot="0" vert="horz"/>
              <a:lstStyle/>
              <a:p>
                <a:pPr>
                  <a:defRPr>
                    <a:latin typeface="Arial" pitchFamily="34" charset="0"/>
                    <a:cs typeface="Arial" pitchFamily="34" charset="0"/>
                  </a:defRPr>
                </a:pPr>
                <a:r>
                  <a:rPr lang="en-US">
                    <a:latin typeface="Arial" pitchFamily="34" charset="0"/>
                    <a:cs typeface="Arial" pitchFamily="34" charset="0"/>
                  </a:rPr>
                  <a:t>GWh-día</a:t>
                </a:r>
              </a:p>
            </c:rich>
          </c:tx>
          <c:layout>
            <c:manualLayout>
              <c:xMode val="edge"/>
              <c:yMode val="edge"/>
              <c:x val="1.696972534332097E-2"/>
              <c:y val="2.2911938534279138E-2"/>
            </c:manualLayout>
          </c:layout>
        </c:title>
        <c:numFmt formatCode="0" sourceLinked="0"/>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2074880"/>
        <c:crosses val="autoZero"/>
        <c:crossBetween val="midCat"/>
      </c:valAx>
    </c:plotArea>
    <c:legend>
      <c:legendPos val="b"/>
      <c:layout>
        <c:manualLayout>
          <c:xMode val="edge"/>
          <c:yMode val="edge"/>
          <c:x val="7.2348626716604233E-2"/>
          <c:y val="0.85017107046070695"/>
          <c:w val="0.88591827956989411"/>
          <c:h val="0.12831808943089493"/>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221" l="0.70000000000000062" r="0.70000000000000062" t="0.750000000000012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7510896255371667E-2"/>
          <c:y val="0.10788380758807589"/>
          <c:w val="0.90088980969920263"/>
          <c:h val="0.7235694444444446"/>
        </c:manualLayout>
      </c:layout>
      <c:areaChart>
        <c:grouping val="stacked"/>
        <c:ser>
          <c:idx val="0"/>
          <c:order val="0"/>
          <c:tx>
            <c:strRef>
              <c:f>'Figura 6'!$E$2</c:f>
              <c:strCache>
                <c:ptCount val="1"/>
                <c:pt idx="0">
                  <c:v>E-CL</c:v>
                </c:pt>
              </c:strCache>
            </c:strRef>
          </c:tx>
          <c:spPr>
            <a:gradFill flip="none" rotWithShape="1">
              <a:gsLst>
                <a:gs pos="0">
                  <a:srgbClr val="F79747">
                    <a:shade val="30000"/>
                    <a:satMod val="115000"/>
                  </a:srgbClr>
                </a:gs>
                <a:gs pos="50000">
                  <a:srgbClr val="F79747">
                    <a:shade val="67500"/>
                    <a:satMod val="115000"/>
                  </a:srgbClr>
                </a:gs>
                <a:gs pos="100000">
                  <a:srgbClr val="F79747">
                    <a:shade val="100000"/>
                    <a:satMod val="115000"/>
                  </a:srgbClr>
                </a:gs>
              </a:gsLst>
              <a:lin ang="16200000" scaled="1"/>
              <a:tileRect/>
            </a:gradFill>
            <a:ln w="25400">
              <a:noFill/>
            </a:ln>
          </c:spPr>
          <c:cat>
            <c:strRef>
              <c:f>'Figura 6'!$H$3:$H$92</c:f>
              <c:strCache>
                <c:ptCount val="73"/>
                <c:pt idx="14">
                  <c:v>octubre</c:v>
                </c:pt>
                <c:pt idx="42">
                  <c:v>Noviembre</c:v>
                </c:pt>
                <c:pt idx="72">
                  <c:v>Diciembre</c:v>
                </c:pt>
              </c:strCache>
            </c:strRef>
          </c:cat>
          <c:val>
            <c:numRef>
              <c:f>'Figura 6'!$E$3:$E$94</c:f>
              <c:numCache>
                <c:formatCode>0.00</c:formatCode>
                <c:ptCount val="92"/>
                <c:pt idx="0">
                  <c:v>4.3976899999999999</c:v>
                </c:pt>
                <c:pt idx="1">
                  <c:v>5.4764999999999997</c:v>
                </c:pt>
                <c:pt idx="2">
                  <c:v>4.3961699999999997</c:v>
                </c:pt>
                <c:pt idx="3">
                  <c:v>4.3894000000000002</c:v>
                </c:pt>
                <c:pt idx="4">
                  <c:v>4.3062100000000001</c:v>
                </c:pt>
                <c:pt idx="5">
                  <c:v>4.6103100000000001</c:v>
                </c:pt>
                <c:pt idx="6">
                  <c:v>4.4345099999999995</c:v>
                </c:pt>
                <c:pt idx="7">
                  <c:v>4.2867100000000002</c:v>
                </c:pt>
                <c:pt idx="8">
                  <c:v>4.6099600000000001</c:v>
                </c:pt>
                <c:pt idx="9">
                  <c:v>5.0576600000000003</c:v>
                </c:pt>
                <c:pt idx="10">
                  <c:v>4.94496</c:v>
                </c:pt>
                <c:pt idx="11">
                  <c:v>0.41450999999999999</c:v>
                </c:pt>
                <c:pt idx="12">
                  <c:v>0</c:v>
                </c:pt>
                <c:pt idx="13">
                  <c:v>0</c:v>
                </c:pt>
                <c:pt idx="14">
                  <c:v>0</c:v>
                </c:pt>
                <c:pt idx="15">
                  <c:v>1.3443499999999999</c:v>
                </c:pt>
                <c:pt idx="16">
                  <c:v>4.4950000000000001</c:v>
                </c:pt>
                <c:pt idx="17">
                  <c:v>4.2911400000000004</c:v>
                </c:pt>
                <c:pt idx="18">
                  <c:v>4.4652599999999998</c:v>
                </c:pt>
                <c:pt idx="19">
                  <c:v>4.3979999999999997</c:v>
                </c:pt>
                <c:pt idx="20">
                  <c:v>4.6800099999999993</c:v>
                </c:pt>
                <c:pt idx="21">
                  <c:v>5.1770199999999997</c:v>
                </c:pt>
                <c:pt idx="22">
                  <c:v>4.5609000000000002</c:v>
                </c:pt>
                <c:pt idx="23">
                  <c:v>4.4094100000000003</c:v>
                </c:pt>
                <c:pt idx="24">
                  <c:v>4.3681400000000004</c:v>
                </c:pt>
                <c:pt idx="25">
                  <c:v>4.4638599999999995</c:v>
                </c:pt>
                <c:pt idx="26">
                  <c:v>4.4223999999999997</c:v>
                </c:pt>
                <c:pt idx="27">
                  <c:v>4.5913900000000005</c:v>
                </c:pt>
                <c:pt idx="28">
                  <c:v>4.6699799999999998</c:v>
                </c:pt>
                <c:pt idx="29">
                  <c:v>4.6507899999999998</c:v>
                </c:pt>
                <c:pt idx="30">
                  <c:v>4.6691099999999999</c:v>
                </c:pt>
                <c:pt idx="31">
                  <c:v>4.4645000000000001</c:v>
                </c:pt>
                <c:pt idx="32">
                  <c:v>4.4727199999999998</c:v>
                </c:pt>
                <c:pt idx="33">
                  <c:v>4.7429300000000003</c:v>
                </c:pt>
                <c:pt idx="34">
                  <c:v>3.4040599999999999</c:v>
                </c:pt>
                <c:pt idx="35">
                  <c:v>1.8180000000000001</c:v>
                </c:pt>
                <c:pt idx="36">
                  <c:v>4.2610000000000001</c:v>
                </c:pt>
                <c:pt idx="37">
                  <c:v>4.4916200000000002</c:v>
                </c:pt>
                <c:pt idx="38">
                  <c:v>5.5479000000000003</c:v>
                </c:pt>
                <c:pt idx="39">
                  <c:v>5.1844200000000003</c:v>
                </c:pt>
                <c:pt idx="40">
                  <c:v>5.5247000000000002</c:v>
                </c:pt>
                <c:pt idx="41">
                  <c:v>4.6884699999999997</c:v>
                </c:pt>
                <c:pt idx="42">
                  <c:v>4.7721099999999996</c:v>
                </c:pt>
                <c:pt idx="43">
                  <c:v>4.36327</c:v>
                </c:pt>
                <c:pt idx="44">
                  <c:v>4.9941399999999998</c:v>
                </c:pt>
                <c:pt idx="45">
                  <c:v>5.9633599999999998</c:v>
                </c:pt>
                <c:pt idx="46">
                  <c:v>5.2629999999999999</c:v>
                </c:pt>
                <c:pt idx="47">
                  <c:v>4.9342900000000007</c:v>
                </c:pt>
                <c:pt idx="48">
                  <c:v>4.7921700000000005</c:v>
                </c:pt>
                <c:pt idx="49">
                  <c:v>5.9302000000000001</c:v>
                </c:pt>
                <c:pt idx="50">
                  <c:v>5.9878999999999998</c:v>
                </c:pt>
                <c:pt idx="51">
                  <c:v>6.1189299999999998</c:v>
                </c:pt>
                <c:pt idx="52">
                  <c:v>6.3094800000000006</c:v>
                </c:pt>
                <c:pt idx="53">
                  <c:v>6.1349</c:v>
                </c:pt>
                <c:pt idx="54">
                  <c:v>5.9889599999999996</c:v>
                </c:pt>
                <c:pt idx="55">
                  <c:v>5.0860300000000001</c:v>
                </c:pt>
                <c:pt idx="56">
                  <c:v>5.5116100000000001</c:v>
                </c:pt>
                <c:pt idx="57">
                  <c:v>4.7369399999999997</c:v>
                </c:pt>
                <c:pt idx="58">
                  <c:v>4.3996599999999999</c:v>
                </c:pt>
                <c:pt idx="59">
                  <c:v>4.9660299999999999</c:v>
                </c:pt>
                <c:pt idx="60">
                  <c:v>6.1880299999999995</c:v>
                </c:pt>
                <c:pt idx="61">
                  <c:v>6.4230900000000002</c:v>
                </c:pt>
                <c:pt idx="62">
                  <c:v>6.6511399999999998</c:v>
                </c:pt>
                <c:pt idx="63">
                  <c:v>4.8342999999999998</c:v>
                </c:pt>
                <c:pt idx="64">
                  <c:v>4.8971900000000002</c:v>
                </c:pt>
                <c:pt idx="65">
                  <c:v>4.5671600000000003</c:v>
                </c:pt>
                <c:pt idx="66">
                  <c:v>4.77407</c:v>
                </c:pt>
                <c:pt idx="67">
                  <c:v>4.7200299999999995</c:v>
                </c:pt>
                <c:pt idx="68">
                  <c:v>4.4980099999999998</c:v>
                </c:pt>
                <c:pt idx="69">
                  <c:v>4.4040099999999995</c:v>
                </c:pt>
                <c:pt idx="70">
                  <c:v>5.5120000000000005</c:v>
                </c:pt>
                <c:pt idx="71">
                  <c:v>4.8335600000000003</c:v>
                </c:pt>
                <c:pt idx="72">
                  <c:v>4.9229400000000005</c:v>
                </c:pt>
                <c:pt idx="73">
                  <c:v>5.0137999999999998</c:v>
                </c:pt>
                <c:pt idx="74">
                  <c:v>4.87296</c:v>
                </c:pt>
                <c:pt idx="75">
                  <c:v>4.85893</c:v>
                </c:pt>
                <c:pt idx="76">
                  <c:v>4.7119300000000006</c:v>
                </c:pt>
                <c:pt idx="77">
                  <c:v>4.2889600000000003</c:v>
                </c:pt>
                <c:pt idx="78">
                  <c:v>4.5036699999999996</c:v>
                </c:pt>
                <c:pt idx="79">
                  <c:v>4.4060800000000002</c:v>
                </c:pt>
                <c:pt idx="80">
                  <c:v>4.69306</c:v>
                </c:pt>
                <c:pt idx="81">
                  <c:v>4.8451599999999999</c:v>
                </c:pt>
                <c:pt idx="82">
                  <c:v>4.6650899999999993</c:v>
                </c:pt>
                <c:pt idx="83">
                  <c:v>4.6101799999999997</c:v>
                </c:pt>
                <c:pt idx="84">
                  <c:v>4.7333400000000001</c:v>
                </c:pt>
                <c:pt idx="85">
                  <c:v>5.26023</c:v>
                </c:pt>
                <c:pt idx="86">
                  <c:v>5.0656999999999996</c:v>
                </c:pt>
                <c:pt idx="87">
                  <c:v>4.97553</c:v>
                </c:pt>
                <c:pt idx="88">
                  <c:v>4.7572000000000001</c:v>
                </c:pt>
                <c:pt idx="89">
                  <c:v>4.75413</c:v>
                </c:pt>
                <c:pt idx="90">
                  <c:v>5.1106599999999993</c:v>
                </c:pt>
                <c:pt idx="91">
                  <c:v>4.79</c:v>
                </c:pt>
              </c:numCache>
            </c:numRef>
          </c:val>
        </c:ser>
        <c:ser>
          <c:idx val="1"/>
          <c:order val="1"/>
          <c:tx>
            <c:strRef>
              <c:f>'Figura 6'!$F$2</c:f>
              <c:strCache>
                <c:ptCount val="1"/>
                <c:pt idx="0">
                  <c:v>AES GENER</c:v>
                </c:pt>
              </c:strCache>
            </c:strRef>
          </c:tx>
          <c:spPr>
            <a:gradFill flip="none" rotWithShape="1">
              <a:gsLst>
                <a:gs pos="0">
                  <a:sysClr val="window" lastClr="FFFFFF">
                    <a:lumMod val="65000"/>
                    <a:shade val="30000"/>
                    <a:satMod val="115000"/>
                  </a:sysClr>
                </a:gs>
                <a:gs pos="50000">
                  <a:sysClr val="window" lastClr="FFFFFF">
                    <a:lumMod val="65000"/>
                    <a:shade val="67500"/>
                    <a:satMod val="115000"/>
                  </a:sysClr>
                </a:gs>
                <a:gs pos="100000">
                  <a:sysClr val="window" lastClr="FFFFFF">
                    <a:lumMod val="65000"/>
                    <a:shade val="100000"/>
                    <a:satMod val="115000"/>
                  </a:sysClr>
                </a:gs>
              </a:gsLst>
              <a:lin ang="16200000" scaled="1"/>
              <a:tileRect/>
            </a:gradFill>
            <a:ln w="25400">
              <a:noFill/>
            </a:ln>
          </c:spPr>
          <c:cat>
            <c:strRef>
              <c:f>'Figura 6'!$H$3:$H$96</c:f>
              <c:strCache>
                <c:ptCount val="73"/>
                <c:pt idx="14">
                  <c:v>octubre</c:v>
                </c:pt>
                <c:pt idx="42">
                  <c:v>Noviembre</c:v>
                </c:pt>
                <c:pt idx="72">
                  <c:v>Diciembre</c:v>
                </c:pt>
              </c:strCache>
            </c:strRef>
          </c:cat>
          <c:val>
            <c:numRef>
              <c:f>'Figura 6'!$F$3:$F$94</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er>
        <c:ser>
          <c:idx val="2"/>
          <c:order val="2"/>
          <c:tx>
            <c:strRef>
              <c:f>'Figura 6'!$G$2</c:f>
              <c:strCache>
                <c:ptCount val="1"/>
                <c:pt idx="0">
                  <c:v>GASATACAMA</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a:ln w="25400">
              <a:noFill/>
            </a:ln>
          </c:spPr>
          <c:cat>
            <c:strRef>
              <c:f>'Figura 6'!$H$3:$H$96</c:f>
              <c:strCache>
                <c:ptCount val="73"/>
                <c:pt idx="14">
                  <c:v>octubre</c:v>
                </c:pt>
                <c:pt idx="42">
                  <c:v>Noviembre</c:v>
                </c:pt>
                <c:pt idx="72">
                  <c:v>Diciembre</c:v>
                </c:pt>
              </c:strCache>
            </c:strRef>
          </c:cat>
          <c:val>
            <c:numRef>
              <c:f>'Figura 6'!$G$3:$G$94</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0.8</c:v>
                </c:pt>
                <c:pt idx="44">
                  <c:v>2.3913000000000002</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er>
        <c:axId val="42455808"/>
        <c:axId val="42457344"/>
      </c:areaChart>
      <c:catAx>
        <c:axId val="42455808"/>
        <c:scaling>
          <c:orientation val="minMax"/>
        </c:scaling>
        <c:axPos val="b"/>
        <c:majorTickMark val="none"/>
        <c:tickLblPos val="none"/>
        <c:txPr>
          <a:bodyPr rot="-60000"/>
          <a:lstStyle/>
          <a:p>
            <a:pPr>
              <a:defRPr sz="900">
                <a:latin typeface="Arial" pitchFamily="34" charset="0"/>
                <a:cs typeface="Arial" pitchFamily="34" charset="0"/>
              </a:defRPr>
            </a:pPr>
            <a:endParaRPr lang="es-CL"/>
          </a:p>
        </c:txPr>
        <c:crossAx val="42457344"/>
        <c:crosses val="autoZero"/>
        <c:auto val="1"/>
        <c:lblAlgn val="ctr"/>
        <c:lblOffset val="100"/>
      </c:catAx>
      <c:valAx>
        <c:axId val="42457344"/>
        <c:scaling>
          <c:orientation val="minMax"/>
          <c:max val="8"/>
        </c:scaling>
        <c:axPos val="l"/>
        <c:majorGridlines>
          <c:spPr>
            <a:ln>
              <a:solidFill>
                <a:schemeClr val="bg1">
                  <a:lumMod val="85000"/>
                </a:schemeClr>
              </a:solidFill>
            </a:ln>
          </c:spPr>
        </c:majorGridlines>
        <c:numFmt formatCode="0" sourceLinked="0"/>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42455808"/>
        <c:crosses val="autoZero"/>
        <c:crossBetween val="midCat"/>
      </c:valAx>
    </c:plotArea>
    <c:legend>
      <c:legendPos val="b"/>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0955" l="0.70000000000000062" r="0.70000000000000062" t="0.750000000000009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8.6760606537086268E-2"/>
          <c:y val="0.10711585365853662"/>
          <c:w val="0.86892815817379876"/>
          <c:h val="0.7425098238482386"/>
        </c:manualLayout>
      </c:layout>
      <c:lineChart>
        <c:grouping val="standard"/>
        <c:ser>
          <c:idx val="0"/>
          <c:order val="0"/>
          <c:tx>
            <c:strRef>
              <c:f>'Figura 7 y Tabla 7'!$F$3</c:f>
              <c:strCache>
                <c:ptCount val="1"/>
                <c:pt idx="0">
                  <c:v>Potencia Media Horaria Activa Bruta[MW]</c:v>
                </c:pt>
              </c:strCache>
            </c:strRef>
          </c:tx>
          <c:spPr>
            <a:ln w="19050">
              <a:solidFill>
                <a:srgbClr val="F6862A"/>
              </a:solidFill>
            </a:ln>
          </c:spPr>
          <c:marker>
            <c:symbol val="none"/>
          </c:marker>
          <c:dLbls>
            <c:dLbl>
              <c:idx val="1173"/>
              <c:layout>
                <c:manualLayout>
                  <c:x val="6.0086144607982186E-2"/>
                  <c:y val="-8.1217449718927998E-2"/>
                </c:manualLayout>
              </c:layout>
              <c:tx>
                <c:rich>
                  <a:bodyPr/>
                  <a:lstStyle/>
                  <a:p>
                    <a:r>
                      <a:rPr lang="en-US">
                        <a:latin typeface="Arial" pitchFamily="34" charset="0"/>
                        <a:cs typeface="Arial" pitchFamily="34" charset="0"/>
                      </a:rPr>
                      <a:t>M</a:t>
                    </a:r>
                    <a:r>
                      <a:rPr lang="en-US"/>
                      <a:t>áx: 2.221,2</a:t>
                    </a:r>
                  </a:p>
                </c:rich>
              </c:tx>
              <c:showVal val="1"/>
            </c:dLbl>
            <c:dLbl>
              <c:idx val="3068"/>
              <c:layout>
                <c:manualLayout>
                  <c:x val="-0.61973038194444441"/>
                  <c:y val="-7.5084012243379961E-2"/>
                </c:manualLayout>
              </c:layout>
              <c:tx>
                <c:rich>
                  <a:bodyPr/>
                  <a:lstStyle/>
                  <a:p>
                    <a:r>
                      <a:rPr lang="en-US">
                        <a:latin typeface="Arial" pitchFamily="34" charset="0"/>
                        <a:cs typeface="Arial" pitchFamily="34" charset="0"/>
                      </a:rPr>
                      <a:t>M</a:t>
                    </a:r>
                    <a:r>
                      <a:rPr lang="en-US"/>
                      <a:t>ín: 1309,4</a:t>
                    </a:r>
                  </a:p>
                </c:rich>
              </c:tx>
              <c:showVal val="1"/>
            </c:dLbl>
            <c:delete val="1"/>
            <c:txPr>
              <a:bodyPr/>
              <a:lstStyle/>
              <a:p>
                <a:pPr>
                  <a:defRPr>
                    <a:latin typeface="Arial" pitchFamily="34" charset="0"/>
                    <a:cs typeface="Arial" pitchFamily="34" charset="0"/>
                  </a:defRPr>
                </a:pPr>
                <a:endParaRPr lang="es-CL"/>
              </a:p>
            </c:txPr>
          </c:dLbls>
          <c:cat>
            <c:strRef>
              <c:f>'Figura 7 y Tabla 7'!$G$4:$G$2211</c:f>
              <c:strCache>
                <c:ptCount val="1835"/>
                <c:pt idx="347">
                  <c:v>Octubre</c:v>
                </c:pt>
                <c:pt idx="1091">
                  <c:v>Noviembre</c:v>
                </c:pt>
                <c:pt idx="1834">
                  <c:v>Diciembre</c:v>
                </c:pt>
              </c:strCache>
            </c:strRef>
          </c:cat>
          <c:val>
            <c:numRef>
              <c:f>'Figura 7 y Tabla 7'!$F$4:$F$2211</c:f>
              <c:numCache>
                <c:formatCode>0.00</c:formatCode>
                <c:ptCount val="2208"/>
                <c:pt idx="0">
                  <c:v>2048.9</c:v>
                </c:pt>
                <c:pt idx="1">
                  <c:v>2018.2</c:v>
                </c:pt>
                <c:pt idx="2">
                  <c:v>1997.6</c:v>
                </c:pt>
                <c:pt idx="3">
                  <c:v>1988.5</c:v>
                </c:pt>
                <c:pt idx="4">
                  <c:v>1931.8</c:v>
                </c:pt>
                <c:pt idx="5">
                  <c:v>1934.3</c:v>
                </c:pt>
                <c:pt idx="6">
                  <c:v>1945.1</c:v>
                </c:pt>
                <c:pt idx="7">
                  <c:v>1960.2</c:v>
                </c:pt>
                <c:pt idx="8">
                  <c:v>1895.7</c:v>
                </c:pt>
                <c:pt idx="9">
                  <c:v>1903.5</c:v>
                </c:pt>
                <c:pt idx="10">
                  <c:v>1883.4</c:v>
                </c:pt>
                <c:pt idx="11">
                  <c:v>1895.2</c:v>
                </c:pt>
                <c:pt idx="12">
                  <c:v>1905.7</c:v>
                </c:pt>
                <c:pt idx="13">
                  <c:v>1906.2</c:v>
                </c:pt>
                <c:pt idx="14">
                  <c:v>1893.3</c:v>
                </c:pt>
                <c:pt idx="15">
                  <c:v>1901.4</c:v>
                </c:pt>
                <c:pt idx="16">
                  <c:v>1928.2</c:v>
                </c:pt>
                <c:pt idx="17">
                  <c:v>1890.2</c:v>
                </c:pt>
                <c:pt idx="18">
                  <c:v>1904.6</c:v>
                </c:pt>
                <c:pt idx="19">
                  <c:v>1947.4</c:v>
                </c:pt>
                <c:pt idx="20">
                  <c:v>2039.1</c:v>
                </c:pt>
                <c:pt idx="21">
                  <c:v>2054.5</c:v>
                </c:pt>
                <c:pt idx="22">
                  <c:v>2069.3000000000002</c:v>
                </c:pt>
                <c:pt idx="23">
                  <c:v>2040.1</c:v>
                </c:pt>
                <c:pt idx="24">
                  <c:v>2018</c:v>
                </c:pt>
                <c:pt idx="25">
                  <c:v>1989.7</c:v>
                </c:pt>
                <c:pt idx="26">
                  <c:v>1994.5</c:v>
                </c:pt>
                <c:pt idx="27">
                  <c:v>1989</c:v>
                </c:pt>
                <c:pt idx="28">
                  <c:v>1974.6</c:v>
                </c:pt>
                <c:pt idx="29">
                  <c:v>1924.5</c:v>
                </c:pt>
                <c:pt idx="30">
                  <c:v>1981.9</c:v>
                </c:pt>
                <c:pt idx="31">
                  <c:v>1999.8</c:v>
                </c:pt>
                <c:pt idx="32">
                  <c:v>1946.6</c:v>
                </c:pt>
                <c:pt idx="33">
                  <c:v>2002.1</c:v>
                </c:pt>
                <c:pt idx="34">
                  <c:v>1989.3</c:v>
                </c:pt>
                <c:pt idx="35">
                  <c:v>1986.8</c:v>
                </c:pt>
                <c:pt idx="36">
                  <c:v>1991.7</c:v>
                </c:pt>
                <c:pt idx="37">
                  <c:v>1935.6</c:v>
                </c:pt>
                <c:pt idx="38">
                  <c:v>1979.7</c:v>
                </c:pt>
                <c:pt idx="39">
                  <c:v>1987</c:v>
                </c:pt>
                <c:pt idx="40">
                  <c:v>1991.8</c:v>
                </c:pt>
                <c:pt idx="41">
                  <c:v>1974.9</c:v>
                </c:pt>
                <c:pt idx="42">
                  <c:v>1871.4</c:v>
                </c:pt>
                <c:pt idx="43">
                  <c:v>1911.6</c:v>
                </c:pt>
                <c:pt idx="44">
                  <c:v>2062.1999999999998</c:v>
                </c:pt>
                <c:pt idx="45">
                  <c:v>2078.1</c:v>
                </c:pt>
                <c:pt idx="46">
                  <c:v>2094.8000000000002</c:v>
                </c:pt>
                <c:pt idx="47">
                  <c:v>2051.6999999999998</c:v>
                </c:pt>
                <c:pt idx="48">
                  <c:v>1997.4</c:v>
                </c:pt>
                <c:pt idx="49">
                  <c:v>1971</c:v>
                </c:pt>
                <c:pt idx="50">
                  <c:v>1951.3</c:v>
                </c:pt>
                <c:pt idx="51">
                  <c:v>1952.9</c:v>
                </c:pt>
                <c:pt idx="52">
                  <c:v>1957.4</c:v>
                </c:pt>
                <c:pt idx="53">
                  <c:v>1948.2</c:v>
                </c:pt>
                <c:pt idx="54">
                  <c:v>1964.7</c:v>
                </c:pt>
                <c:pt idx="55">
                  <c:v>1964.9</c:v>
                </c:pt>
                <c:pt idx="56">
                  <c:v>1931.2</c:v>
                </c:pt>
                <c:pt idx="57">
                  <c:v>1937.1</c:v>
                </c:pt>
                <c:pt idx="58">
                  <c:v>1908.7</c:v>
                </c:pt>
                <c:pt idx="59">
                  <c:v>1886.9</c:v>
                </c:pt>
                <c:pt idx="60">
                  <c:v>1916.4</c:v>
                </c:pt>
                <c:pt idx="61">
                  <c:v>1904.4</c:v>
                </c:pt>
                <c:pt idx="62">
                  <c:v>1911.2</c:v>
                </c:pt>
                <c:pt idx="63">
                  <c:v>1919.3</c:v>
                </c:pt>
                <c:pt idx="64">
                  <c:v>1936.8</c:v>
                </c:pt>
                <c:pt idx="65">
                  <c:v>1933.2</c:v>
                </c:pt>
                <c:pt idx="66">
                  <c:v>1950.4</c:v>
                </c:pt>
                <c:pt idx="67">
                  <c:v>1974.7</c:v>
                </c:pt>
                <c:pt idx="68">
                  <c:v>2065.6</c:v>
                </c:pt>
                <c:pt idx="69">
                  <c:v>2053.8000000000002</c:v>
                </c:pt>
                <c:pt idx="70">
                  <c:v>2063</c:v>
                </c:pt>
                <c:pt idx="71">
                  <c:v>2038.8</c:v>
                </c:pt>
                <c:pt idx="72">
                  <c:v>2026.5</c:v>
                </c:pt>
                <c:pt idx="73">
                  <c:v>2006.9</c:v>
                </c:pt>
                <c:pt idx="74">
                  <c:v>1987.5</c:v>
                </c:pt>
                <c:pt idx="75">
                  <c:v>1984.8</c:v>
                </c:pt>
                <c:pt idx="76">
                  <c:v>1953.2</c:v>
                </c:pt>
                <c:pt idx="77">
                  <c:v>1936.2</c:v>
                </c:pt>
                <c:pt idx="78">
                  <c:v>1949.2</c:v>
                </c:pt>
                <c:pt idx="79">
                  <c:v>1937.9</c:v>
                </c:pt>
                <c:pt idx="80">
                  <c:v>1964.4</c:v>
                </c:pt>
                <c:pt idx="81">
                  <c:v>1978.2</c:v>
                </c:pt>
                <c:pt idx="82">
                  <c:v>1992.8</c:v>
                </c:pt>
                <c:pt idx="83">
                  <c:v>1995.2</c:v>
                </c:pt>
                <c:pt idx="84">
                  <c:v>1997.6</c:v>
                </c:pt>
                <c:pt idx="85">
                  <c:v>1999.8</c:v>
                </c:pt>
                <c:pt idx="86">
                  <c:v>1998.4</c:v>
                </c:pt>
                <c:pt idx="87">
                  <c:v>1989.3</c:v>
                </c:pt>
                <c:pt idx="88">
                  <c:v>2014.5</c:v>
                </c:pt>
                <c:pt idx="89">
                  <c:v>2011.8</c:v>
                </c:pt>
                <c:pt idx="90">
                  <c:v>1915.7</c:v>
                </c:pt>
                <c:pt idx="91">
                  <c:v>1871.1</c:v>
                </c:pt>
                <c:pt idx="92">
                  <c:v>1945.3</c:v>
                </c:pt>
                <c:pt idx="93">
                  <c:v>1988.8</c:v>
                </c:pt>
                <c:pt idx="94">
                  <c:v>1977</c:v>
                </c:pt>
                <c:pt idx="95">
                  <c:v>1946.3</c:v>
                </c:pt>
                <c:pt idx="96">
                  <c:v>1910</c:v>
                </c:pt>
                <c:pt idx="97">
                  <c:v>1914.8</c:v>
                </c:pt>
                <c:pt idx="98">
                  <c:v>1933.9</c:v>
                </c:pt>
                <c:pt idx="99">
                  <c:v>1945.1</c:v>
                </c:pt>
                <c:pt idx="100">
                  <c:v>1950.6</c:v>
                </c:pt>
                <c:pt idx="101">
                  <c:v>1940.8</c:v>
                </c:pt>
                <c:pt idx="102">
                  <c:v>1980.4</c:v>
                </c:pt>
                <c:pt idx="103">
                  <c:v>1949.8</c:v>
                </c:pt>
                <c:pt idx="104">
                  <c:v>1905.6</c:v>
                </c:pt>
                <c:pt idx="105">
                  <c:v>1914.7</c:v>
                </c:pt>
                <c:pt idx="106">
                  <c:v>1906.6</c:v>
                </c:pt>
                <c:pt idx="107">
                  <c:v>1925.4</c:v>
                </c:pt>
                <c:pt idx="108">
                  <c:v>1917.7</c:v>
                </c:pt>
                <c:pt idx="109">
                  <c:v>1922</c:v>
                </c:pt>
                <c:pt idx="110">
                  <c:v>1915.5</c:v>
                </c:pt>
                <c:pt idx="111">
                  <c:v>1969</c:v>
                </c:pt>
                <c:pt idx="112">
                  <c:v>2002.8</c:v>
                </c:pt>
                <c:pt idx="113">
                  <c:v>2013.5</c:v>
                </c:pt>
                <c:pt idx="114">
                  <c:v>2046.3</c:v>
                </c:pt>
                <c:pt idx="115">
                  <c:v>2048.1999999999998</c:v>
                </c:pt>
                <c:pt idx="116">
                  <c:v>2055.1999999999998</c:v>
                </c:pt>
                <c:pt idx="117">
                  <c:v>2081.1</c:v>
                </c:pt>
                <c:pt idx="118">
                  <c:v>2060.3000000000002</c:v>
                </c:pt>
                <c:pt idx="119">
                  <c:v>2068.5</c:v>
                </c:pt>
                <c:pt idx="120">
                  <c:v>2059.5</c:v>
                </c:pt>
                <c:pt idx="121">
                  <c:v>2042.1</c:v>
                </c:pt>
                <c:pt idx="122">
                  <c:v>2001</c:v>
                </c:pt>
                <c:pt idx="123">
                  <c:v>2008.2</c:v>
                </c:pt>
                <c:pt idx="124">
                  <c:v>2003.3</c:v>
                </c:pt>
                <c:pt idx="125">
                  <c:v>1986.5</c:v>
                </c:pt>
                <c:pt idx="126">
                  <c:v>1987.5</c:v>
                </c:pt>
                <c:pt idx="127">
                  <c:v>1972.5</c:v>
                </c:pt>
                <c:pt idx="128">
                  <c:v>1943.9</c:v>
                </c:pt>
                <c:pt idx="129">
                  <c:v>1984.3</c:v>
                </c:pt>
                <c:pt idx="130">
                  <c:v>1994.7</c:v>
                </c:pt>
                <c:pt idx="131">
                  <c:v>1990.3</c:v>
                </c:pt>
                <c:pt idx="132">
                  <c:v>1937.2</c:v>
                </c:pt>
                <c:pt idx="133">
                  <c:v>1972.8</c:v>
                </c:pt>
                <c:pt idx="134">
                  <c:v>2003.4</c:v>
                </c:pt>
                <c:pt idx="135">
                  <c:v>2007.6</c:v>
                </c:pt>
                <c:pt idx="136">
                  <c:v>2015.4</c:v>
                </c:pt>
                <c:pt idx="137">
                  <c:v>1999.8</c:v>
                </c:pt>
                <c:pt idx="138">
                  <c:v>2024.8</c:v>
                </c:pt>
                <c:pt idx="139">
                  <c:v>2053.8000000000002</c:v>
                </c:pt>
                <c:pt idx="140">
                  <c:v>2102.9</c:v>
                </c:pt>
                <c:pt idx="141">
                  <c:v>2143.9</c:v>
                </c:pt>
                <c:pt idx="142">
                  <c:v>2130.3000000000002</c:v>
                </c:pt>
                <c:pt idx="143">
                  <c:v>2091</c:v>
                </c:pt>
                <c:pt idx="144">
                  <c:v>2062.1999999999998</c:v>
                </c:pt>
                <c:pt idx="145">
                  <c:v>2028.4</c:v>
                </c:pt>
                <c:pt idx="146">
                  <c:v>2005.2</c:v>
                </c:pt>
                <c:pt idx="147">
                  <c:v>2013.1</c:v>
                </c:pt>
                <c:pt idx="148">
                  <c:v>2018.4</c:v>
                </c:pt>
                <c:pt idx="149">
                  <c:v>2015.9</c:v>
                </c:pt>
                <c:pt idx="150">
                  <c:v>2048</c:v>
                </c:pt>
                <c:pt idx="151">
                  <c:v>2052.8000000000002</c:v>
                </c:pt>
                <c:pt idx="152">
                  <c:v>2015.8</c:v>
                </c:pt>
                <c:pt idx="153">
                  <c:v>2032.6</c:v>
                </c:pt>
                <c:pt idx="154">
                  <c:v>2032.4</c:v>
                </c:pt>
                <c:pt idx="155">
                  <c:v>2034.1</c:v>
                </c:pt>
                <c:pt idx="156">
                  <c:v>2053.6</c:v>
                </c:pt>
                <c:pt idx="157">
                  <c:v>2021.2</c:v>
                </c:pt>
                <c:pt idx="158">
                  <c:v>2013.4</c:v>
                </c:pt>
                <c:pt idx="159">
                  <c:v>1995.8</c:v>
                </c:pt>
                <c:pt idx="160">
                  <c:v>2007.5</c:v>
                </c:pt>
                <c:pt idx="161">
                  <c:v>1996.1</c:v>
                </c:pt>
                <c:pt idx="162">
                  <c:v>1966.4</c:v>
                </c:pt>
                <c:pt idx="163">
                  <c:v>1974.7</c:v>
                </c:pt>
                <c:pt idx="164">
                  <c:v>2047</c:v>
                </c:pt>
                <c:pt idx="165">
                  <c:v>2070.1999999999998</c:v>
                </c:pt>
                <c:pt idx="166">
                  <c:v>2066.5</c:v>
                </c:pt>
                <c:pt idx="167">
                  <c:v>2047</c:v>
                </c:pt>
                <c:pt idx="168">
                  <c:v>2019.6</c:v>
                </c:pt>
                <c:pt idx="169">
                  <c:v>1962.2</c:v>
                </c:pt>
                <c:pt idx="170">
                  <c:v>1938.7</c:v>
                </c:pt>
                <c:pt idx="171">
                  <c:v>1950</c:v>
                </c:pt>
                <c:pt idx="172">
                  <c:v>1948.1</c:v>
                </c:pt>
                <c:pt idx="173">
                  <c:v>1930.5</c:v>
                </c:pt>
                <c:pt idx="174">
                  <c:v>1957.8</c:v>
                </c:pt>
                <c:pt idx="175">
                  <c:v>1968.3</c:v>
                </c:pt>
                <c:pt idx="176">
                  <c:v>1941.3</c:v>
                </c:pt>
                <c:pt idx="177">
                  <c:v>1918</c:v>
                </c:pt>
                <c:pt idx="178">
                  <c:v>1864.1</c:v>
                </c:pt>
                <c:pt idx="179">
                  <c:v>1863.4</c:v>
                </c:pt>
                <c:pt idx="180">
                  <c:v>1835.1</c:v>
                </c:pt>
                <c:pt idx="181">
                  <c:v>1824.7</c:v>
                </c:pt>
                <c:pt idx="182">
                  <c:v>1838.3</c:v>
                </c:pt>
                <c:pt idx="183">
                  <c:v>1860.7</c:v>
                </c:pt>
                <c:pt idx="184">
                  <c:v>1909</c:v>
                </c:pt>
                <c:pt idx="185">
                  <c:v>1915.3</c:v>
                </c:pt>
                <c:pt idx="186">
                  <c:v>1905.6</c:v>
                </c:pt>
                <c:pt idx="187">
                  <c:v>1888.1</c:v>
                </c:pt>
                <c:pt idx="188">
                  <c:v>1922.3</c:v>
                </c:pt>
                <c:pt idx="189">
                  <c:v>1932.9</c:v>
                </c:pt>
                <c:pt idx="190">
                  <c:v>1929.1</c:v>
                </c:pt>
                <c:pt idx="191">
                  <c:v>1925.2</c:v>
                </c:pt>
                <c:pt idx="192">
                  <c:v>1913</c:v>
                </c:pt>
                <c:pt idx="193">
                  <c:v>1892</c:v>
                </c:pt>
                <c:pt idx="194">
                  <c:v>1868.6</c:v>
                </c:pt>
                <c:pt idx="195">
                  <c:v>1875.3</c:v>
                </c:pt>
                <c:pt idx="196">
                  <c:v>1876.7</c:v>
                </c:pt>
                <c:pt idx="197">
                  <c:v>1861.9</c:v>
                </c:pt>
                <c:pt idx="198">
                  <c:v>1885.5</c:v>
                </c:pt>
                <c:pt idx="199">
                  <c:v>1862.6</c:v>
                </c:pt>
                <c:pt idx="200">
                  <c:v>1805.2</c:v>
                </c:pt>
                <c:pt idx="201">
                  <c:v>1803.3</c:v>
                </c:pt>
                <c:pt idx="202">
                  <c:v>1824.5</c:v>
                </c:pt>
                <c:pt idx="203">
                  <c:v>1862.6</c:v>
                </c:pt>
                <c:pt idx="204">
                  <c:v>1882.8</c:v>
                </c:pt>
                <c:pt idx="205">
                  <c:v>1880.7</c:v>
                </c:pt>
                <c:pt idx="206">
                  <c:v>1878.4</c:v>
                </c:pt>
                <c:pt idx="207">
                  <c:v>1879.4</c:v>
                </c:pt>
                <c:pt idx="208">
                  <c:v>1897.1</c:v>
                </c:pt>
                <c:pt idx="209">
                  <c:v>1893.3</c:v>
                </c:pt>
                <c:pt idx="210">
                  <c:v>1900.7</c:v>
                </c:pt>
                <c:pt idx="211">
                  <c:v>1918.5</c:v>
                </c:pt>
                <c:pt idx="212">
                  <c:v>1932.1</c:v>
                </c:pt>
                <c:pt idx="213">
                  <c:v>1977.8</c:v>
                </c:pt>
                <c:pt idx="214">
                  <c:v>1966.3</c:v>
                </c:pt>
                <c:pt idx="215">
                  <c:v>1928.8</c:v>
                </c:pt>
                <c:pt idx="216">
                  <c:v>1941.4</c:v>
                </c:pt>
                <c:pt idx="217">
                  <c:v>1928.5</c:v>
                </c:pt>
                <c:pt idx="218">
                  <c:v>1880.7</c:v>
                </c:pt>
                <c:pt idx="219">
                  <c:v>1881.6</c:v>
                </c:pt>
                <c:pt idx="220">
                  <c:v>1863.1</c:v>
                </c:pt>
                <c:pt idx="221">
                  <c:v>1850.2</c:v>
                </c:pt>
                <c:pt idx="222">
                  <c:v>1865.9</c:v>
                </c:pt>
                <c:pt idx="223">
                  <c:v>1866.3</c:v>
                </c:pt>
                <c:pt idx="224">
                  <c:v>1829.1</c:v>
                </c:pt>
                <c:pt idx="225">
                  <c:v>1841.9</c:v>
                </c:pt>
                <c:pt idx="226">
                  <c:v>1881.6</c:v>
                </c:pt>
                <c:pt idx="227">
                  <c:v>1908.9</c:v>
                </c:pt>
                <c:pt idx="228">
                  <c:v>1884.8</c:v>
                </c:pt>
                <c:pt idx="229">
                  <c:v>1859.6</c:v>
                </c:pt>
                <c:pt idx="230">
                  <c:v>1839.7</c:v>
                </c:pt>
                <c:pt idx="231">
                  <c:v>1842.2</c:v>
                </c:pt>
                <c:pt idx="232">
                  <c:v>1871</c:v>
                </c:pt>
                <c:pt idx="233">
                  <c:v>1934.4</c:v>
                </c:pt>
                <c:pt idx="234">
                  <c:v>1947.6</c:v>
                </c:pt>
                <c:pt idx="235">
                  <c:v>1975.7</c:v>
                </c:pt>
                <c:pt idx="236">
                  <c:v>2061.8000000000002</c:v>
                </c:pt>
                <c:pt idx="237">
                  <c:v>2146.8000000000002</c:v>
                </c:pt>
                <c:pt idx="238">
                  <c:v>2117.6</c:v>
                </c:pt>
                <c:pt idx="239">
                  <c:v>1904.5</c:v>
                </c:pt>
                <c:pt idx="240">
                  <c:v>2018.9</c:v>
                </c:pt>
                <c:pt idx="241">
                  <c:v>2009.4</c:v>
                </c:pt>
                <c:pt idx="242">
                  <c:v>2015.4</c:v>
                </c:pt>
                <c:pt idx="243">
                  <c:v>2013.3</c:v>
                </c:pt>
                <c:pt idx="244">
                  <c:v>2007.4</c:v>
                </c:pt>
                <c:pt idx="245">
                  <c:v>1996.8</c:v>
                </c:pt>
                <c:pt idx="246">
                  <c:v>2020.9</c:v>
                </c:pt>
                <c:pt idx="247">
                  <c:v>1969.4</c:v>
                </c:pt>
                <c:pt idx="248">
                  <c:v>2001.6</c:v>
                </c:pt>
                <c:pt idx="249">
                  <c:v>2026</c:v>
                </c:pt>
                <c:pt idx="250">
                  <c:v>2062.5</c:v>
                </c:pt>
                <c:pt idx="251">
                  <c:v>2011.1</c:v>
                </c:pt>
                <c:pt idx="252">
                  <c:v>1999.7</c:v>
                </c:pt>
                <c:pt idx="253">
                  <c:v>2001.7</c:v>
                </c:pt>
                <c:pt idx="254">
                  <c:v>1997.5</c:v>
                </c:pt>
                <c:pt idx="255">
                  <c:v>2050.1999999999998</c:v>
                </c:pt>
                <c:pt idx="256">
                  <c:v>2071.1</c:v>
                </c:pt>
                <c:pt idx="257">
                  <c:v>2071.4</c:v>
                </c:pt>
                <c:pt idx="258">
                  <c:v>2085.4</c:v>
                </c:pt>
                <c:pt idx="259">
                  <c:v>2077.1</c:v>
                </c:pt>
                <c:pt idx="260">
                  <c:v>2092.8000000000002</c:v>
                </c:pt>
                <c:pt idx="261">
                  <c:v>2098.1</c:v>
                </c:pt>
                <c:pt idx="262">
                  <c:v>2129.4</c:v>
                </c:pt>
                <c:pt idx="263">
                  <c:v>2117.1999999999998</c:v>
                </c:pt>
                <c:pt idx="264">
                  <c:v>2116.6999999999998</c:v>
                </c:pt>
                <c:pt idx="265">
                  <c:v>2103.4</c:v>
                </c:pt>
                <c:pt idx="266">
                  <c:v>2058.9</c:v>
                </c:pt>
                <c:pt idx="267">
                  <c:v>2053</c:v>
                </c:pt>
                <c:pt idx="268">
                  <c:v>2047.4</c:v>
                </c:pt>
                <c:pt idx="269">
                  <c:v>2021.9</c:v>
                </c:pt>
                <c:pt idx="270">
                  <c:v>2032.2</c:v>
                </c:pt>
                <c:pt idx="271">
                  <c:v>2026.1</c:v>
                </c:pt>
                <c:pt idx="272">
                  <c:v>1987.8</c:v>
                </c:pt>
                <c:pt idx="273">
                  <c:v>1972.4</c:v>
                </c:pt>
                <c:pt idx="274">
                  <c:v>1982.6</c:v>
                </c:pt>
                <c:pt idx="275">
                  <c:v>1981</c:v>
                </c:pt>
                <c:pt idx="276">
                  <c:v>1999.3</c:v>
                </c:pt>
                <c:pt idx="277">
                  <c:v>1963.1</c:v>
                </c:pt>
                <c:pt idx="278">
                  <c:v>1983.9</c:v>
                </c:pt>
                <c:pt idx="279">
                  <c:v>2017.8</c:v>
                </c:pt>
                <c:pt idx="280">
                  <c:v>2044.3</c:v>
                </c:pt>
                <c:pt idx="281">
                  <c:v>2027.1</c:v>
                </c:pt>
                <c:pt idx="282">
                  <c:v>2003.7</c:v>
                </c:pt>
                <c:pt idx="283">
                  <c:v>2032.8</c:v>
                </c:pt>
                <c:pt idx="284">
                  <c:v>2104.1</c:v>
                </c:pt>
                <c:pt idx="285">
                  <c:v>2148.3000000000002</c:v>
                </c:pt>
                <c:pt idx="286">
                  <c:v>2153.6999999999998</c:v>
                </c:pt>
                <c:pt idx="287">
                  <c:v>2132.3000000000002</c:v>
                </c:pt>
                <c:pt idx="288">
                  <c:v>2101.9</c:v>
                </c:pt>
                <c:pt idx="289">
                  <c:v>2046.9</c:v>
                </c:pt>
                <c:pt idx="290">
                  <c:v>2033.4</c:v>
                </c:pt>
                <c:pt idx="291">
                  <c:v>2060.6999999999998</c:v>
                </c:pt>
                <c:pt idx="292">
                  <c:v>2049.1</c:v>
                </c:pt>
                <c:pt idx="293">
                  <c:v>1999.3</c:v>
                </c:pt>
                <c:pt idx="294">
                  <c:v>2034.5</c:v>
                </c:pt>
                <c:pt idx="295">
                  <c:v>2007.7</c:v>
                </c:pt>
                <c:pt idx="296">
                  <c:v>1973.9</c:v>
                </c:pt>
                <c:pt idx="297">
                  <c:v>1985.7</c:v>
                </c:pt>
                <c:pt idx="298">
                  <c:v>1995.2</c:v>
                </c:pt>
                <c:pt idx="299">
                  <c:v>2006.6</c:v>
                </c:pt>
                <c:pt idx="300">
                  <c:v>1984.4</c:v>
                </c:pt>
                <c:pt idx="301">
                  <c:v>1985.4</c:v>
                </c:pt>
                <c:pt idx="302">
                  <c:v>1974.2</c:v>
                </c:pt>
                <c:pt idx="303">
                  <c:v>1997.5</c:v>
                </c:pt>
                <c:pt idx="304">
                  <c:v>2024.3</c:v>
                </c:pt>
                <c:pt idx="305">
                  <c:v>2048.1999999999998</c:v>
                </c:pt>
                <c:pt idx="306">
                  <c:v>2072.8000000000002</c:v>
                </c:pt>
                <c:pt idx="307">
                  <c:v>2064.6999999999998</c:v>
                </c:pt>
                <c:pt idx="308">
                  <c:v>2059.4</c:v>
                </c:pt>
                <c:pt idx="309">
                  <c:v>2097.3000000000002</c:v>
                </c:pt>
                <c:pt idx="310">
                  <c:v>2096.1</c:v>
                </c:pt>
                <c:pt idx="311">
                  <c:v>2053.5</c:v>
                </c:pt>
                <c:pt idx="312">
                  <c:v>2022</c:v>
                </c:pt>
                <c:pt idx="313">
                  <c:v>2004.2</c:v>
                </c:pt>
                <c:pt idx="314">
                  <c:v>2001.8</c:v>
                </c:pt>
                <c:pt idx="315">
                  <c:v>2037.9</c:v>
                </c:pt>
                <c:pt idx="316">
                  <c:v>1999.1</c:v>
                </c:pt>
                <c:pt idx="317">
                  <c:v>1985.6</c:v>
                </c:pt>
                <c:pt idx="318">
                  <c:v>2057.6</c:v>
                </c:pt>
                <c:pt idx="319">
                  <c:v>2072.6</c:v>
                </c:pt>
                <c:pt idx="320">
                  <c:v>2056</c:v>
                </c:pt>
                <c:pt idx="321">
                  <c:v>2068.9</c:v>
                </c:pt>
                <c:pt idx="322">
                  <c:v>2042.1</c:v>
                </c:pt>
                <c:pt idx="323">
                  <c:v>2028.3</c:v>
                </c:pt>
                <c:pt idx="324">
                  <c:v>2065.4</c:v>
                </c:pt>
                <c:pt idx="325">
                  <c:v>2062.4</c:v>
                </c:pt>
                <c:pt idx="326">
                  <c:v>2007</c:v>
                </c:pt>
                <c:pt idx="327">
                  <c:v>2048.4</c:v>
                </c:pt>
                <c:pt idx="328">
                  <c:v>2087.1999999999998</c:v>
                </c:pt>
                <c:pt idx="329">
                  <c:v>2075.3000000000002</c:v>
                </c:pt>
                <c:pt idx="330">
                  <c:v>2081.1999999999998</c:v>
                </c:pt>
                <c:pt idx="331">
                  <c:v>2072.6999999999998</c:v>
                </c:pt>
                <c:pt idx="332">
                  <c:v>2110.9</c:v>
                </c:pt>
                <c:pt idx="333">
                  <c:v>2120.4</c:v>
                </c:pt>
                <c:pt idx="334">
                  <c:v>2094.4</c:v>
                </c:pt>
                <c:pt idx="335">
                  <c:v>2001.7</c:v>
                </c:pt>
                <c:pt idx="336">
                  <c:v>1980.1</c:v>
                </c:pt>
                <c:pt idx="337">
                  <c:v>1962.6</c:v>
                </c:pt>
                <c:pt idx="338">
                  <c:v>1919.4</c:v>
                </c:pt>
                <c:pt idx="339">
                  <c:v>1922.4</c:v>
                </c:pt>
                <c:pt idx="340">
                  <c:v>1934.1</c:v>
                </c:pt>
                <c:pt idx="341">
                  <c:v>1913.3</c:v>
                </c:pt>
                <c:pt idx="342">
                  <c:v>1945.3</c:v>
                </c:pt>
                <c:pt idx="343">
                  <c:v>1908.8</c:v>
                </c:pt>
                <c:pt idx="344">
                  <c:v>1898.6</c:v>
                </c:pt>
                <c:pt idx="345">
                  <c:v>1875.8</c:v>
                </c:pt>
                <c:pt idx="346">
                  <c:v>1849.9</c:v>
                </c:pt>
                <c:pt idx="347">
                  <c:v>1871.7</c:v>
                </c:pt>
                <c:pt idx="348">
                  <c:v>1851.5</c:v>
                </c:pt>
                <c:pt idx="349">
                  <c:v>1821.6</c:v>
                </c:pt>
                <c:pt idx="350">
                  <c:v>1812.6</c:v>
                </c:pt>
                <c:pt idx="351">
                  <c:v>1817.1</c:v>
                </c:pt>
                <c:pt idx="352">
                  <c:v>1831.6</c:v>
                </c:pt>
                <c:pt idx="353">
                  <c:v>1834.3</c:v>
                </c:pt>
                <c:pt idx="354">
                  <c:v>1842.1</c:v>
                </c:pt>
                <c:pt idx="355">
                  <c:v>1874.5</c:v>
                </c:pt>
                <c:pt idx="356">
                  <c:v>1922.7</c:v>
                </c:pt>
                <c:pt idx="357">
                  <c:v>1938.6</c:v>
                </c:pt>
                <c:pt idx="358">
                  <c:v>1938.1</c:v>
                </c:pt>
                <c:pt idx="359">
                  <c:v>1933.3</c:v>
                </c:pt>
                <c:pt idx="360">
                  <c:v>1895.9</c:v>
                </c:pt>
                <c:pt idx="361">
                  <c:v>1864.9</c:v>
                </c:pt>
                <c:pt idx="362">
                  <c:v>1857.6</c:v>
                </c:pt>
                <c:pt idx="363">
                  <c:v>1871.4</c:v>
                </c:pt>
                <c:pt idx="364">
                  <c:v>1864.7</c:v>
                </c:pt>
                <c:pt idx="365">
                  <c:v>1847.9</c:v>
                </c:pt>
                <c:pt idx="366">
                  <c:v>1856.4</c:v>
                </c:pt>
                <c:pt idx="367">
                  <c:v>1841.7</c:v>
                </c:pt>
                <c:pt idx="368">
                  <c:v>1831.6</c:v>
                </c:pt>
                <c:pt idx="369">
                  <c:v>1861.7</c:v>
                </c:pt>
                <c:pt idx="370">
                  <c:v>1868.5</c:v>
                </c:pt>
                <c:pt idx="371">
                  <c:v>1862.4</c:v>
                </c:pt>
                <c:pt idx="372">
                  <c:v>1859.7</c:v>
                </c:pt>
                <c:pt idx="373">
                  <c:v>1831.1</c:v>
                </c:pt>
                <c:pt idx="374">
                  <c:v>1859.4</c:v>
                </c:pt>
                <c:pt idx="375">
                  <c:v>1899.7</c:v>
                </c:pt>
                <c:pt idx="376">
                  <c:v>1878.8</c:v>
                </c:pt>
                <c:pt idx="377">
                  <c:v>1952.8</c:v>
                </c:pt>
                <c:pt idx="378">
                  <c:v>1852.8</c:v>
                </c:pt>
                <c:pt idx="379">
                  <c:v>1864.5</c:v>
                </c:pt>
                <c:pt idx="380">
                  <c:v>1916.9</c:v>
                </c:pt>
                <c:pt idx="381">
                  <c:v>1936.8</c:v>
                </c:pt>
                <c:pt idx="382">
                  <c:v>1941</c:v>
                </c:pt>
                <c:pt idx="383">
                  <c:v>1907.8</c:v>
                </c:pt>
                <c:pt idx="384">
                  <c:v>1911.8</c:v>
                </c:pt>
                <c:pt idx="385">
                  <c:v>1884.2</c:v>
                </c:pt>
                <c:pt idx="386">
                  <c:v>1883.3</c:v>
                </c:pt>
                <c:pt idx="387">
                  <c:v>1912</c:v>
                </c:pt>
                <c:pt idx="388">
                  <c:v>1899.9</c:v>
                </c:pt>
                <c:pt idx="389">
                  <c:v>1879.3</c:v>
                </c:pt>
                <c:pt idx="390">
                  <c:v>1911.3</c:v>
                </c:pt>
                <c:pt idx="391">
                  <c:v>1914.1</c:v>
                </c:pt>
                <c:pt idx="392">
                  <c:v>1909.1</c:v>
                </c:pt>
                <c:pt idx="393">
                  <c:v>1924.7</c:v>
                </c:pt>
                <c:pt idx="394">
                  <c:v>1923.8</c:v>
                </c:pt>
                <c:pt idx="395">
                  <c:v>1900.2</c:v>
                </c:pt>
                <c:pt idx="396">
                  <c:v>1887.8</c:v>
                </c:pt>
                <c:pt idx="397">
                  <c:v>1911.3</c:v>
                </c:pt>
                <c:pt idx="398">
                  <c:v>1932.3</c:v>
                </c:pt>
                <c:pt idx="399">
                  <c:v>1943.9</c:v>
                </c:pt>
                <c:pt idx="400">
                  <c:v>1944.5</c:v>
                </c:pt>
                <c:pt idx="401">
                  <c:v>1933.4</c:v>
                </c:pt>
                <c:pt idx="402">
                  <c:v>1937.5</c:v>
                </c:pt>
                <c:pt idx="403">
                  <c:v>1968.2</c:v>
                </c:pt>
                <c:pt idx="404">
                  <c:v>2003.7</c:v>
                </c:pt>
                <c:pt idx="405">
                  <c:v>2036.8</c:v>
                </c:pt>
                <c:pt idx="406">
                  <c:v>2053.4</c:v>
                </c:pt>
                <c:pt idx="407">
                  <c:v>2070</c:v>
                </c:pt>
                <c:pt idx="408">
                  <c:v>2044.9</c:v>
                </c:pt>
                <c:pt idx="409">
                  <c:v>2005.4</c:v>
                </c:pt>
                <c:pt idx="410">
                  <c:v>2007.8</c:v>
                </c:pt>
                <c:pt idx="411">
                  <c:v>2020.5</c:v>
                </c:pt>
                <c:pt idx="412">
                  <c:v>2024.6</c:v>
                </c:pt>
                <c:pt idx="413">
                  <c:v>2023.8</c:v>
                </c:pt>
                <c:pt idx="414">
                  <c:v>2034.6</c:v>
                </c:pt>
                <c:pt idx="415">
                  <c:v>2028.6</c:v>
                </c:pt>
                <c:pt idx="416">
                  <c:v>2001.1</c:v>
                </c:pt>
                <c:pt idx="417">
                  <c:v>1997.5</c:v>
                </c:pt>
                <c:pt idx="418">
                  <c:v>1961.5</c:v>
                </c:pt>
                <c:pt idx="419">
                  <c:v>1975.4</c:v>
                </c:pt>
                <c:pt idx="420">
                  <c:v>2007.4</c:v>
                </c:pt>
                <c:pt idx="421">
                  <c:v>2013.9</c:v>
                </c:pt>
                <c:pt idx="422">
                  <c:v>1964</c:v>
                </c:pt>
                <c:pt idx="423">
                  <c:v>1988.7</c:v>
                </c:pt>
                <c:pt idx="424">
                  <c:v>2020.8</c:v>
                </c:pt>
                <c:pt idx="425">
                  <c:v>1974.1</c:v>
                </c:pt>
                <c:pt idx="426">
                  <c:v>1958.7</c:v>
                </c:pt>
                <c:pt idx="427">
                  <c:v>1991.7</c:v>
                </c:pt>
                <c:pt idx="428">
                  <c:v>2030.3</c:v>
                </c:pt>
                <c:pt idx="429">
                  <c:v>2064.1</c:v>
                </c:pt>
                <c:pt idx="430">
                  <c:v>2067.6999999999998</c:v>
                </c:pt>
                <c:pt idx="431">
                  <c:v>2033.5</c:v>
                </c:pt>
                <c:pt idx="432">
                  <c:v>2003.9</c:v>
                </c:pt>
                <c:pt idx="433">
                  <c:v>1957</c:v>
                </c:pt>
                <c:pt idx="434">
                  <c:v>1946.2</c:v>
                </c:pt>
                <c:pt idx="435">
                  <c:v>1946.8</c:v>
                </c:pt>
                <c:pt idx="436">
                  <c:v>1922.3</c:v>
                </c:pt>
                <c:pt idx="437">
                  <c:v>1900.9</c:v>
                </c:pt>
                <c:pt idx="438">
                  <c:v>1914.3</c:v>
                </c:pt>
                <c:pt idx="439">
                  <c:v>1875.1</c:v>
                </c:pt>
                <c:pt idx="440">
                  <c:v>1842.4</c:v>
                </c:pt>
                <c:pt idx="441">
                  <c:v>1857.7</c:v>
                </c:pt>
                <c:pt idx="442">
                  <c:v>1880.4</c:v>
                </c:pt>
                <c:pt idx="443">
                  <c:v>1881.3</c:v>
                </c:pt>
                <c:pt idx="444">
                  <c:v>1888.1</c:v>
                </c:pt>
                <c:pt idx="445">
                  <c:v>1901.1</c:v>
                </c:pt>
                <c:pt idx="446">
                  <c:v>1883.8</c:v>
                </c:pt>
                <c:pt idx="447">
                  <c:v>1887.9</c:v>
                </c:pt>
                <c:pt idx="448">
                  <c:v>1918.9</c:v>
                </c:pt>
                <c:pt idx="449">
                  <c:v>1909.3</c:v>
                </c:pt>
                <c:pt idx="450">
                  <c:v>1921.9</c:v>
                </c:pt>
                <c:pt idx="451">
                  <c:v>1941</c:v>
                </c:pt>
                <c:pt idx="452">
                  <c:v>2003.1</c:v>
                </c:pt>
                <c:pt idx="453">
                  <c:v>2071</c:v>
                </c:pt>
                <c:pt idx="454">
                  <c:v>2083.6</c:v>
                </c:pt>
                <c:pt idx="455">
                  <c:v>2064.1</c:v>
                </c:pt>
                <c:pt idx="456">
                  <c:v>2052</c:v>
                </c:pt>
                <c:pt idx="457">
                  <c:v>2027.6</c:v>
                </c:pt>
                <c:pt idx="458">
                  <c:v>2000.5</c:v>
                </c:pt>
                <c:pt idx="459">
                  <c:v>2017.5</c:v>
                </c:pt>
                <c:pt idx="460">
                  <c:v>2022.9</c:v>
                </c:pt>
                <c:pt idx="461">
                  <c:v>2014.3</c:v>
                </c:pt>
                <c:pt idx="462">
                  <c:v>2015.4</c:v>
                </c:pt>
                <c:pt idx="463">
                  <c:v>1973.4</c:v>
                </c:pt>
                <c:pt idx="464">
                  <c:v>1948.9</c:v>
                </c:pt>
                <c:pt idx="465">
                  <c:v>1986.6</c:v>
                </c:pt>
                <c:pt idx="466">
                  <c:v>1990.3</c:v>
                </c:pt>
                <c:pt idx="467">
                  <c:v>1999.5</c:v>
                </c:pt>
                <c:pt idx="468">
                  <c:v>2009.8</c:v>
                </c:pt>
                <c:pt idx="469">
                  <c:v>2017.3</c:v>
                </c:pt>
                <c:pt idx="470">
                  <c:v>2006.4</c:v>
                </c:pt>
                <c:pt idx="471">
                  <c:v>2004.4</c:v>
                </c:pt>
                <c:pt idx="472">
                  <c:v>2010</c:v>
                </c:pt>
                <c:pt idx="473">
                  <c:v>1988.6</c:v>
                </c:pt>
                <c:pt idx="474">
                  <c:v>2009.4</c:v>
                </c:pt>
                <c:pt idx="475">
                  <c:v>2010.4</c:v>
                </c:pt>
                <c:pt idx="476">
                  <c:v>2047.6</c:v>
                </c:pt>
                <c:pt idx="477">
                  <c:v>2077.9</c:v>
                </c:pt>
                <c:pt idx="478">
                  <c:v>2079.1</c:v>
                </c:pt>
                <c:pt idx="479">
                  <c:v>2049.5</c:v>
                </c:pt>
                <c:pt idx="480">
                  <c:v>2007.3</c:v>
                </c:pt>
                <c:pt idx="481">
                  <c:v>1975.5</c:v>
                </c:pt>
                <c:pt idx="482">
                  <c:v>1949.1</c:v>
                </c:pt>
                <c:pt idx="483">
                  <c:v>1946.5</c:v>
                </c:pt>
                <c:pt idx="484">
                  <c:v>1969</c:v>
                </c:pt>
                <c:pt idx="485">
                  <c:v>1996</c:v>
                </c:pt>
                <c:pt idx="486">
                  <c:v>2039.2</c:v>
                </c:pt>
                <c:pt idx="487">
                  <c:v>2024.7</c:v>
                </c:pt>
                <c:pt idx="488">
                  <c:v>1997.2</c:v>
                </c:pt>
                <c:pt idx="489">
                  <c:v>2049.5</c:v>
                </c:pt>
                <c:pt idx="490">
                  <c:v>2056.6999999999998</c:v>
                </c:pt>
                <c:pt idx="491">
                  <c:v>2048.9</c:v>
                </c:pt>
                <c:pt idx="492">
                  <c:v>2025.5</c:v>
                </c:pt>
                <c:pt idx="493">
                  <c:v>2028.5</c:v>
                </c:pt>
                <c:pt idx="494">
                  <c:v>2025.5</c:v>
                </c:pt>
                <c:pt idx="495">
                  <c:v>2049.8000000000002</c:v>
                </c:pt>
                <c:pt idx="496">
                  <c:v>2075</c:v>
                </c:pt>
                <c:pt idx="497">
                  <c:v>2067.5</c:v>
                </c:pt>
                <c:pt idx="498">
                  <c:v>2095.1999999999998</c:v>
                </c:pt>
                <c:pt idx="499">
                  <c:v>2103.8000000000002</c:v>
                </c:pt>
                <c:pt idx="500">
                  <c:v>2145.1</c:v>
                </c:pt>
                <c:pt idx="501">
                  <c:v>2139.4</c:v>
                </c:pt>
                <c:pt idx="502">
                  <c:v>2142.8000000000002</c:v>
                </c:pt>
                <c:pt idx="503">
                  <c:v>2128.4</c:v>
                </c:pt>
                <c:pt idx="504">
                  <c:v>2113.4</c:v>
                </c:pt>
                <c:pt idx="505">
                  <c:v>2057.1</c:v>
                </c:pt>
                <c:pt idx="506">
                  <c:v>2060.3000000000002</c:v>
                </c:pt>
                <c:pt idx="507">
                  <c:v>2057.5</c:v>
                </c:pt>
                <c:pt idx="508">
                  <c:v>2043.1</c:v>
                </c:pt>
                <c:pt idx="509">
                  <c:v>2028.9</c:v>
                </c:pt>
                <c:pt idx="510">
                  <c:v>2068.8000000000002</c:v>
                </c:pt>
                <c:pt idx="511">
                  <c:v>2014.9</c:v>
                </c:pt>
                <c:pt idx="512">
                  <c:v>1963.1</c:v>
                </c:pt>
                <c:pt idx="513">
                  <c:v>1977.6</c:v>
                </c:pt>
                <c:pt idx="514">
                  <c:v>1957.7</c:v>
                </c:pt>
                <c:pt idx="515">
                  <c:v>1955.7</c:v>
                </c:pt>
                <c:pt idx="516">
                  <c:v>1952.6</c:v>
                </c:pt>
                <c:pt idx="517">
                  <c:v>1957.3</c:v>
                </c:pt>
                <c:pt idx="518">
                  <c:v>1936.6</c:v>
                </c:pt>
                <c:pt idx="519">
                  <c:v>1970.7</c:v>
                </c:pt>
                <c:pt idx="520">
                  <c:v>1998.7</c:v>
                </c:pt>
                <c:pt idx="521">
                  <c:v>1997.5</c:v>
                </c:pt>
                <c:pt idx="522">
                  <c:v>1997.5</c:v>
                </c:pt>
                <c:pt idx="523">
                  <c:v>2026.3</c:v>
                </c:pt>
                <c:pt idx="524">
                  <c:v>2083.5</c:v>
                </c:pt>
                <c:pt idx="525">
                  <c:v>2133.8000000000002</c:v>
                </c:pt>
                <c:pt idx="526">
                  <c:v>2129.1</c:v>
                </c:pt>
                <c:pt idx="527">
                  <c:v>2111</c:v>
                </c:pt>
                <c:pt idx="528">
                  <c:v>2108.3000000000002</c:v>
                </c:pt>
                <c:pt idx="529">
                  <c:v>2106.6</c:v>
                </c:pt>
                <c:pt idx="530">
                  <c:v>2068.9</c:v>
                </c:pt>
                <c:pt idx="531">
                  <c:v>2074.1999999999998</c:v>
                </c:pt>
                <c:pt idx="532">
                  <c:v>2079.6</c:v>
                </c:pt>
                <c:pt idx="533">
                  <c:v>2077.3000000000002</c:v>
                </c:pt>
                <c:pt idx="534">
                  <c:v>2070.5</c:v>
                </c:pt>
                <c:pt idx="535">
                  <c:v>2055.8000000000002</c:v>
                </c:pt>
                <c:pt idx="536">
                  <c:v>2073.5</c:v>
                </c:pt>
                <c:pt idx="537">
                  <c:v>2076.1999999999998</c:v>
                </c:pt>
                <c:pt idx="538">
                  <c:v>2097.8000000000002</c:v>
                </c:pt>
                <c:pt idx="539">
                  <c:v>2090.3000000000002</c:v>
                </c:pt>
                <c:pt idx="540">
                  <c:v>2084.3000000000002</c:v>
                </c:pt>
                <c:pt idx="541">
                  <c:v>2051.4</c:v>
                </c:pt>
                <c:pt idx="542">
                  <c:v>2072.6</c:v>
                </c:pt>
                <c:pt idx="543">
                  <c:v>2077.3000000000002</c:v>
                </c:pt>
                <c:pt idx="544">
                  <c:v>2066</c:v>
                </c:pt>
                <c:pt idx="545">
                  <c:v>2076.5</c:v>
                </c:pt>
                <c:pt idx="546">
                  <c:v>2105.1</c:v>
                </c:pt>
                <c:pt idx="547">
                  <c:v>2119.9</c:v>
                </c:pt>
                <c:pt idx="548">
                  <c:v>2151.5</c:v>
                </c:pt>
                <c:pt idx="549">
                  <c:v>2190.3000000000002</c:v>
                </c:pt>
                <c:pt idx="550">
                  <c:v>2175.6</c:v>
                </c:pt>
                <c:pt idx="551">
                  <c:v>2178.6</c:v>
                </c:pt>
                <c:pt idx="552">
                  <c:v>2148</c:v>
                </c:pt>
                <c:pt idx="553">
                  <c:v>2085.1999999999998</c:v>
                </c:pt>
                <c:pt idx="554">
                  <c:v>2085.8000000000002</c:v>
                </c:pt>
                <c:pt idx="555">
                  <c:v>2117.1999999999998</c:v>
                </c:pt>
                <c:pt idx="556">
                  <c:v>2091.6999999999998</c:v>
                </c:pt>
                <c:pt idx="557">
                  <c:v>2093.9</c:v>
                </c:pt>
                <c:pt idx="558">
                  <c:v>2132.8000000000002</c:v>
                </c:pt>
                <c:pt idx="559">
                  <c:v>2079.5</c:v>
                </c:pt>
                <c:pt idx="560">
                  <c:v>2080.1999999999998</c:v>
                </c:pt>
                <c:pt idx="561">
                  <c:v>2100.6</c:v>
                </c:pt>
                <c:pt idx="562">
                  <c:v>2094.9</c:v>
                </c:pt>
                <c:pt idx="563">
                  <c:v>2093.8000000000002</c:v>
                </c:pt>
                <c:pt idx="564">
                  <c:v>2050.5</c:v>
                </c:pt>
                <c:pt idx="565">
                  <c:v>2027.3</c:v>
                </c:pt>
                <c:pt idx="566">
                  <c:v>2064.5</c:v>
                </c:pt>
                <c:pt idx="567">
                  <c:v>2049.6</c:v>
                </c:pt>
                <c:pt idx="568">
                  <c:v>2036.6</c:v>
                </c:pt>
                <c:pt idx="569">
                  <c:v>2019.3</c:v>
                </c:pt>
                <c:pt idx="570">
                  <c:v>2002.3</c:v>
                </c:pt>
                <c:pt idx="571">
                  <c:v>2017.7</c:v>
                </c:pt>
                <c:pt idx="572">
                  <c:v>2051.4</c:v>
                </c:pt>
                <c:pt idx="573">
                  <c:v>2106.9</c:v>
                </c:pt>
                <c:pt idx="574">
                  <c:v>2156.9</c:v>
                </c:pt>
                <c:pt idx="575">
                  <c:v>2138.4</c:v>
                </c:pt>
                <c:pt idx="576">
                  <c:v>2131.4</c:v>
                </c:pt>
                <c:pt idx="577">
                  <c:v>2102.4</c:v>
                </c:pt>
                <c:pt idx="578">
                  <c:v>2060.8000000000002</c:v>
                </c:pt>
                <c:pt idx="579">
                  <c:v>2035.1</c:v>
                </c:pt>
                <c:pt idx="580">
                  <c:v>2046.7</c:v>
                </c:pt>
                <c:pt idx="581">
                  <c:v>2062.9</c:v>
                </c:pt>
                <c:pt idx="582">
                  <c:v>2092.6</c:v>
                </c:pt>
                <c:pt idx="583">
                  <c:v>2070.8000000000002</c:v>
                </c:pt>
                <c:pt idx="584">
                  <c:v>2035.2</c:v>
                </c:pt>
                <c:pt idx="585">
                  <c:v>2048.5</c:v>
                </c:pt>
                <c:pt idx="586">
                  <c:v>2051</c:v>
                </c:pt>
                <c:pt idx="587">
                  <c:v>2040.3</c:v>
                </c:pt>
                <c:pt idx="588">
                  <c:v>2045.1</c:v>
                </c:pt>
                <c:pt idx="589">
                  <c:v>2059.1999999999998</c:v>
                </c:pt>
                <c:pt idx="590">
                  <c:v>2049.1999999999998</c:v>
                </c:pt>
                <c:pt idx="591">
                  <c:v>2068.6999999999998</c:v>
                </c:pt>
                <c:pt idx="592">
                  <c:v>2070.6999999999998</c:v>
                </c:pt>
                <c:pt idx="593">
                  <c:v>2071.1</c:v>
                </c:pt>
                <c:pt idx="594">
                  <c:v>2038.1</c:v>
                </c:pt>
                <c:pt idx="595">
                  <c:v>2029.7</c:v>
                </c:pt>
                <c:pt idx="596">
                  <c:v>2035.8</c:v>
                </c:pt>
                <c:pt idx="597">
                  <c:v>2062.1999999999998</c:v>
                </c:pt>
                <c:pt idx="598">
                  <c:v>2090.1999999999998</c:v>
                </c:pt>
                <c:pt idx="599">
                  <c:v>2093.6999999999998</c:v>
                </c:pt>
                <c:pt idx="600">
                  <c:v>2090.5</c:v>
                </c:pt>
                <c:pt idx="601">
                  <c:v>2099.1</c:v>
                </c:pt>
                <c:pt idx="602">
                  <c:v>2084.9</c:v>
                </c:pt>
                <c:pt idx="603">
                  <c:v>2091.5</c:v>
                </c:pt>
                <c:pt idx="604">
                  <c:v>2081.4</c:v>
                </c:pt>
                <c:pt idx="605">
                  <c:v>2067.1999999999998</c:v>
                </c:pt>
                <c:pt idx="606">
                  <c:v>2072.1</c:v>
                </c:pt>
                <c:pt idx="607">
                  <c:v>2045.6</c:v>
                </c:pt>
                <c:pt idx="608">
                  <c:v>2018.2</c:v>
                </c:pt>
                <c:pt idx="609">
                  <c:v>2058.1</c:v>
                </c:pt>
                <c:pt idx="610">
                  <c:v>2073.5</c:v>
                </c:pt>
                <c:pt idx="611">
                  <c:v>2083.1</c:v>
                </c:pt>
                <c:pt idx="612">
                  <c:v>2083</c:v>
                </c:pt>
                <c:pt idx="613">
                  <c:v>2077.3000000000002</c:v>
                </c:pt>
                <c:pt idx="614">
                  <c:v>2060.4</c:v>
                </c:pt>
                <c:pt idx="615">
                  <c:v>2052.6999999999998</c:v>
                </c:pt>
                <c:pt idx="616">
                  <c:v>2091.1999999999998</c:v>
                </c:pt>
                <c:pt idx="617">
                  <c:v>2066.9</c:v>
                </c:pt>
                <c:pt idx="618">
                  <c:v>2063.1</c:v>
                </c:pt>
                <c:pt idx="619">
                  <c:v>2074.6999999999998</c:v>
                </c:pt>
                <c:pt idx="620">
                  <c:v>2128.5</c:v>
                </c:pt>
                <c:pt idx="621">
                  <c:v>2159.1999999999998</c:v>
                </c:pt>
                <c:pt idx="622">
                  <c:v>2131.1</c:v>
                </c:pt>
                <c:pt idx="623">
                  <c:v>2114.1</c:v>
                </c:pt>
                <c:pt idx="624">
                  <c:v>2095.6999999999998</c:v>
                </c:pt>
                <c:pt idx="625">
                  <c:v>2074.3000000000002</c:v>
                </c:pt>
                <c:pt idx="626">
                  <c:v>1994.6</c:v>
                </c:pt>
                <c:pt idx="627">
                  <c:v>1982.5</c:v>
                </c:pt>
                <c:pt idx="628">
                  <c:v>1992.6</c:v>
                </c:pt>
                <c:pt idx="629">
                  <c:v>2030.8</c:v>
                </c:pt>
                <c:pt idx="630">
                  <c:v>2049.4</c:v>
                </c:pt>
                <c:pt idx="631">
                  <c:v>2011.1</c:v>
                </c:pt>
                <c:pt idx="632">
                  <c:v>1994</c:v>
                </c:pt>
                <c:pt idx="633">
                  <c:v>2035.6</c:v>
                </c:pt>
                <c:pt idx="634">
                  <c:v>2061.3000000000002</c:v>
                </c:pt>
                <c:pt idx="635">
                  <c:v>2092.6</c:v>
                </c:pt>
                <c:pt idx="636">
                  <c:v>2089.8000000000002</c:v>
                </c:pt>
                <c:pt idx="637">
                  <c:v>2078.1</c:v>
                </c:pt>
                <c:pt idx="638">
                  <c:v>2074.4</c:v>
                </c:pt>
                <c:pt idx="639">
                  <c:v>2066</c:v>
                </c:pt>
                <c:pt idx="640">
                  <c:v>2065</c:v>
                </c:pt>
                <c:pt idx="641">
                  <c:v>2057.9</c:v>
                </c:pt>
                <c:pt idx="642">
                  <c:v>2087.3000000000002</c:v>
                </c:pt>
                <c:pt idx="643">
                  <c:v>2118.8000000000002</c:v>
                </c:pt>
                <c:pt idx="644">
                  <c:v>2175.3000000000002</c:v>
                </c:pt>
                <c:pt idx="645">
                  <c:v>2187.1999999999998</c:v>
                </c:pt>
                <c:pt idx="646">
                  <c:v>2180.6</c:v>
                </c:pt>
                <c:pt idx="647">
                  <c:v>2164.1999999999998</c:v>
                </c:pt>
                <c:pt idx="648">
                  <c:v>2116.1</c:v>
                </c:pt>
                <c:pt idx="649">
                  <c:v>2085.1</c:v>
                </c:pt>
                <c:pt idx="650">
                  <c:v>2052.1</c:v>
                </c:pt>
                <c:pt idx="651">
                  <c:v>2005.9</c:v>
                </c:pt>
                <c:pt idx="652">
                  <c:v>1983</c:v>
                </c:pt>
                <c:pt idx="653">
                  <c:v>2005.9</c:v>
                </c:pt>
                <c:pt idx="654">
                  <c:v>2045.2</c:v>
                </c:pt>
                <c:pt idx="655">
                  <c:v>2003.3</c:v>
                </c:pt>
                <c:pt idx="656">
                  <c:v>2000.5</c:v>
                </c:pt>
                <c:pt idx="657">
                  <c:v>2045.5</c:v>
                </c:pt>
                <c:pt idx="658">
                  <c:v>2006.2</c:v>
                </c:pt>
                <c:pt idx="659">
                  <c:v>1995.6</c:v>
                </c:pt>
                <c:pt idx="660">
                  <c:v>1993.7</c:v>
                </c:pt>
                <c:pt idx="661">
                  <c:v>1983.4</c:v>
                </c:pt>
                <c:pt idx="662">
                  <c:v>1983.4</c:v>
                </c:pt>
                <c:pt idx="663">
                  <c:v>2009.4</c:v>
                </c:pt>
                <c:pt idx="664">
                  <c:v>2005.6</c:v>
                </c:pt>
                <c:pt idx="665">
                  <c:v>2019.9</c:v>
                </c:pt>
                <c:pt idx="666">
                  <c:v>2001.7</c:v>
                </c:pt>
                <c:pt idx="667">
                  <c:v>2005.8</c:v>
                </c:pt>
                <c:pt idx="668">
                  <c:v>2066.8000000000002</c:v>
                </c:pt>
                <c:pt idx="669">
                  <c:v>2090.3000000000002</c:v>
                </c:pt>
                <c:pt idx="670">
                  <c:v>2111.4</c:v>
                </c:pt>
                <c:pt idx="671">
                  <c:v>2084.4</c:v>
                </c:pt>
                <c:pt idx="672">
                  <c:v>2064.6999999999998</c:v>
                </c:pt>
                <c:pt idx="673">
                  <c:v>2032.8</c:v>
                </c:pt>
                <c:pt idx="674">
                  <c:v>2014.5</c:v>
                </c:pt>
                <c:pt idx="675">
                  <c:v>2019</c:v>
                </c:pt>
                <c:pt idx="676">
                  <c:v>1991.8</c:v>
                </c:pt>
                <c:pt idx="677">
                  <c:v>1980.5</c:v>
                </c:pt>
                <c:pt idx="678">
                  <c:v>1996.9</c:v>
                </c:pt>
                <c:pt idx="679">
                  <c:v>2011.8</c:v>
                </c:pt>
                <c:pt idx="680">
                  <c:v>1975.9</c:v>
                </c:pt>
                <c:pt idx="681">
                  <c:v>2002</c:v>
                </c:pt>
                <c:pt idx="682">
                  <c:v>1972.2</c:v>
                </c:pt>
                <c:pt idx="683">
                  <c:v>1982.9</c:v>
                </c:pt>
                <c:pt idx="684">
                  <c:v>1977.9</c:v>
                </c:pt>
                <c:pt idx="685">
                  <c:v>1950.3</c:v>
                </c:pt>
                <c:pt idx="686">
                  <c:v>1907.6</c:v>
                </c:pt>
                <c:pt idx="687">
                  <c:v>1913.8</c:v>
                </c:pt>
                <c:pt idx="688">
                  <c:v>1947.5</c:v>
                </c:pt>
                <c:pt idx="689">
                  <c:v>1985.1</c:v>
                </c:pt>
                <c:pt idx="690">
                  <c:v>1998.3</c:v>
                </c:pt>
                <c:pt idx="691">
                  <c:v>1999.3</c:v>
                </c:pt>
                <c:pt idx="692">
                  <c:v>2082.8000000000002</c:v>
                </c:pt>
                <c:pt idx="693">
                  <c:v>2101.6</c:v>
                </c:pt>
                <c:pt idx="694">
                  <c:v>2105.1</c:v>
                </c:pt>
                <c:pt idx="695">
                  <c:v>2094.1</c:v>
                </c:pt>
                <c:pt idx="696">
                  <c:v>2049</c:v>
                </c:pt>
                <c:pt idx="697">
                  <c:v>2009.2</c:v>
                </c:pt>
                <c:pt idx="698">
                  <c:v>2009</c:v>
                </c:pt>
                <c:pt idx="699">
                  <c:v>2034.8</c:v>
                </c:pt>
                <c:pt idx="700">
                  <c:v>2067.6</c:v>
                </c:pt>
                <c:pt idx="701">
                  <c:v>2043.6</c:v>
                </c:pt>
                <c:pt idx="702">
                  <c:v>2063.5</c:v>
                </c:pt>
                <c:pt idx="703">
                  <c:v>2050.8000000000002</c:v>
                </c:pt>
                <c:pt idx="704">
                  <c:v>2029.1</c:v>
                </c:pt>
                <c:pt idx="705">
                  <c:v>2065.9</c:v>
                </c:pt>
                <c:pt idx="706">
                  <c:v>2077.6</c:v>
                </c:pt>
                <c:pt idx="707">
                  <c:v>2035.1</c:v>
                </c:pt>
                <c:pt idx="708">
                  <c:v>2035.3</c:v>
                </c:pt>
                <c:pt idx="709">
                  <c:v>2015.4</c:v>
                </c:pt>
                <c:pt idx="710">
                  <c:v>2036.6</c:v>
                </c:pt>
                <c:pt idx="711">
                  <c:v>2050.6</c:v>
                </c:pt>
                <c:pt idx="712">
                  <c:v>2063.9</c:v>
                </c:pt>
                <c:pt idx="713">
                  <c:v>2069.8000000000002</c:v>
                </c:pt>
                <c:pt idx="714">
                  <c:v>2074.6</c:v>
                </c:pt>
                <c:pt idx="715">
                  <c:v>2064.1</c:v>
                </c:pt>
                <c:pt idx="716">
                  <c:v>2071</c:v>
                </c:pt>
                <c:pt idx="717">
                  <c:v>2104.4</c:v>
                </c:pt>
                <c:pt idx="718">
                  <c:v>2123.1999999999998</c:v>
                </c:pt>
                <c:pt idx="719">
                  <c:v>2143</c:v>
                </c:pt>
                <c:pt idx="720">
                  <c:v>2140.8000000000002</c:v>
                </c:pt>
                <c:pt idx="721">
                  <c:v>2138.1</c:v>
                </c:pt>
                <c:pt idx="722">
                  <c:v>2136.1999999999998</c:v>
                </c:pt>
                <c:pt idx="723">
                  <c:v>2107.3000000000002</c:v>
                </c:pt>
                <c:pt idx="724">
                  <c:v>2094.8000000000002</c:v>
                </c:pt>
                <c:pt idx="725">
                  <c:v>2084.1</c:v>
                </c:pt>
                <c:pt idx="726">
                  <c:v>2093.9</c:v>
                </c:pt>
                <c:pt idx="727">
                  <c:v>2063.4</c:v>
                </c:pt>
                <c:pt idx="728">
                  <c:v>2031.9</c:v>
                </c:pt>
                <c:pt idx="729">
                  <c:v>2066.3000000000002</c:v>
                </c:pt>
                <c:pt idx="730">
                  <c:v>2058.9</c:v>
                </c:pt>
                <c:pt idx="731">
                  <c:v>2060.1</c:v>
                </c:pt>
                <c:pt idx="732">
                  <c:v>2039.7</c:v>
                </c:pt>
                <c:pt idx="733">
                  <c:v>2031.2</c:v>
                </c:pt>
                <c:pt idx="734">
                  <c:v>2053.8000000000002</c:v>
                </c:pt>
                <c:pt idx="735">
                  <c:v>2045</c:v>
                </c:pt>
                <c:pt idx="736">
                  <c:v>2072.6999999999998</c:v>
                </c:pt>
                <c:pt idx="737">
                  <c:v>2079</c:v>
                </c:pt>
                <c:pt idx="738">
                  <c:v>2121.8000000000002</c:v>
                </c:pt>
                <c:pt idx="739">
                  <c:v>2118.9</c:v>
                </c:pt>
                <c:pt idx="740">
                  <c:v>2137.4</c:v>
                </c:pt>
                <c:pt idx="741">
                  <c:v>2176.6</c:v>
                </c:pt>
                <c:pt idx="742">
                  <c:v>2176.1999999999998</c:v>
                </c:pt>
                <c:pt idx="743">
                  <c:v>2157</c:v>
                </c:pt>
                <c:pt idx="744">
                  <c:v>2135.4</c:v>
                </c:pt>
                <c:pt idx="745">
                  <c:v>2096.4</c:v>
                </c:pt>
                <c:pt idx="746">
                  <c:v>2085.6</c:v>
                </c:pt>
                <c:pt idx="747">
                  <c:v>2091.6999999999998</c:v>
                </c:pt>
                <c:pt idx="748">
                  <c:v>2086.6999999999998</c:v>
                </c:pt>
                <c:pt idx="749">
                  <c:v>2069.1999999999998</c:v>
                </c:pt>
                <c:pt idx="750">
                  <c:v>2077.9</c:v>
                </c:pt>
                <c:pt idx="751">
                  <c:v>2055.4</c:v>
                </c:pt>
                <c:pt idx="752">
                  <c:v>2021.3</c:v>
                </c:pt>
                <c:pt idx="753">
                  <c:v>2052.6999999999998</c:v>
                </c:pt>
                <c:pt idx="754">
                  <c:v>2013.5</c:v>
                </c:pt>
                <c:pt idx="755">
                  <c:v>2011.7</c:v>
                </c:pt>
                <c:pt idx="756">
                  <c:v>2038.7</c:v>
                </c:pt>
                <c:pt idx="757">
                  <c:v>2024.4</c:v>
                </c:pt>
                <c:pt idx="758">
                  <c:v>2023</c:v>
                </c:pt>
                <c:pt idx="759">
                  <c:v>2009.3</c:v>
                </c:pt>
                <c:pt idx="760">
                  <c:v>2023.2</c:v>
                </c:pt>
                <c:pt idx="761">
                  <c:v>2026.3</c:v>
                </c:pt>
                <c:pt idx="762">
                  <c:v>2041.6</c:v>
                </c:pt>
                <c:pt idx="763">
                  <c:v>2055.4</c:v>
                </c:pt>
                <c:pt idx="764">
                  <c:v>2120.1999999999998</c:v>
                </c:pt>
                <c:pt idx="765">
                  <c:v>2157.1</c:v>
                </c:pt>
                <c:pt idx="766">
                  <c:v>2138.1999999999998</c:v>
                </c:pt>
                <c:pt idx="767">
                  <c:v>2139.6999999999998</c:v>
                </c:pt>
                <c:pt idx="768">
                  <c:v>2103.9</c:v>
                </c:pt>
                <c:pt idx="769">
                  <c:v>2081.6</c:v>
                </c:pt>
                <c:pt idx="770">
                  <c:v>2074.5</c:v>
                </c:pt>
                <c:pt idx="771">
                  <c:v>2086.6</c:v>
                </c:pt>
                <c:pt idx="772">
                  <c:v>2075</c:v>
                </c:pt>
                <c:pt idx="773">
                  <c:v>2072.1</c:v>
                </c:pt>
                <c:pt idx="774">
                  <c:v>2071</c:v>
                </c:pt>
                <c:pt idx="775">
                  <c:v>2033</c:v>
                </c:pt>
                <c:pt idx="776">
                  <c:v>2019.6</c:v>
                </c:pt>
                <c:pt idx="777">
                  <c:v>2055.6</c:v>
                </c:pt>
                <c:pt idx="778">
                  <c:v>2041.3</c:v>
                </c:pt>
                <c:pt idx="779">
                  <c:v>2071.4</c:v>
                </c:pt>
                <c:pt idx="780">
                  <c:v>2087.8000000000002</c:v>
                </c:pt>
                <c:pt idx="781">
                  <c:v>2082.6</c:v>
                </c:pt>
                <c:pt idx="782">
                  <c:v>2062.9</c:v>
                </c:pt>
                <c:pt idx="783">
                  <c:v>2056.5</c:v>
                </c:pt>
                <c:pt idx="784">
                  <c:v>2047.7</c:v>
                </c:pt>
                <c:pt idx="785">
                  <c:v>2059.4</c:v>
                </c:pt>
                <c:pt idx="786">
                  <c:v>2079.1999999999998</c:v>
                </c:pt>
                <c:pt idx="787">
                  <c:v>2085.6999999999998</c:v>
                </c:pt>
                <c:pt idx="788">
                  <c:v>2120.3000000000002</c:v>
                </c:pt>
                <c:pt idx="789">
                  <c:v>2164.4</c:v>
                </c:pt>
                <c:pt idx="790">
                  <c:v>2164.6999999999998</c:v>
                </c:pt>
                <c:pt idx="791">
                  <c:v>2127.6</c:v>
                </c:pt>
                <c:pt idx="792">
                  <c:v>2116.1999999999998</c:v>
                </c:pt>
                <c:pt idx="793">
                  <c:v>2092.4</c:v>
                </c:pt>
                <c:pt idx="794">
                  <c:v>2068.6</c:v>
                </c:pt>
                <c:pt idx="795">
                  <c:v>2070.4</c:v>
                </c:pt>
                <c:pt idx="796">
                  <c:v>2052.6</c:v>
                </c:pt>
                <c:pt idx="797">
                  <c:v>2033.5</c:v>
                </c:pt>
                <c:pt idx="798">
                  <c:v>2047.6</c:v>
                </c:pt>
                <c:pt idx="799">
                  <c:v>2014</c:v>
                </c:pt>
                <c:pt idx="800">
                  <c:v>1990</c:v>
                </c:pt>
                <c:pt idx="801">
                  <c:v>2013.1</c:v>
                </c:pt>
                <c:pt idx="802">
                  <c:v>2018.8</c:v>
                </c:pt>
                <c:pt idx="803">
                  <c:v>2001.5</c:v>
                </c:pt>
                <c:pt idx="804">
                  <c:v>2009.6</c:v>
                </c:pt>
                <c:pt idx="805">
                  <c:v>2005.6</c:v>
                </c:pt>
                <c:pt idx="806">
                  <c:v>2004.1</c:v>
                </c:pt>
                <c:pt idx="807">
                  <c:v>2022.9</c:v>
                </c:pt>
                <c:pt idx="808">
                  <c:v>2015</c:v>
                </c:pt>
                <c:pt idx="809">
                  <c:v>2030</c:v>
                </c:pt>
                <c:pt idx="810">
                  <c:v>2031.8</c:v>
                </c:pt>
                <c:pt idx="811">
                  <c:v>2061.5</c:v>
                </c:pt>
                <c:pt idx="812">
                  <c:v>2098.8000000000002</c:v>
                </c:pt>
                <c:pt idx="813">
                  <c:v>2141.6999999999998</c:v>
                </c:pt>
                <c:pt idx="814">
                  <c:v>2127.5</c:v>
                </c:pt>
                <c:pt idx="815">
                  <c:v>2110.4</c:v>
                </c:pt>
                <c:pt idx="816">
                  <c:v>2086.1999999999998</c:v>
                </c:pt>
                <c:pt idx="817">
                  <c:v>2077.1999999999998</c:v>
                </c:pt>
                <c:pt idx="818">
                  <c:v>2055</c:v>
                </c:pt>
                <c:pt idx="819">
                  <c:v>2058.1</c:v>
                </c:pt>
                <c:pt idx="820">
                  <c:v>2058</c:v>
                </c:pt>
                <c:pt idx="821">
                  <c:v>2067.5</c:v>
                </c:pt>
                <c:pt idx="822">
                  <c:v>2053.1</c:v>
                </c:pt>
                <c:pt idx="823">
                  <c:v>2006.7</c:v>
                </c:pt>
                <c:pt idx="824">
                  <c:v>1949.5</c:v>
                </c:pt>
                <c:pt idx="825">
                  <c:v>1965.4</c:v>
                </c:pt>
                <c:pt idx="826">
                  <c:v>1960.9</c:v>
                </c:pt>
                <c:pt idx="827">
                  <c:v>1966.5</c:v>
                </c:pt>
                <c:pt idx="828">
                  <c:v>1938.9</c:v>
                </c:pt>
                <c:pt idx="829">
                  <c:v>1945</c:v>
                </c:pt>
                <c:pt idx="830">
                  <c:v>1946.6</c:v>
                </c:pt>
                <c:pt idx="831">
                  <c:v>1952.8</c:v>
                </c:pt>
                <c:pt idx="832">
                  <c:v>1968.3</c:v>
                </c:pt>
                <c:pt idx="833">
                  <c:v>1975.9</c:v>
                </c:pt>
                <c:pt idx="834">
                  <c:v>1983.3</c:v>
                </c:pt>
                <c:pt idx="835">
                  <c:v>2021</c:v>
                </c:pt>
                <c:pt idx="836">
                  <c:v>2048.5</c:v>
                </c:pt>
                <c:pt idx="837">
                  <c:v>2061.5</c:v>
                </c:pt>
                <c:pt idx="838">
                  <c:v>2038.6</c:v>
                </c:pt>
                <c:pt idx="839">
                  <c:v>2022.9</c:v>
                </c:pt>
                <c:pt idx="840">
                  <c:v>2005.4</c:v>
                </c:pt>
                <c:pt idx="841">
                  <c:v>1962.1</c:v>
                </c:pt>
                <c:pt idx="842">
                  <c:v>1944.4</c:v>
                </c:pt>
                <c:pt idx="843">
                  <c:v>1945.6</c:v>
                </c:pt>
                <c:pt idx="844">
                  <c:v>1959.8</c:v>
                </c:pt>
                <c:pt idx="845">
                  <c:v>1936.1</c:v>
                </c:pt>
                <c:pt idx="846">
                  <c:v>1943.6</c:v>
                </c:pt>
                <c:pt idx="847">
                  <c:v>1912.7</c:v>
                </c:pt>
                <c:pt idx="848">
                  <c:v>1874.5</c:v>
                </c:pt>
                <c:pt idx="849">
                  <c:v>1870.9</c:v>
                </c:pt>
                <c:pt idx="850">
                  <c:v>1862.7</c:v>
                </c:pt>
                <c:pt idx="851">
                  <c:v>1875.7</c:v>
                </c:pt>
                <c:pt idx="852">
                  <c:v>1841.9</c:v>
                </c:pt>
                <c:pt idx="853">
                  <c:v>1834.1</c:v>
                </c:pt>
                <c:pt idx="854">
                  <c:v>1805.8</c:v>
                </c:pt>
                <c:pt idx="855">
                  <c:v>1819.6</c:v>
                </c:pt>
                <c:pt idx="856">
                  <c:v>1866.8</c:v>
                </c:pt>
                <c:pt idx="857">
                  <c:v>1852.1</c:v>
                </c:pt>
                <c:pt idx="858">
                  <c:v>1873.1</c:v>
                </c:pt>
                <c:pt idx="859">
                  <c:v>1864.2</c:v>
                </c:pt>
                <c:pt idx="860">
                  <c:v>1930</c:v>
                </c:pt>
                <c:pt idx="861">
                  <c:v>1953.6</c:v>
                </c:pt>
                <c:pt idx="862">
                  <c:v>1970.1</c:v>
                </c:pt>
                <c:pt idx="863">
                  <c:v>1980.9</c:v>
                </c:pt>
                <c:pt idx="864">
                  <c:v>1976.7</c:v>
                </c:pt>
                <c:pt idx="865">
                  <c:v>1958.2</c:v>
                </c:pt>
                <c:pt idx="866">
                  <c:v>1960.7</c:v>
                </c:pt>
                <c:pt idx="867">
                  <c:v>1968.1</c:v>
                </c:pt>
                <c:pt idx="868">
                  <c:v>1975.9</c:v>
                </c:pt>
                <c:pt idx="869">
                  <c:v>1963.4</c:v>
                </c:pt>
                <c:pt idx="870">
                  <c:v>1971.4</c:v>
                </c:pt>
                <c:pt idx="871">
                  <c:v>1928.3</c:v>
                </c:pt>
                <c:pt idx="872">
                  <c:v>1875.3</c:v>
                </c:pt>
                <c:pt idx="873">
                  <c:v>1887.7</c:v>
                </c:pt>
                <c:pt idx="874">
                  <c:v>1931.7</c:v>
                </c:pt>
                <c:pt idx="875">
                  <c:v>1913.9</c:v>
                </c:pt>
                <c:pt idx="876">
                  <c:v>1956.9</c:v>
                </c:pt>
                <c:pt idx="877">
                  <c:v>1940.2</c:v>
                </c:pt>
                <c:pt idx="878">
                  <c:v>1922.3</c:v>
                </c:pt>
                <c:pt idx="879">
                  <c:v>1926.2</c:v>
                </c:pt>
                <c:pt idx="880">
                  <c:v>1948</c:v>
                </c:pt>
                <c:pt idx="881">
                  <c:v>1959.5</c:v>
                </c:pt>
                <c:pt idx="882">
                  <c:v>1936.7</c:v>
                </c:pt>
                <c:pt idx="883">
                  <c:v>1945.1</c:v>
                </c:pt>
                <c:pt idx="884">
                  <c:v>1935.9</c:v>
                </c:pt>
                <c:pt idx="885">
                  <c:v>2035.2</c:v>
                </c:pt>
                <c:pt idx="886">
                  <c:v>2020.8</c:v>
                </c:pt>
                <c:pt idx="887">
                  <c:v>2000.6</c:v>
                </c:pt>
                <c:pt idx="888">
                  <c:v>1961.3</c:v>
                </c:pt>
                <c:pt idx="889">
                  <c:v>1934.8</c:v>
                </c:pt>
                <c:pt idx="890">
                  <c:v>1929.8</c:v>
                </c:pt>
                <c:pt idx="891">
                  <c:v>1940.4</c:v>
                </c:pt>
                <c:pt idx="892">
                  <c:v>1941.7</c:v>
                </c:pt>
                <c:pt idx="893">
                  <c:v>1955.3</c:v>
                </c:pt>
                <c:pt idx="894">
                  <c:v>1971.5</c:v>
                </c:pt>
                <c:pt idx="895">
                  <c:v>1953.3</c:v>
                </c:pt>
                <c:pt idx="896">
                  <c:v>1874.6</c:v>
                </c:pt>
                <c:pt idx="897">
                  <c:v>1885.7</c:v>
                </c:pt>
                <c:pt idx="898">
                  <c:v>1883</c:v>
                </c:pt>
                <c:pt idx="899">
                  <c:v>1979.7</c:v>
                </c:pt>
                <c:pt idx="900">
                  <c:v>1895.5</c:v>
                </c:pt>
                <c:pt idx="901">
                  <c:v>1864</c:v>
                </c:pt>
                <c:pt idx="902">
                  <c:v>1854.9</c:v>
                </c:pt>
                <c:pt idx="903">
                  <c:v>1841.4</c:v>
                </c:pt>
                <c:pt idx="904">
                  <c:v>1874.4</c:v>
                </c:pt>
                <c:pt idx="905">
                  <c:v>1875.2</c:v>
                </c:pt>
                <c:pt idx="906">
                  <c:v>1890.9</c:v>
                </c:pt>
                <c:pt idx="907">
                  <c:v>1903.7</c:v>
                </c:pt>
                <c:pt idx="908">
                  <c:v>1933.7</c:v>
                </c:pt>
                <c:pt idx="909">
                  <c:v>1989.7</c:v>
                </c:pt>
                <c:pt idx="910">
                  <c:v>2016.7</c:v>
                </c:pt>
                <c:pt idx="911">
                  <c:v>1992.8</c:v>
                </c:pt>
                <c:pt idx="912">
                  <c:v>1989</c:v>
                </c:pt>
                <c:pt idx="913">
                  <c:v>1977.2</c:v>
                </c:pt>
                <c:pt idx="914">
                  <c:v>2007.5</c:v>
                </c:pt>
                <c:pt idx="915">
                  <c:v>1941.7</c:v>
                </c:pt>
                <c:pt idx="916">
                  <c:v>1977.9</c:v>
                </c:pt>
                <c:pt idx="917">
                  <c:v>1955.3</c:v>
                </c:pt>
                <c:pt idx="918">
                  <c:v>1957.9</c:v>
                </c:pt>
                <c:pt idx="919">
                  <c:v>1963.9</c:v>
                </c:pt>
                <c:pt idx="920">
                  <c:v>1976.6</c:v>
                </c:pt>
                <c:pt idx="921">
                  <c:v>1966</c:v>
                </c:pt>
                <c:pt idx="922">
                  <c:v>1980.5</c:v>
                </c:pt>
                <c:pt idx="923">
                  <c:v>1990.1</c:v>
                </c:pt>
                <c:pt idx="924">
                  <c:v>1970.7</c:v>
                </c:pt>
                <c:pt idx="925">
                  <c:v>1998.4</c:v>
                </c:pt>
                <c:pt idx="926">
                  <c:v>2000.6</c:v>
                </c:pt>
                <c:pt idx="927">
                  <c:v>2020.4</c:v>
                </c:pt>
                <c:pt idx="928">
                  <c:v>2009.8</c:v>
                </c:pt>
                <c:pt idx="929">
                  <c:v>2014.8</c:v>
                </c:pt>
                <c:pt idx="930">
                  <c:v>2008.2</c:v>
                </c:pt>
                <c:pt idx="931">
                  <c:v>1998.4</c:v>
                </c:pt>
                <c:pt idx="932">
                  <c:v>2079.6999999999998</c:v>
                </c:pt>
                <c:pt idx="933">
                  <c:v>2102.9</c:v>
                </c:pt>
                <c:pt idx="934">
                  <c:v>2103.6</c:v>
                </c:pt>
                <c:pt idx="935">
                  <c:v>2061.1999999999998</c:v>
                </c:pt>
                <c:pt idx="936">
                  <c:v>2061</c:v>
                </c:pt>
                <c:pt idx="937">
                  <c:v>2032.6</c:v>
                </c:pt>
                <c:pt idx="938">
                  <c:v>2007.6</c:v>
                </c:pt>
                <c:pt idx="939">
                  <c:v>2001.7</c:v>
                </c:pt>
                <c:pt idx="940">
                  <c:v>1988.1</c:v>
                </c:pt>
                <c:pt idx="941">
                  <c:v>1961.4</c:v>
                </c:pt>
                <c:pt idx="942">
                  <c:v>1988.6</c:v>
                </c:pt>
                <c:pt idx="943">
                  <c:v>1966.9</c:v>
                </c:pt>
                <c:pt idx="944">
                  <c:v>1951.8</c:v>
                </c:pt>
                <c:pt idx="945">
                  <c:v>1971.8</c:v>
                </c:pt>
                <c:pt idx="946">
                  <c:v>1990.3</c:v>
                </c:pt>
                <c:pt idx="947">
                  <c:v>2021.6</c:v>
                </c:pt>
                <c:pt idx="948">
                  <c:v>1990.8</c:v>
                </c:pt>
                <c:pt idx="949">
                  <c:v>1986.2</c:v>
                </c:pt>
                <c:pt idx="950">
                  <c:v>2007.4</c:v>
                </c:pt>
                <c:pt idx="951">
                  <c:v>2001.5</c:v>
                </c:pt>
                <c:pt idx="952">
                  <c:v>1987.1</c:v>
                </c:pt>
                <c:pt idx="953">
                  <c:v>1987.4</c:v>
                </c:pt>
                <c:pt idx="954">
                  <c:v>1964.4</c:v>
                </c:pt>
                <c:pt idx="955">
                  <c:v>1948.2</c:v>
                </c:pt>
                <c:pt idx="956">
                  <c:v>1998</c:v>
                </c:pt>
                <c:pt idx="957">
                  <c:v>2060.3000000000002</c:v>
                </c:pt>
                <c:pt idx="958">
                  <c:v>2045.2</c:v>
                </c:pt>
                <c:pt idx="959">
                  <c:v>2031.2</c:v>
                </c:pt>
                <c:pt idx="960">
                  <c:v>2037.2</c:v>
                </c:pt>
                <c:pt idx="961">
                  <c:v>2034</c:v>
                </c:pt>
                <c:pt idx="962">
                  <c:v>2040.3</c:v>
                </c:pt>
                <c:pt idx="963">
                  <c:v>2049.1999999999998</c:v>
                </c:pt>
                <c:pt idx="964">
                  <c:v>1929.5</c:v>
                </c:pt>
                <c:pt idx="965">
                  <c:v>1957.3</c:v>
                </c:pt>
                <c:pt idx="966">
                  <c:v>1961.2</c:v>
                </c:pt>
                <c:pt idx="967">
                  <c:v>1951.9</c:v>
                </c:pt>
                <c:pt idx="968">
                  <c:v>1957.6</c:v>
                </c:pt>
                <c:pt idx="969">
                  <c:v>1960.3</c:v>
                </c:pt>
                <c:pt idx="970">
                  <c:v>1976</c:v>
                </c:pt>
                <c:pt idx="971">
                  <c:v>1963.6</c:v>
                </c:pt>
                <c:pt idx="972">
                  <c:v>1964.8</c:v>
                </c:pt>
                <c:pt idx="973">
                  <c:v>2008.2</c:v>
                </c:pt>
                <c:pt idx="974">
                  <c:v>1971.7</c:v>
                </c:pt>
                <c:pt idx="975">
                  <c:v>1961.1</c:v>
                </c:pt>
                <c:pt idx="976">
                  <c:v>1993.4</c:v>
                </c:pt>
                <c:pt idx="977">
                  <c:v>1912</c:v>
                </c:pt>
                <c:pt idx="978">
                  <c:v>1952.7</c:v>
                </c:pt>
                <c:pt idx="979">
                  <c:v>1926.1</c:v>
                </c:pt>
                <c:pt idx="980">
                  <c:v>2025</c:v>
                </c:pt>
                <c:pt idx="981">
                  <c:v>2105.1999999999998</c:v>
                </c:pt>
                <c:pt idx="982">
                  <c:v>2091.6</c:v>
                </c:pt>
                <c:pt idx="983">
                  <c:v>2089.5</c:v>
                </c:pt>
                <c:pt idx="984">
                  <c:v>2065.6999999999998</c:v>
                </c:pt>
                <c:pt idx="985">
                  <c:v>2039.6</c:v>
                </c:pt>
                <c:pt idx="986">
                  <c:v>2008.6</c:v>
                </c:pt>
                <c:pt idx="987">
                  <c:v>1994.8</c:v>
                </c:pt>
                <c:pt idx="988">
                  <c:v>2001.6</c:v>
                </c:pt>
                <c:pt idx="989">
                  <c:v>1988</c:v>
                </c:pt>
                <c:pt idx="990">
                  <c:v>2061.6</c:v>
                </c:pt>
                <c:pt idx="991">
                  <c:v>1960.8</c:v>
                </c:pt>
                <c:pt idx="992">
                  <c:v>2052.9</c:v>
                </c:pt>
                <c:pt idx="993">
                  <c:v>2038.6</c:v>
                </c:pt>
                <c:pt idx="994">
                  <c:v>2045</c:v>
                </c:pt>
                <c:pt idx="995">
                  <c:v>2038.9</c:v>
                </c:pt>
                <c:pt idx="996">
                  <c:v>2033.5</c:v>
                </c:pt>
                <c:pt idx="997">
                  <c:v>2032.2</c:v>
                </c:pt>
                <c:pt idx="998">
                  <c:v>2018.8</c:v>
                </c:pt>
                <c:pt idx="999">
                  <c:v>2080.6999999999998</c:v>
                </c:pt>
                <c:pt idx="1000">
                  <c:v>2055.1</c:v>
                </c:pt>
                <c:pt idx="1001">
                  <c:v>2053.5</c:v>
                </c:pt>
                <c:pt idx="1002">
                  <c:v>2065.8000000000002</c:v>
                </c:pt>
                <c:pt idx="1003">
                  <c:v>2042.3</c:v>
                </c:pt>
                <c:pt idx="1004">
                  <c:v>2085.8000000000002</c:v>
                </c:pt>
                <c:pt idx="1005">
                  <c:v>2110.5</c:v>
                </c:pt>
                <c:pt idx="1006">
                  <c:v>2072.9</c:v>
                </c:pt>
                <c:pt idx="1007">
                  <c:v>2032.6</c:v>
                </c:pt>
                <c:pt idx="1008">
                  <c:v>2004.7</c:v>
                </c:pt>
                <c:pt idx="1009">
                  <c:v>2023.1</c:v>
                </c:pt>
                <c:pt idx="1010">
                  <c:v>2008.9</c:v>
                </c:pt>
                <c:pt idx="1011">
                  <c:v>2014.3</c:v>
                </c:pt>
                <c:pt idx="1012">
                  <c:v>1989.5</c:v>
                </c:pt>
                <c:pt idx="1013">
                  <c:v>1957.1</c:v>
                </c:pt>
                <c:pt idx="1014">
                  <c:v>1959.6</c:v>
                </c:pt>
                <c:pt idx="1015">
                  <c:v>1964</c:v>
                </c:pt>
                <c:pt idx="1016">
                  <c:v>1941.3</c:v>
                </c:pt>
                <c:pt idx="1017">
                  <c:v>1965.8</c:v>
                </c:pt>
                <c:pt idx="1018">
                  <c:v>1970.6</c:v>
                </c:pt>
                <c:pt idx="1019">
                  <c:v>1971.1</c:v>
                </c:pt>
                <c:pt idx="1020">
                  <c:v>1933.3</c:v>
                </c:pt>
                <c:pt idx="1021">
                  <c:v>1919.3</c:v>
                </c:pt>
                <c:pt idx="1022">
                  <c:v>1938.4</c:v>
                </c:pt>
                <c:pt idx="1023">
                  <c:v>1953.3</c:v>
                </c:pt>
                <c:pt idx="1024">
                  <c:v>1978.1</c:v>
                </c:pt>
                <c:pt idx="1025">
                  <c:v>1981.2</c:v>
                </c:pt>
                <c:pt idx="1026">
                  <c:v>2012.2</c:v>
                </c:pt>
                <c:pt idx="1027">
                  <c:v>2011.6</c:v>
                </c:pt>
                <c:pt idx="1028">
                  <c:v>2063.1999999999998</c:v>
                </c:pt>
                <c:pt idx="1029">
                  <c:v>2127.9</c:v>
                </c:pt>
                <c:pt idx="1030">
                  <c:v>2128.6999999999998</c:v>
                </c:pt>
                <c:pt idx="1031">
                  <c:v>2104.9</c:v>
                </c:pt>
                <c:pt idx="1032">
                  <c:v>2093.5</c:v>
                </c:pt>
                <c:pt idx="1033">
                  <c:v>2061.1</c:v>
                </c:pt>
                <c:pt idx="1034">
                  <c:v>2050.1999999999998</c:v>
                </c:pt>
                <c:pt idx="1035">
                  <c:v>2072.4</c:v>
                </c:pt>
                <c:pt idx="1036">
                  <c:v>2040.3</c:v>
                </c:pt>
                <c:pt idx="1037">
                  <c:v>2011.7</c:v>
                </c:pt>
                <c:pt idx="1038">
                  <c:v>2035.8</c:v>
                </c:pt>
                <c:pt idx="1039">
                  <c:v>2011.6</c:v>
                </c:pt>
                <c:pt idx="1040">
                  <c:v>1972.6</c:v>
                </c:pt>
                <c:pt idx="1041">
                  <c:v>1965.2</c:v>
                </c:pt>
                <c:pt idx="1042">
                  <c:v>1917.6</c:v>
                </c:pt>
                <c:pt idx="1043">
                  <c:v>1906.7</c:v>
                </c:pt>
                <c:pt idx="1044">
                  <c:v>1904.5</c:v>
                </c:pt>
                <c:pt idx="1045">
                  <c:v>1914</c:v>
                </c:pt>
                <c:pt idx="1046">
                  <c:v>1926.7</c:v>
                </c:pt>
                <c:pt idx="1047">
                  <c:v>1942.7</c:v>
                </c:pt>
                <c:pt idx="1048">
                  <c:v>1937.4</c:v>
                </c:pt>
                <c:pt idx="1049">
                  <c:v>1942.6</c:v>
                </c:pt>
                <c:pt idx="1050">
                  <c:v>1982.4</c:v>
                </c:pt>
                <c:pt idx="1051">
                  <c:v>1989.5</c:v>
                </c:pt>
                <c:pt idx="1052">
                  <c:v>2032.4</c:v>
                </c:pt>
                <c:pt idx="1053">
                  <c:v>2104.5</c:v>
                </c:pt>
                <c:pt idx="1054">
                  <c:v>2110.3000000000002</c:v>
                </c:pt>
                <c:pt idx="1055">
                  <c:v>2106.9</c:v>
                </c:pt>
                <c:pt idx="1056">
                  <c:v>2085.1</c:v>
                </c:pt>
                <c:pt idx="1057">
                  <c:v>2068</c:v>
                </c:pt>
                <c:pt idx="1058">
                  <c:v>2013.9</c:v>
                </c:pt>
                <c:pt idx="1059">
                  <c:v>2000.2</c:v>
                </c:pt>
                <c:pt idx="1060">
                  <c:v>1996.8</c:v>
                </c:pt>
                <c:pt idx="1061">
                  <c:v>1990.1</c:v>
                </c:pt>
                <c:pt idx="1062">
                  <c:v>2000.1</c:v>
                </c:pt>
                <c:pt idx="1063">
                  <c:v>1968.6</c:v>
                </c:pt>
                <c:pt idx="1064">
                  <c:v>1892.2</c:v>
                </c:pt>
                <c:pt idx="1065">
                  <c:v>1970.5</c:v>
                </c:pt>
                <c:pt idx="1066">
                  <c:v>1972.6</c:v>
                </c:pt>
                <c:pt idx="1067">
                  <c:v>1924.5</c:v>
                </c:pt>
                <c:pt idx="1068">
                  <c:v>1893.2</c:v>
                </c:pt>
                <c:pt idx="1069">
                  <c:v>1973.3</c:v>
                </c:pt>
                <c:pt idx="1070">
                  <c:v>1992.7</c:v>
                </c:pt>
                <c:pt idx="1071">
                  <c:v>1994.9</c:v>
                </c:pt>
                <c:pt idx="1072">
                  <c:v>2002.7</c:v>
                </c:pt>
                <c:pt idx="1073">
                  <c:v>2025</c:v>
                </c:pt>
                <c:pt idx="1074">
                  <c:v>2031.4</c:v>
                </c:pt>
                <c:pt idx="1075">
                  <c:v>2023.7</c:v>
                </c:pt>
                <c:pt idx="1076">
                  <c:v>2144.8000000000002</c:v>
                </c:pt>
                <c:pt idx="1077">
                  <c:v>1976.8</c:v>
                </c:pt>
                <c:pt idx="1078">
                  <c:v>1937.5</c:v>
                </c:pt>
                <c:pt idx="1079">
                  <c:v>1989</c:v>
                </c:pt>
                <c:pt idx="1080">
                  <c:v>2077.1999999999998</c:v>
                </c:pt>
                <c:pt idx="1081">
                  <c:v>2072.1</c:v>
                </c:pt>
                <c:pt idx="1082">
                  <c:v>2037.3</c:v>
                </c:pt>
                <c:pt idx="1083">
                  <c:v>2055.9</c:v>
                </c:pt>
                <c:pt idx="1084">
                  <c:v>2011.2</c:v>
                </c:pt>
                <c:pt idx="1085">
                  <c:v>2061.3000000000002</c:v>
                </c:pt>
                <c:pt idx="1086">
                  <c:v>2071</c:v>
                </c:pt>
                <c:pt idx="1087">
                  <c:v>2042</c:v>
                </c:pt>
                <c:pt idx="1088">
                  <c:v>2015.9</c:v>
                </c:pt>
                <c:pt idx="1089">
                  <c:v>2058.9</c:v>
                </c:pt>
                <c:pt idx="1090">
                  <c:v>2084.1999999999998</c:v>
                </c:pt>
                <c:pt idx="1091">
                  <c:v>2048.8000000000002</c:v>
                </c:pt>
                <c:pt idx="1092">
                  <c:v>2028.8</c:v>
                </c:pt>
                <c:pt idx="1093">
                  <c:v>2065.8000000000002</c:v>
                </c:pt>
                <c:pt idx="1094">
                  <c:v>2068.3000000000002</c:v>
                </c:pt>
                <c:pt idx="1095">
                  <c:v>2115.1</c:v>
                </c:pt>
                <c:pt idx="1096">
                  <c:v>2082.8000000000002</c:v>
                </c:pt>
                <c:pt idx="1097">
                  <c:v>2162.1999999999998</c:v>
                </c:pt>
                <c:pt idx="1098">
                  <c:v>2076.8000000000002</c:v>
                </c:pt>
                <c:pt idx="1099">
                  <c:v>2093.5</c:v>
                </c:pt>
                <c:pt idx="1100">
                  <c:v>2150.1999999999998</c:v>
                </c:pt>
                <c:pt idx="1101">
                  <c:v>2144.8000000000002</c:v>
                </c:pt>
                <c:pt idx="1102">
                  <c:v>2104</c:v>
                </c:pt>
                <c:pt idx="1103">
                  <c:v>2129.8000000000002</c:v>
                </c:pt>
                <c:pt idx="1104">
                  <c:v>2098.9</c:v>
                </c:pt>
                <c:pt idx="1105">
                  <c:v>2095</c:v>
                </c:pt>
                <c:pt idx="1106">
                  <c:v>2091.4</c:v>
                </c:pt>
                <c:pt idx="1107">
                  <c:v>2072.3000000000002</c:v>
                </c:pt>
                <c:pt idx="1108">
                  <c:v>2083.9</c:v>
                </c:pt>
                <c:pt idx="1109">
                  <c:v>2053.1</c:v>
                </c:pt>
                <c:pt idx="1110">
                  <c:v>2030.7</c:v>
                </c:pt>
                <c:pt idx="1111">
                  <c:v>2028</c:v>
                </c:pt>
                <c:pt idx="1112">
                  <c:v>2060.8000000000002</c:v>
                </c:pt>
                <c:pt idx="1113">
                  <c:v>2082.3000000000002</c:v>
                </c:pt>
                <c:pt idx="1114">
                  <c:v>2095.1</c:v>
                </c:pt>
                <c:pt idx="1115">
                  <c:v>2080</c:v>
                </c:pt>
                <c:pt idx="1116">
                  <c:v>2040.4</c:v>
                </c:pt>
                <c:pt idx="1117">
                  <c:v>2056.9</c:v>
                </c:pt>
                <c:pt idx="1118">
                  <c:v>2052.9</c:v>
                </c:pt>
                <c:pt idx="1119">
                  <c:v>2053.8000000000002</c:v>
                </c:pt>
                <c:pt idx="1120">
                  <c:v>2060.9</c:v>
                </c:pt>
                <c:pt idx="1121">
                  <c:v>2069.5</c:v>
                </c:pt>
                <c:pt idx="1122">
                  <c:v>2087.6</c:v>
                </c:pt>
                <c:pt idx="1123">
                  <c:v>2047</c:v>
                </c:pt>
                <c:pt idx="1124">
                  <c:v>2129.6</c:v>
                </c:pt>
                <c:pt idx="1125">
                  <c:v>2143.1</c:v>
                </c:pt>
                <c:pt idx="1126">
                  <c:v>2146.9</c:v>
                </c:pt>
                <c:pt idx="1127">
                  <c:v>2129.4</c:v>
                </c:pt>
                <c:pt idx="1128">
                  <c:v>2106.8000000000002</c:v>
                </c:pt>
                <c:pt idx="1129">
                  <c:v>2058.4</c:v>
                </c:pt>
                <c:pt idx="1130">
                  <c:v>2067.4</c:v>
                </c:pt>
                <c:pt idx="1131">
                  <c:v>2043.8</c:v>
                </c:pt>
                <c:pt idx="1132">
                  <c:v>2020.2</c:v>
                </c:pt>
                <c:pt idx="1133">
                  <c:v>2020</c:v>
                </c:pt>
                <c:pt idx="1134">
                  <c:v>2027.7</c:v>
                </c:pt>
                <c:pt idx="1135">
                  <c:v>2008.9</c:v>
                </c:pt>
                <c:pt idx="1136">
                  <c:v>1992.7</c:v>
                </c:pt>
                <c:pt idx="1137">
                  <c:v>2029.4</c:v>
                </c:pt>
                <c:pt idx="1138">
                  <c:v>2029.5</c:v>
                </c:pt>
                <c:pt idx="1139">
                  <c:v>2008.5</c:v>
                </c:pt>
                <c:pt idx="1140">
                  <c:v>1989.7</c:v>
                </c:pt>
                <c:pt idx="1141">
                  <c:v>2017.2</c:v>
                </c:pt>
                <c:pt idx="1142">
                  <c:v>2032.3</c:v>
                </c:pt>
                <c:pt idx="1143">
                  <c:v>2024</c:v>
                </c:pt>
                <c:pt idx="1144">
                  <c:v>2061</c:v>
                </c:pt>
                <c:pt idx="1145">
                  <c:v>2012.1</c:v>
                </c:pt>
                <c:pt idx="1146">
                  <c:v>2051.1</c:v>
                </c:pt>
                <c:pt idx="1147">
                  <c:v>2054.1999999999998</c:v>
                </c:pt>
                <c:pt idx="1148">
                  <c:v>2120.5</c:v>
                </c:pt>
                <c:pt idx="1149">
                  <c:v>2173.1999999999998</c:v>
                </c:pt>
                <c:pt idx="1150">
                  <c:v>2141.6</c:v>
                </c:pt>
                <c:pt idx="1151">
                  <c:v>2119</c:v>
                </c:pt>
                <c:pt idx="1152">
                  <c:v>2075.8000000000002</c:v>
                </c:pt>
                <c:pt idx="1153">
                  <c:v>2073.6999999999998</c:v>
                </c:pt>
                <c:pt idx="1154">
                  <c:v>2013.7</c:v>
                </c:pt>
                <c:pt idx="1155">
                  <c:v>2055.4</c:v>
                </c:pt>
                <c:pt idx="1156">
                  <c:v>2015.5</c:v>
                </c:pt>
                <c:pt idx="1157">
                  <c:v>2039.2</c:v>
                </c:pt>
                <c:pt idx="1158">
                  <c:v>2040.5</c:v>
                </c:pt>
                <c:pt idx="1159">
                  <c:v>1996</c:v>
                </c:pt>
                <c:pt idx="1160">
                  <c:v>2018.8</c:v>
                </c:pt>
                <c:pt idx="1161">
                  <c:v>2043.1</c:v>
                </c:pt>
                <c:pt idx="1162">
                  <c:v>2091.5</c:v>
                </c:pt>
                <c:pt idx="1163">
                  <c:v>2031</c:v>
                </c:pt>
                <c:pt idx="1164">
                  <c:v>2022.3</c:v>
                </c:pt>
                <c:pt idx="1165">
                  <c:v>2017.8</c:v>
                </c:pt>
                <c:pt idx="1166">
                  <c:v>2024.7</c:v>
                </c:pt>
                <c:pt idx="1167">
                  <c:v>2026.6</c:v>
                </c:pt>
                <c:pt idx="1168">
                  <c:v>2037.5</c:v>
                </c:pt>
                <c:pt idx="1169">
                  <c:v>1998.1</c:v>
                </c:pt>
                <c:pt idx="1170">
                  <c:v>1964</c:v>
                </c:pt>
                <c:pt idx="1171">
                  <c:v>1974.5</c:v>
                </c:pt>
                <c:pt idx="1172">
                  <c:v>2043.6</c:v>
                </c:pt>
                <c:pt idx="1173">
                  <c:v>2169.6</c:v>
                </c:pt>
                <c:pt idx="1174">
                  <c:v>2125.4</c:v>
                </c:pt>
                <c:pt idx="1175">
                  <c:v>2093.1</c:v>
                </c:pt>
                <c:pt idx="1176">
                  <c:v>2098</c:v>
                </c:pt>
                <c:pt idx="1177">
                  <c:v>2086.5</c:v>
                </c:pt>
                <c:pt idx="1178">
                  <c:v>2048.6</c:v>
                </c:pt>
                <c:pt idx="1179">
                  <c:v>2050.6</c:v>
                </c:pt>
                <c:pt idx="1180">
                  <c:v>2034.9</c:v>
                </c:pt>
                <c:pt idx="1181">
                  <c:v>2019.7</c:v>
                </c:pt>
                <c:pt idx="1182">
                  <c:v>2045.8</c:v>
                </c:pt>
                <c:pt idx="1183">
                  <c:v>2014.4</c:v>
                </c:pt>
                <c:pt idx="1184">
                  <c:v>1998.2</c:v>
                </c:pt>
                <c:pt idx="1185">
                  <c:v>2012.7</c:v>
                </c:pt>
                <c:pt idx="1186">
                  <c:v>2016.9</c:v>
                </c:pt>
                <c:pt idx="1187">
                  <c:v>1999</c:v>
                </c:pt>
                <c:pt idx="1188">
                  <c:v>2000.9</c:v>
                </c:pt>
                <c:pt idx="1189">
                  <c:v>2004</c:v>
                </c:pt>
                <c:pt idx="1190">
                  <c:v>2013</c:v>
                </c:pt>
                <c:pt idx="1191">
                  <c:v>2007.8</c:v>
                </c:pt>
                <c:pt idx="1192">
                  <c:v>1992.2</c:v>
                </c:pt>
                <c:pt idx="1193">
                  <c:v>1946.4</c:v>
                </c:pt>
                <c:pt idx="1194">
                  <c:v>1959.9</c:v>
                </c:pt>
                <c:pt idx="1195">
                  <c:v>1958</c:v>
                </c:pt>
                <c:pt idx="1196">
                  <c:v>2049.5</c:v>
                </c:pt>
                <c:pt idx="1197">
                  <c:v>2097.3000000000002</c:v>
                </c:pt>
                <c:pt idx="1198">
                  <c:v>2091.3000000000002</c:v>
                </c:pt>
                <c:pt idx="1199">
                  <c:v>2075.3000000000002</c:v>
                </c:pt>
                <c:pt idx="1200">
                  <c:v>2001.1</c:v>
                </c:pt>
                <c:pt idx="1201">
                  <c:v>1984.8</c:v>
                </c:pt>
                <c:pt idx="1202">
                  <c:v>2000.4</c:v>
                </c:pt>
                <c:pt idx="1203">
                  <c:v>2049.4</c:v>
                </c:pt>
                <c:pt idx="1204">
                  <c:v>2049</c:v>
                </c:pt>
                <c:pt idx="1205">
                  <c:v>2022.2</c:v>
                </c:pt>
                <c:pt idx="1206">
                  <c:v>2026.6</c:v>
                </c:pt>
                <c:pt idx="1207">
                  <c:v>2010.8</c:v>
                </c:pt>
                <c:pt idx="1208">
                  <c:v>1991.9</c:v>
                </c:pt>
                <c:pt idx="1209">
                  <c:v>2033.5</c:v>
                </c:pt>
                <c:pt idx="1210">
                  <c:v>2025.8</c:v>
                </c:pt>
                <c:pt idx="1211">
                  <c:v>2005.2</c:v>
                </c:pt>
                <c:pt idx="1212">
                  <c:v>2014.1</c:v>
                </c:pt>
                <c:pt idx="1213">
                  <c:v>2032.7</c:v>
                </c:pt>
                <c:pt idx="1214">
                  <c:v>2016.5</c:v>
                </c:pt>
                <c:pt idx="1215">
                  <c:v>2024</c:v>
                </c:pt>
                <c:pt idx="1216">
                  <c:v>2050.4</c:v>
                </c:pt>
                <c:pt idx="1217">
                  <c:v>2057.4</c:v>
                </c:pt>
                <c:pt idx="1218">
                  <c:v>2070.4</c:v>
                </c:pt>
                <c:pt idx="1219">
                  <c:v>2059.6</c:v>
                </c:pt>
                <c:pt idx="1220">
                  <c:v>2090.6999999999998</c:v>
                </c:pt>
                <c:pt idx="1221">
                  <c:v>2160</c:v>
                </c:pt>
                <c:pt idx="1222">
                  <c:v>2146.8000000000002</c:v>
                </c:pt>
                <c:pt idx="1223">
                  <c:v>2098.4</c:v>
                </c:pt>
                <c:pt idx="1224">
                  <c:v>2059</c:v>
                </c:pt>
                <c:pt idx="1225">
                  <c:v>2019</c:v>
                </c:pt>
                <c:pt idx="1226">
                  <c:v>2025.4</c:v>
                </c:pt>
                <c:pt idx="1227">
                  <c:v>2041.1</c:v>
                </c:pt>
                <c:pt idx="1228">
                  <c:v>2025.7</c:v>
                </c:pt>
                <c:pt idx="1229">
                  <c:v>1976.1</c:v>
                </c:pt>
                <c:pt idx="1230">
                  <c:v>2005</c:v>
                </c:pt>
                <c:pt idx="1231">
                  <c:v>1995.7</c:v>
                </c:pt>
                <c:pt idx="1232">
                  <c:v>1981.3</c:v>
                </c:pt>
                <c:pt idx="1233">
                  <c:v>2012.2</c:v>
                </c:pt>
                <c:pt idx="1234">
                  <c:v>2012.6</c:v>
                </c:pt>
                <c:pt idx="1235">
                  <c:v>1998.3</c:v>
                </c:pt>
                <c:pt idx="1236">
                  <c:v>1985.6</c:v>
                </c:pt>
                <c:pt idx="1237">
                  <c:v>1979.9</c:v>
                </c:pt>
                <c:pt idx="1238">
                  <c:v>2003.6</c:v>
                </c:pt>
                <c:pt idx="1239">
                  <c:v>2049.5</c:v>
                </c:pt>
                <c:pt idx="1240">
                  <c:v>2085</c:v>
                </c:pt>
                <c:pt idx="1241">
                  <c:v>2088.8000000000002</c:v>
                </c:pt>
                <c:pt idx="1242">
                  <c:v>2075.9</c:v>
                </c:pt>
                <c:pt idx="1243">
                  <c:v>2081.3000000000002</c:v>
                </c:pt>
                <c:pt idx="1244">
                  <c:v>2097.5</c:v>
                </c:pt>
                <c:pt idx="1245">
                  <c:v>2180.9</c:v>
                </c:pt>
                <c:pt idx="1246">
                  <c:v>2152.1</c:v>
                </c:pt>
                <c:pt idx="1247">
                  <c:v>2141.3000000000002</c:v>
                </c:pt>
                <c:pt idx="1248">
                  <c:v>2118.6999999999998</c:v>
                </c:pt>
                <c:pt idx="1249">
                  <c:v>2106.6</c:v>
                </c:pt>
                <c:pt idx="1250">
                  <c:v>2078.1999999999998</c:v>
                </c:pt>
                <c:pt idx="1251">
                  <c:v>2054.6999999999998</c:v>
                </c:pt>
                <c:pt idx="1252">
                  <c:v>2072.4</c:v>
                </c:pt>
                <c:pt idx="1253">
                  <c:v>2049.9</c:v>
                </c:pt>
                <c:pt idx="1254">
                  <c:v>2053.3000000000002</c:v>
                </c:pt>
                <c:pt idx="1255">
                  <c:v>2033.9</c:v>
                </c:pt>
                <c:pt idx="1256">
                  <c:v>1994.7</c:v>
                </c:pt>
                <c:pt idx="1257">
                  <c:v>2008.5</c:v>
                </c:pt>
                <c:pt idx="1258">
                  <c:v>1999.8</c:v>
                </c:pt>
                <c:pt idx="1259">
                  <c:v>1990.6</c:v>
                </c:pt>
                <c:pt idx="1260">
                  <c:v>1988.3</c:v>
                </c:pt>
                <c:pt idx="1261">
                  <c:v>2007.3</c:v>
                </c:pt>
                <c:pt idx="1262">
                  <c:v>2016.5</c:v>
                </c:pt>
                <c:pt idx="1263">
                  <c:v>2030</c:v>
                </c:pt>
                <c:pt idx="1264">
                  <c:v>2056.6999999999998</c:v>
                </c:pt>
                <c:pt idx="1265">
                  <c:v>2051</c:v>
                </c:pt>
                <c:pt idx="1266">
                  <c:v>2033.2</c:v>
                </c:pt>
                <c:pt idx="1267">
                  <c:v>2028.1</c:v>
                </c:pt>
                <c:pt idx="1268">
                  <c:v>2048.1</c:v>
                </c:pt>
                <c:pt idx="1269">
                  <c:v>2109.5</c:v>
                </c:pt>
                <c:pt idx="1270">
                  <c:v>2128.4</c:v>
                </c:pt>
                <c:pt idx="1271">
                  <c:v>2124.3000000000002</c:v>
                </c:pt>
                <c:pt idx="1272">
                  <c:v>2105.8000000000002</c:v>
                </c:pt>
                <c:pt idx="1273">
                  <c:v>2088.1</c:v>
                </c:pt>
                <c:pt idx="1274">
                  <c:v>2059.1</c:v>
                </c:pt>
                <c:pt idx="1275">
                  <c:v>2069.5</c:v>
                </c:pt>
                <c:pt idx="1276">
                  <c:v>2066.9</c:v>
                </c:pt>
                <c:pt idx="1277">
                  <c:v>2050.9</c:v>
                </c:pt>
                <c:pt idx="1278">
                  <c:v>2071.4</c:v>
                </c:pt>
                <c:pt idx="1279">
                  <c:v>2037.9</c:v>
                </c:pt>
                <c:pt idx="1280">
                  <c:v>2010.9</c:v>
                </c:pt>
                <c:pt idx="1281">
                  <c:v>2041.4</c:v>
                </c:pt>
                <c:pt idx="1282">
                  <c:v>2051.6999999999998</c:v>
                </c:pt>
                <c:pt idx="1283">
                  <c:v>2043.7</c:v>
                </c:pt>
                <c:pt idx="1284">
                  <c:v>2046.7</c:v>
                </c:pt>
                <c:pt idx="1285">
                  <c:v>2062.1</c:v>
                </c:pt>
                <c:pt idx="1286">
                  <c:v>2038.8</c:v>
                </c:pt>
                <c:pt idx="1287">
                  <c:v>2039.9</c:v>
                </c:pt>
                <c:pt idx="1288">
                  <c:v>2004.4</c:v>
                </c:pt>
                <c:pt idx="1289">
                  <c:v>1957.9</c:v>
                </c:pt>
                <c:pt idx="1290">
                  <c:v>1977.2</c:v>
                </c:pt>
                <c:pt idx="1291">
                  <c:v>1976.6</c:v>
                </c:pt>
                <c:pt idx="1292">
                  <c:v>2050.6</c:v>
                </c:pt>
                <c:pt idx="1293">
                  <c:v>2097.6999999999998</c:v>
                </c:pt>
                <c:pt idx="1294">
                  <c:v>2107.1</c:v>
                </c:pt>
                <c:pt idx="1295">
                  <c:v>2113.5</c:v>
                </c:pt>
                <c:pt idx="1296">
                  <c:v>2102.9</c:v>
                </c:pt>
                <c:pt idx="1297">
                  <c:v>2067.8000000000002</c:v>
                </c:pt>
                <c:pt idx="1298">
                  <c:v>2050.6999999999998</c:v>
                </c:pt>
                <c:pt idx="1299">
                  <c:v>2057.5</c:v>
                </c:pt>
                <c:pt idx="1300">
                  <c:v>2063.6</c:v>
                </c:pt>
                <c:pt idx="1301">
                  <c:v>2031.4</c:v>
                </c:pt>
                <c:pt idx="1302">
                  <c:v>2044.7</c:v>
                </c:pt>
                <c:pt idx="1303">
                  <c:v>1987</c:v>
                </c:pt>
                <c:pt idx="1304">
                  <c:v>1973.1</c:v>
                </c:pt>
                <c:pt idx="1305">
                  <c:v>1979.4</c:v>
                </c:pt>
                <c:pt idx="1306">
                  <c:v>1977.6</c:v>
                </c:pt>
                <c:pt idx="1307">
                  <c:v>1999.9</c:v>
                </c:pt>
                <c:pt idx="1308">
                  <c:v>2004.7</c:v>
                </c:pt>
                <c:pt idx="1309">
                  <c:v>2012.6</c:v>
                </c:pt>
                <c:pt idx="1310">
                  <c:v>2019.2</c:v>
                </c:pt>
                <c:pt idx="1311">
                  <c:v>2039.8</c:v>
                </c:pt>
                <c:pt idx="1312">
                  <c:v>2050.1</c:v>
                </c:pt>
                <c:pt idx="1313">
                  <c:v>2053.6</c:v>
                </c:pt>
                <c:pt idx="1314">
                  <c:v>2065.6</c:v>
                </c:pt>
                <c:pt idx="1315">
                  <c:v>2057</c:v>
                </c:pt>
                <c:pt idx="1316">
                  <c:v>2086.5</c:v>
                </c:pt>
                <c:pt idx="1317">
                  <c:v>2151.1</c:v>
                </c:pt>
                <c:pt idx="1318">
                  <c:v>2173.6999999999998</c:v>
                </c:pt>
                <c:pt idx="1319">
                  <c:v>2143.8000000000002</c:v>
                </c:pt>
                <c:pt idx="1320">
                  <c:v>2112.1</c:v>
                </c:pt>
                <c:pt idx="1321">
                  <c:v>2085.6999999999998</c:v>
                </c:pt>
                <c:pt idx="1322">
                  <c:v>2070.5</c:v>
                </c:pt>
                <c:pt idx="1323">
                  <c:v>2080.5</c:v>
                </c:pt>
                <c:pt idx="1324">
                  <c:v>2072.3000000000002</c:v>
                </c:pt>
                <c:pt idx="1325">
                  <c:v>2055.1999999999998</c:v>
                </c:pt>
                <c:pt idx="1326">
                  <c:v>2077.5</c:v>
                </c:pt>
                <c:pt idx="1327">
                  <c:v>2063.9</c:v>
                </c:pt>
                <c:pt idx="1328">
                  <c:v>2057.3000000000002</c:v>
                </c:pt>
                <c:pt idx="1329">
                  <c:v>2051.1</c:v>
                </c:pt>
                <c:pt idx="1330">
                  <c:v>2028.4</c:v>
                </c:pt>
                <c:pt idx="1331">
                  <c:v>2093.9</c:v>
                </c:pt>
                <c:pt idx="1332">
                  <c:v>2073.4</c:v>
                </c:pt>
                <c:pt idx="1333">
                  <c:v>2056</c:v>
                </c:pt>
                <c:pt idx="1334">
                  <c:v>2027.6</c:v>
                </c:pt>
                <c:pt idx="1335">
                  <c:v>2029.1</c:v>
                </c:pt>
                <c:pt idx="1336">
                  <c:v>2027.6</c:v>
                </c:pt>
                <c:pt idx="1337">
                  <c:v>2001.3</c:v>
                </c:pt>
                <c:pt idx="1338">
                  <c:v>2012.5</c:v>
                </c:pt>
                <c:pt idx="1339">
                  <c:v>1981.3</c:v>
                </c:pt>
                <c:pt idx="1340">
                  <c:v>2004</c:v>
                </c:pt>
                <c:pt idx="1341">
                  <c:v>2078.5</c:v>
                </c:pt>
                <c:pt idx="1342">
                  <c:v>2053.4</c:v>
                </c:pt>
                <c:pt idx="1343">
                  <c:v>2028.4</c:v>
                </c:pt>
                <c:pt idx="1344">
                  <c:v>2030.3</c:v>
                </c:pt>
                <c:pt idx="1345">
                  <c:v>2005.2</c:v>
                </c:pt>
                <c:pt idx="1346">
                  <c:v>1962.8</c:v>
                </c:pt>
                <c:pt idx="1347">
                  <c:v>1965.5</c:v>
                </c:pt>
                <c:pt idx="1348">
                  <c:v>1971.4</c:v>
                </c:pt>
                <c:pt idx="1349">
                  <c:v>1984.2</c:v>
                </c:pt>
                <c:pt idx="1350">
                  <c:v>1998.9</c:v>
                </c:pt>
                <c:pt idx="1351">
                  <c:v>1969.7</c:v>
                </c:pt>
                <c:pt idx="1352">
                  <c:v>1922.9</c:v>
                </c:pt>
                <c:pt idx="1353">
                  <c:v>1948.1</c:v>
                </c:pt>
                <c:pt idx="1354">
                  <c:v>1938.7</c:v>
                </c:pt>
                <c:pt idx="1355">
                  <c:v>1942.8</c:v>
                </c:pt>
                <c:pt idx="1356">
                  <c:v>1901.3</c:v>
                </c:pt>
                <c:pt idx="1357">
                  <c:v>1870.9</c:v>
                </c:pt>
                <c:pt idx="1358">
                  <c:v>1878.6</c:v>
                </c:pt>
                <c:pt idx="1359">
                  <c:v>1873.6</c:v>
                </c:pt>
                <c:pt idx="1360">
                  <c:v>1903.2</c:v>
                </c:pt>
                <c:pt idx="1361">
                  <c:v>1924.9</c:v>
                </c:pt>
                <c:pt idx="1362">
                  <c:v>1934.2</c:v>
                </c:pt>
                <c:pt idx="1363">
                  <c:v>1942.6</c:v>
                </c:pt>
                <c:pt idx="1364">
                  <c:v>2008.2</c:v>
                </c:pt>
                <c:pt idx="1365">
                  <c:v>2031</c:v>
                </c:pt>
                <c:pt idx="1366">
                  <c:v>2026.1</c:v>
                </c:pt>
                <c:pt idx="1367">
                  <c:v>1977.6</c:v>
                </c:pt>
                <c:pt idx="1368">
                  <c:v>1905.1</c:v>
                </c:pt>
                <c:pt idx="1369">
                  <c:v>1898.6</c:v>
                </c:pt>
                <c:pt idx="1370">
                  <c:v>1886.7</c:v>
                </c:pt>
                <c:pt idx="1371">
                  <c:v>1898.2</c:v>
                </c:pt>
                <c:pt idx="1372">
                  <c:v>1880.1</c:v>
                </c:pt>
                <c:pt idx="1373">
                  <c:v>1881.9</c:v>
                </c:pt>
                <c:pt idx="1374">
                  <c:v>1896.6</c:v>
                </c:pt>
                <c:pt idx="1375">
                  <c:v>1870.5</c:v>
                </c:pt>
                <c:pt idx="1376">
                  <c:v>1850.2</c:v>
                </c:pt>
                <c:pt idx="1377">
                  <c:v>1852.8</c:v>
                </c:pt>
                <c:pt idx="1378">
                  <c:v>1852.4</c:v>
                </c:pt>
                <c:pt idx="1379">
                  <c:v>1895.6</c:v>
                </c:pt>
                <c:pt idx="1380">
                  <c:v>1926.1</c:v>
                </c:pt>
                <c:pt idx="1381">
                  <c:v>1920.8</c:v>
                </c:pt>
                <c:pt idx="1382">
                  <c:v>1910.8</c:v>
                </c:pt>
                <c:pt idx="1383">
                  <c:v>1887.3</c:v>
                </c:pt>
                <c:pt idx="1384">
                  <c:v>1893.9</c:v>
                </c:pt>
                <c:pt idx="1385">
                  <c:v>1888.4</c:v>
                </c:pt>
                <c:pt idx="1386">
                  <c:v>1939.1</c:v>
                </c:pt>
                <c:pt idx="1387">
                  <c:v>1964.5</c:v>
                </c:pt>
                <c:pt idx="1388">
                  <c:v>2007.1</c:v>
                </c:pt>
                <c:pt idx="1389">
                  <c:v>2064.6</c:v>
                </c:pt>
                <c:pt idx="1390">
                  <c:v>2041.2</c:v>
                </c:pt>
                <c:pt idx="1391">
                  <c:v>2002.9</c:v>
                </c:pt>
                <c:pt idx="1392">
                  <c:v>1943.9</c:v>
                </c:pt>
                <c:pt idx="1393">
                  <c:v>1936.3</c:v>
                </c:pt>
                <c:pt idx="1394">
                  <c:v>1972.2</c:v>
                </c:pt>
                <c:pt idx="1395">
                  <c:v>1970.5</c:v>
                </c:pt>
                <c:pt idx="1396">
                  <c:v>1952.1</c:v>
                </c:pt>
                <c:pt idx="1397">
                  <c:v>1929.7</c:v>
                </c:pt>
                <c:pt idx="1398">
                  <c:v>1973.1</c:v>
                </c:pt>
                <c:pt idx="1399">
                  <c:v>1956.9</c:v>
                </c:pt>
                <c:pt idx="1400">
                  <c:v>1912.2</c:v>
                </c:pt>
                <c:pt idx="1401">
                  <c:v>1978.3</c:v>
                </c:pt>
                <c:pt idx="1402">
                  <c:v>2014.4</c:v>
                </c:pt>
                <c:pt idx="1403">
                  <c:v>2033.5</c:v>
                </c:pt>
                <c:pt idx="1404">
                  <c:v>2034</c:v>
                </c:pt>
                <c:pt idx="1405">
                  <c:v>2016.5</c:v>
                </c:pt>
                <c:pt idx="1406">
                  <c:v>1994.8</c:v>
                </c:pt>
                <c:pt idx="1407">
                  <c:v>2000.9</c:v>
                </c:pt>
                <c:pt idx="1408">
                  <c:v>2022.4</c:v>
                </c:pt>
                <c:pt idx="1409">
                  <c:v>1965.1</c:v>
                </c:pt>
                <c:pt idx="1410">
                  <c:v>1949.4</c:v>
                </c:pt>
                <c:pt idx="1411">
                  <c:v>1929.9</c:v>
                </c:pt>
                <c:pt idx="1412">
                  <c:v>1998.6</c:v>
                </c:pt>
                <c:pt idx="1413">
                  <c:v>2105.9</c:v>
                </c:pt>
                <c:pt idx="1414">
                  <c:v>2075.5</c:v>
                </c:pt>
                <c:pt idx="1415">
                  <c:v>2067.8000000000002</c:v>
                </c:pt>
                <c:pt idx="1416">
                  <c:v>2121.6</c:v>
                </c:pt>
                <c:pt idx="1417">
                  <c:v>2044.1</c:v>
                </c:pt>
                <c:pt idx="1418">
                  <c:v>2031.3</c:v>
                </c:pt>
                <c:pt idx="1419">
                  <c:v>2025.4</c:v>
                </c:pt>
                <c:pt idx="1420">
                  <c:v>2007.6</c:v>
                </c:pt>
                <c:pt idx="1421">
                  <c:v>2043.2</c:v>
                </c:pt>
                <c:pt idx="1422">
                  <c:v>2031.1</c:v>
                </c:pt>
                <c:pt idx="1423">
                  <c:v>1999.4</c:v>
                </c:pt>
                <c:pt idx="1424">
                  <c:v>1992.9</c:v>
                </c:pt>
                <c:pt idx="1425">
                  <c:v>2034.5</c:v>
                </c:pt>
                <c:pt idx="1426">
                  <c:v>2037.8</c:v>
                </c:pt>
                <c:pt idx="1427">
                  <c:v>2065.6999999999998</c:v>
                </c:pt>
                <c:pt idx="1428">
                  <c:v>2060.8000000000002</c:v>
                </c:pt>
                <c:pt idx="1429">
                  <c:v>2059.1</c:v>
                </c:pt>
                <c:pt idx="1430">
                  <c:v>2046.6</c:v>
                </c:pt>
                <c:pt idx="1431">
                  <c:v>2052.1</c:v>
                </c:pt>
                <c:pt idx="1432">
                  <c:v>2081.9</c:v>
                </c:pt>
                <c:pt idx="1433">
                  <c:v>2061.3000000000002</c:v>
                </c:pt>
                <c:pt idx="1434">
                  <c:v>2068.1999999999998</c:v>
                </c:pt>
                <c:pt idx="1435">
                  <c:v>2075.5</c:v>
                </c:pt>
                <c:pt idx="1436">
                  <c:v>2096</c:v>
                </c:pt>
                <c:pt idx="1437">
                  <c:v>2109.9</c:v>
                </c:pt>
                <c:pt idx="1438">
                  <c:v>2058.6999999999998</c:v>
                </c:pt>
                <c:pt idx="1439">
                  <c:v>2039.1</c:v>
                </c:pt>
                <c:pt idx="1440">
                  <c:v>2159.1999999999998</c:v>
                </c:pt>
                <c:pt idx="1441">
                  <c:v>2066.9</c:v>
                </c:pt>
                <c:pt idx="1442">
                  <c:v>2049.4</c:v>
                </c:pt>
                <c:pt idx="1443">
                  <c:v>2038.1</c:v>
                </c:pt>
                <c:pt idx="1444">
                  <c:v>2031.4</c:v>
                </c:pt>
                <c:pt idx="1445">
                  <c:v>2018.7</c:v>
                </c:pt>
                <c:pt idx="1446">
                  <c:v>2047.5</c:v>
                </c:pt>
                <c:pt idx="1447">
                  <c:v>1981.6</c:v>
                </c:pt>
                <c:pt idx="1448">
                  <c:v>2049.9</c:v>
                </c:pt>
                <c:pt idx="1449">
                  <c:v>2031.6</c:v>
                </c:pt>
                <c:pt idx="1450">
                  <c:v>2010.7</c:v>
                </c:pt>
                <c:pt idx="1451">
                  <c:v>2021.8</c:v>
                </c:pt>
                <c:pt idx="1452">
                  <c:v>2009.1</c:v>
                </c:pt>
                <c:pt idx="1453">
                  <c:v>2059.6999999999998</c:v>
                </c:pt>
                <c:pt idx="1454">
                  <c:v>1998.4</c:v>
                </c:pt>
                <c:pt idx="1455">
                  <c:v>2044.9</c:v>
                </c:pt>
                <c:pt idx="1456">
                  <c:v>2065.1999999999998</c:v>
                </c:pt>
                <c:pt idx="1457">
                  <c:v>2087.6999999999998</c:v>
                </c:pt>
                <c:pt idx="1458">
                  <c:v>2091.3000000000002</c:v>
                </c:pt>
                <c:pt idx="1459">
                  <c:v>2069.6999999999998</c:v>
                </c:pt>
                <c:pt idx="1460">
                  <c:v>2155.5</c:v>
                </c:pt>
                <c:pt idx="1461">
                  <c:v>2160</c:v>
                </c:pt>
                <c:pt idx="1462">
                  <c:v>2165</c:v>
                </c:pt>
                <c:pt idx="1463">
                  <c:v>2160.8000000000002</c:v>
                </c:pt>
                <c:pt idx="1464">
                  <c:v>2119.6999999999998</c:v>
                </c:pt>
                <c:pt idx="1465">
                  <c:v>2106.6</c:v>
                </c:pt>
                <c:pt idx="1466">
                  <c:v>2090</c:v>
                </c:pt>
                <c:pt idx="1467">
                  <c:v>2100.1</c:v>
                </c:pt>
                <c:pt idx="1468">
                  <c:v>2077.6999999999998</c:v>
                </c:pt>
                <c:pt idx="1469">
                  <c:v>2058</c:v>
                </c:pt>
                <c:pt idx="1470">
                  <c:v>2061</c:v>
                </c:pt>
                <c:pt idx="1471">
                  <c:v>1984.9</c:v>
                </c:pt>
                <c:pt idx="1472">
                  <c:v>2006.9</c:v>
                </c:pt>
                <c:pt idx="1473">
                  <c:v>2012.5</c:v>
                </c:pt>
                <c:pt idx="1474">
                  <c:v>2002.7</c:v>
                </c:pt>
                <c:pt idx="1475">
                  <c:v>1993</c:v>
                </c:pt>
                <c:pt idx="1476">
                  <c:v>2060.3000000000002</c:v>
                </c:pt>
                <c:pt idx="1477">
                  <c:v>2095.3000000000002</c:v>
                </c:pt>
                <c:pt idx="1478">
                  <c:v>2055</c:v>
                </c:pt>
                <c:pt idx="1479">
                  <c:v>2073.5</c:v>
                </c:pt>
                <c:pt idx="1480">
                  <c:v>2044.4</c:v>
                </c:pt>
                <c:pt idx="1481">
                  <c:v>2043</c:v>
                </c:pt>
                <c:pt idx="1482">
                  <c:v>2048.6</c:v>
                </c:pt>
                <c:pt idx="1483">
                  <c:v>2127.1999999999998</c:v>
                </c:pt>
                <c:pt idx="1484">
                  <c:v>2153.3000000000002</c:v>
                </c:pt>
                <c:pt idx="1485">
                  <c:v>2221.1999999999998</c:v>
                </c:pt>
                <c:pt idx="1486">
                  <c:v>2185.3000000000002</c:v>
                </c:pt>
                <c:pt idx="1487">
                  <c:v>2148.4</c:v>
                </c:pt>
                <c:pt idx="1488">
                  <c:v>2126.4</c:v>
                </c:pt>
                <c:pt idx="1489">
                  <c:v>2117.4</c:v>
                </c:pt>
                <c:pt idx="1490">
                  <c:v>2083.6999999999998</c:v>
                </c:pt>
                <c:pt idx="1491">
                  <c:v>2090.8000000000002</c:v>
                </c:pt>
                <c:pt idx="1492">
                  <c:v>2090.4</c:v>
                </c:pt>
                <c:pt idx="1493">
                  <c:v>2074.3000000000002</c:v>
                </c:pt>
                <c:pt idx="1494">
                  <c:v>2090.3000000000002</c:v>
                </c:pt>
                <c:pt idx="1495">
                  <c:v>2067.3000000000002</c:v>
                </c:pt>
                <c:pt idx="1496">
                  <c:v>2050.1999999999998</c:v>
                </c:pt>
                <c:pt idx="1497">
                  <c:v>2044.6</c:v>
                </c:pt>
                <c:pt idx="1498">
                  <c:v>2007.4</c:v>
                </c:pt>
                <c:pt idx="1499">
                  <c:v>1980.5</c:v>
                </c:pt>
                <c:pt idx="1500">
                  <c:v>1994.5</c:v>
                </c:pt>
                <c:pt idx="1501">
                  <c:v>2032.9</c:v>
                </c:pt>
                <c:pt idx="1502">
                  <c:v>2041</c:v>
                </c:pt>
                <c:pt idx="1503">
                  <c:v>2032.6</c:v>
                </c:pt>
                <c:pt idx="1504">
                  <c:v>2051.6999999999998</c:v>
                </c:pt>
                <c:pt idx="1505">
                  <c:v>2014.1</c:v>
                </c:pt>
                <c:pt idx="1506">
                  <c:v>2013.4</c:v>
                </c:pt>
                <c:pt idx="1507">
                  <c:v>2024.8</c:v>
                </c:pt>
                <c:pt idx="1508">
                  <c:v>2070.5</c:v>
                </c:pt>
                <c:pt idx="1509">
                  <c:v>2116.1</c:v>
                </c:pt>
                <c:pt idx="1510">
                  <c:v>2121.1999999999998</c:v>
                </c:pt>
                <c:pt idx="1511">
                  <c:v>2119.6999999999998</c:v>
                </c:pt>
                <c:pt idx="1512">
                  <c:v>2087</c:v>
                </c:pt>
                <c:pt idx="1513">
                  <c:v>2083.1999999999998</c:v>
                </c:pt>
                <c:pt idx="1514">
                  <c:v>2053.1999999999998</c:v>
                </c:pt>
                <c:pt idx="1515">
                  <c:v>2067.6</c:v>
                </c:pt>
                <c:pt idx="1516">
                  <c:v>2051.1</c:v>
                </c:pt>
                <c:pt idx="1517">
                  <c:v>2050</c:v>
                </c:pt>
                <c:pt idx="1518">
                  <c:v>2052.5</c:v>
                </c:pt>
                <c:pt idx="1519">
                  <c:v>2039.5</c:v>
                </c:pt>
                <c:pt idx="1520">
                  <c:v>2017.2</c:v>
                </c:pt>
                <c:pt idx="1521">
                  <c:v>2040.1</c:v>
                </c:pt>
                <c:pt idx="1522">
                  <c:v>2038</c:v>
                </c:pt>
                <c:pt idx="1523">
                  <c:v>2029.6</c:v>
                </c:pt>
                <c:pt idx="1524">
                  <c:v>2028.2</c:v>
                </c:pt>
                <c:pt idx="1525">
                  <c:v>2026.8</c:v>
                </c:pt>
                <c:pt idx="1526">
                  <c:v>1977.6</c:v>
                </c:pt>
                <c:pt idx="1527">
                  <c:v>1997.3</c:v>
                </c:pt>
                <c:pt idx="1528">
                  <c:v>2036.2</c:v>
                </c:pt>
                <c:pt idx="1529">
                  <c:v>2016.7</c:v>
                </c:pt>
                <c:pt idx="1530">
                  <c:v>1998.9</c:v>
                </c:pt>
                <c:pt idx="1531">
                  <c:v>1978.4</c:v>
                </c:pt>
                <c:pt idx="1532">
                  <c:v>2033.9</c:v>
                </c:pt>
                <c:pt idx="1533">
                  <c:v>2078.1999999999998</c:v>
                </c:pt>
                <c:pt idx="1534">
                  <c:v>2076.1999999999998</c:v>
                </c:pt>
                <c:pt idx="1535">
                  <c:v>2062.1</c:v>
                </c:pt>
                <c:pt idx="1536">
                  <c:v>2023.7</c:v>
                </c:pt>
                <c:pt idx="1537">
                  <c:v>1972.3</c:v>
                </c:pt>
                <c:pt idx="1538">
                  <c:v>1956.7</c:v>
                </c:pt>
                <c:pt idx="1539">
                  <c:v>1965.8</c:v>
                </c:pt>
                <c:pt idx="1540">
                  <c:v>1966.9</c:v>
                </c:pt>
                <c:pt idx="1541">
                  <c:v>1954.5</c:v>
                </c:pt>
                <c:pt idx="1542">
                  <c:v>1977.6</c:v>
                </c:pt>
                <c:pt idx="1543">
                  <c:v>1968.9</c:v>
                </c:pt>
                <c:pt idx="1544">
                  <c:v>1927.7</c:v>
                </c:pt>
                <c:pt idx="1545">
                  <c:v>1967.1</c:v>
                </c:pt>
                <c:pt idx="1546">
                  <c:v>1974.9</c:v>
                </c:pt>
                <c:pt idx="1547">
                  <c:v>1990.3</c:v>
                </c:pt>
                <c:pt idx="1548">
                  <c:v>1971.4</c:v>
                </c:pt>
                <c:pt idx="1549">
                  <c:v>1949.2</c:v>
                </c:pt>
                <c:pt idx="1550">
                  <c:v>1930.7</c:v>
                </c:pt>
                <c:pt idx="1551">
                  <c:v>1946.5</c:v>
                </c:pt>
                <c:pt idx="1552">
                  <c:v>1980.5</c:v>
                </c:pt>
                <c:pt idx="1553">
                  <c:v>1973.1</c:v>
                </c:pt>
                <c:pt idx="1554">
                  <c:v>1957.1</c:v>
                </c:pt>
                <c:pt idx="1555">
                  <c:v>1941.2</c:v>
                </c:pt>
                <c:pt idx="1556">
                  <c:v>1977.2</c:v>
                </c:pt>
                <c:pt idx="1557">
                  <c:v>2051.5</c:v>
                </c:pt>
                <c:pt idx="1558">
                  <c:v>2067.6999999999998</c:v>
                </c:pt>
                <c:pt idx="1559">
                  <c:v>2046</c:v>
                </c:pt>
                <c:pt idx="1560">
                  <c:v>2012</c:v>
                </c:pt>
                <c:pt idx="1561">
                  <c:v>1974.4</c:v>
                </c:pt>
                <c:pt idx="1562">
                  <c:v>1942.3</c:v>
                </c:pt>
                <c:pt idx="1563">
                  <c:v>1951.7</c:v>
                </c:pt>
                <c:pt idx="1564">
                  <c:v>1940.1</c:v>
                </c:pt>
                <c:pt idx="1565">
                  <c:v>1925</c:v>
                </c:pt>
                <c:pt idx="1566">
                  <c:v>1935.2</c:v>
                </c:pt>
                <c:pt idx="1567">
                  <c:v>1913.5</c:v>
                </c:pt>
                <c:pt idx="1568">
                  <c:v>1900.4</c:v>
                </c:pt>
                <c:pt idx="1569">
                  <c:v>1946.1</c:v>
                </c:pt>
                <c:pt idx="1570">
                  <c:v>1967.6</c:v>
                </c:pt>
                <c:pt idx="1571">
                  <c:v>1944.8</c:v>
                </c:pt>
                <c:pt idx="1572">
                  <c:v>1941.9</c:v>
                </c:pt>
                <c:pt idx="1573">
                  <c:v>1928.6</c:v>
                </c:pt>
                <c:pt idx="1574">
                  <c:v>1934.7</c:v>
                </c:pt>
                <c:pt idx="1575">
                  <c:v>1986.3</c:v>
                </c:pt>
                <c:pt idx="1576">
                  <c:v>1975.2</c:v>
                </c:pt>
                <c:pt idx="1577">
                  <c:v>1996.2</c:v>
                </c:pt>
                <c:pt idx="1578">
                  <c:v>1951.8</c:v>
                </c:pt>
                <c:pt idx="1579">
                  <c:v>1936.9</c:v>
                </c:pt>
                <c:pt idx="1580">
                  <c:v>1981.6</c:v>
                </c:pt>
                <c:pt idx="1581">
                  <c:v>2037.1</c:v>
                </c:pt>
                <c:pt idx="1582">
                  <c:v>2072.9</c:v>
                </c:pt>
                <c:pt idx="1583">
                  <c:v>2062.9</c:v>
                </c:pt>
                <c:pt idx="1584">
                  <c:v>2027.5</c:v>
                </c:pt>
                <c:pt idx="1585">
                  <c:v>1995.3</c:v>
                </c:pt>
                <c:pt idx="1586">
                  <c:v>1978.3</c:v>
                </c:pt>
                <c:pt idx="1587">
                  <c:v>1967.5</c:v>
                </c:pt>
                <c:pt idx="1588">
                  <c:v>1956.7</c:v>
                </c:pt>
                <c:pt idx="1589">
                  <c:v>1903.4</c:v>
                </c:pt>
                <c:pt idx="1590">
                  <c:v>1921</c:v>
                </c:pt>
                <c:pt idx="1591">
                  <c:v>1883</c:v>
                </c:pt>
                <c:pt idx="1592">
                  <c:v>1860.7</c:v>
                </c:pt>
                <c:pt idx="1593">
                  <c:v>1890.3</c:v>
                </c:pt>
                <c:pt idx="1594">
                  <c:v>1907.8</c:v>
                </c:pt>
                <c:pt idx="1595">
                  <c:v>1902.1</c:v>
                </c:pt>
                <c:pt idx="1596">
                  <c:v>1900.7</c:v>
                </c:pt>
                <c:pt idx="1597">
                  <c:v>1903.9</c:v>
                </c:pt>
                <c:pt idx="1598">
                  <c:v>1904.4</c:v>
                </c:pt>
                <c:pt idx="1599">
                  <c:v>1915.3</c:v>
                </c:pt>
                <c:pt idx="1600">
                  <c:v>1925.9</c:v>
                </c:pt>
                <c:pt idx="1601">
                  <c:v>1909.5</c:v>
                </c:pt>
                <c:pt idx="1602">
                  <c:v>1902.2</c:v>
                </c:pt>
                <c:pt idx="1603">
                  <c:v>1883.3</c:v>
                </c:pt>
                <c:pt idx="1604">
                  <c:v>1900.1</c:v>
                </c:pt>
                <c:pt idx="1605">
                  <c:v>1955.4</c:v>
                </c:pt>
                <c:pt idx="1606">
                  <c:v>1983.2</c:v>
                </c:pt>
                <c:pt idx="1607">
                  <c:v>1949.3</c:v>
                </c:pt>
                <c:pt idx="1608">
                  <c:v>1933.5</c:v>
                </c:pt>
                <c:pt idx="1609">
                  <c:v>1902.8</c:v>
                </c:pt>
                <c:pt idx="1610">
                  <c:v>1877.7</c:v>
                </c:pt>
                <c:pt idx="1611">
                  <c:v>1870.3</c:v>
                </c:pt>
                <c:pt idx="1612">
                  <c:v>1866.3</c:v>
                </c:pt>
                <c:pt idx="1613">
                  <c:v>1856.6</c:v>
                </c:pt>
                <c:pt idx="1614">
                  <c:v>1860.9</c:v>
                </c:pt>
                <c:pt idx="1615">
                  <c:v>1833.3</c:v>
                </c:pt>
                <c:pt idx="1616">
                  <c:v>1830</c:v>
                </c:pt>
                <c:pt idx="1617">
                  <c:v>1862.3</c:v>
                </c:pt>
                <c:pt idx="1618">
                  <c:v>1876.1</c:v>
                </c:pt>
                <c:pt idx="1619">
                  <c:v>1891.3</c:v>
                </c:pt>
                <c:pt idx="1620">
                  <c:v>1882</c:v>
                </c:pt>
                <c:pt idx="1621">
                  <c:v>1881.8</c:v>
                </c:pt>
                <c:pt idx="1622">
                  <c:v>1864.2</c:v>
                </c:pt>
                <c:pt idx="1623">
                  <c:v>1859.6</c:v>
                </c:pt>
                <c:pt idx="1624">
                  <c:v>1865.2</c:v>
                </c:pt>
                <c:pt idx="1625">
                  <c:v>1881.2</c:v>
                </c:pt>
                <c:pt idx="1626">
                  <c:v>1900.1</c:v>
                </c:pt>
                <c:pt idx="1627">
                  <c:v>1917.1</c:v>
                </c:pt>
                <c:pt idx="1628">
                  <c:v>1986.6</c:v>
                </c:pt>
                <c:pt idx="1629">
                  <c:v>2087.4</c:v>
                </c:pt>
                <c:pt idx="1630">
                  <c:v>2075.4</c:v>
                </c:pt>
                <c:pt idx="1631">
                  <c:v>2088.6</c:v>
                </c:pt>
                <c:pt idx="1632">
                  <c:v>2058.9</c:v>
                </c:pt>
                <c:pt idx="1633">
                  <c:v>2010.5</c:v>
                </c:pt>
                <c:pt idx="1634">
                  <c:v>2031.3</c:v>
                </c:pt>
                <c:pt idx="1635">
                  <c:v>2036</c:v>
                </c:pt>
                <c:pt idx="1636">
                  <c:v>2028.7</c:v>
                </c:pt>
                <c:pt idx="1637">
                  <c:v>2004.5</c:v>
                </c:pt>
                <c:pt idx="1638">
                  <c:v>1990.6</c:v>
                </c:pt>
                <c:pt idx="1639">
                  <c:v>1964.6</c:v>
                </c:pt>
                <c:pt idx="1640">
                  <c:v>1959.6</c:v>
                </c:pt>
                <c:pt idx="1641">
                  <c:v>1991.8</c:v>
                </c:pt>
                <c:pt idx="1642">
                  <c:v>1976.5</c:v>
                </c:pt>
                <c:pt idx="1643">
                  <c:v>1993.1</c:v>
                </c:pt>
                <c:pt idx="1644">
                  <c:v>1996</c:v>
                </c:pt>
                <c:pt idx="1645">
                  <c:v>1988.9</c:v>
                </c:pt>
                <c:pt idx="1646">
                  <c:v>1994.5</c:v>
                </c:pt>
                <c:pt idx="1647">
                  <c:v>2008</c:v>
                </c:pt>
                <c:pt idx="1648">
                  <c:v>2008.2</c:v>
                </c:pt>
                <c:pt idx="1649">
                  <c:v>2001.6</c:v>
                </c:pt>
                <c:pt idx="1650">
                  <c:v>2015</c:v>
                </c:pt>
                <c:pt idx="1651">
                  <c:v>2023.9</c:v>
                </c:pt>
                <c:pt idx="1652">
                  <c:v>2052.9</c:v>
                </c:pt>
                <c:pt idx="1653">
                  <c:v>2130.5</c:v>
                </c:pt>
                <c:pt idx="1654">
                  <c:v>2135.6999999999998</c:v>
                </c:pt>
                <c:pt idx="1655">
                  <c:v>2130.5</c:v>
                </c:pt>
                <c:pt idx="1656">
                  <c:v>2082.1999999999998</c:v>
                </c:pt>
                <c:pt idx="1657">
                  <c:v>2044.7</c:v>
                </c:pt>
                <c:pt idx="1658">
                  <c:v>2010</c:v>
                </c:pt>
                <c:pt idx="1659">
                  <c:v>2027.5</c:v>
                </c:pt>
                <c:pt idx="1660">
                  <c:v>2029.6</c:v>
                </c:pt>
                <c:pt idx="1661">
                  <c:v>2017.8</c:v>
                </c:pt>
                <c:pt idx="1662">
                  <c:v>2050.6</c:v>
                </c:pt>
                <c:pt idx="1663">
                  <c:v>2031.4</c:v>
                </c:pt>
                <c:pt idx="1664">
                  <c:v>2007.8</c:v>
                </c:pt>
                <c:pt idx="1665">
                  <c:v>2026.4</c:v>
                </c:pt>
                <c:pt idx="1666">
                  <c:v>2034.7</c:v>
                </c:pt>
                <c:pt idx="1667">
                  <c:v>2041</c:v>
                </c:pt>
                <c:pt idx="1668">
                  <c:v>2042.2</c:v>
                </c:pt>
                <c:pt idx="1669">
                  <c:v>2020.7</c:v>
                </c:pt>
                <c:pt idx="1670">
                  <c:v>1985.9</c:v>
                </c:pt>
                <c:pt idx="1671">
                  <c:v>2016.6</c:v>
                </c:pt>
                <c:pt idx="1672">
                  <c:v>2015</c:v>
                </c:pt>
                <c:pt idx="1673">
                  <c:v>1965.1</c:v>
                </c:pt>
                <c:pt idx="1674">
                  <c:v>1999.8</c:v>
                </c:pt>
                <c:pt idx="1675">
                  <c:v>1960.6</c:v>
                </c:pt>
                <c:pt idx="1676">
                  <c:v>1962.2</c:v>
                </c:pt>
                <c:pt idx="1677">
                  <c:v>2027.8</c:v>
                </c:pt>
                <c:pt idx="1678">
                  <c:v>2011.5</c:v>
                </c:pt>
                <c:pt idx="1679">
                  <c:v>1999</c:v>
                </c:pt>
                <c:pt idx="1680">
                  <c:v>1985.4</c:v>
                </c:pt>
                <c:pt idx="1681">
                  <c:v>2022.6</c:v>
                </c:pt>
                <c:pt idx="1682">
                  <c:v>1988</c:v>
                </c:pt>
                <c:pt idx="1683">
                  <c:v>1988.1</c:v>
                </c:pt>
                <c:pt idx="1684">
                  <c:v>2002.6</c:v>
                </c:pt>
                <c:pt idx="1685">
                  <c:v>1982.3</c:v>
                </c:pt>
                <c:pt idx="1686">
                  <c:v>1998.2</c:v>
                </c:pt>
                <c:pt idx="1687">
                  <c:v>1962.1</c:v>
                </c:pt>
                <c:pt idx="1688">
                  <c:v>1949.8</c:v>
                </c:pt>
                <c:pt idx="1689">
                  <c:v>2001.3</c:v>
                </c:pt>
                <c:pt idx="1690">
                  <c:v>2018</c:v>
                </c:pt>
                <c:pt idx="1691">
                  <c:v>2006.5</c:v>
                </c:pt>
                <c:pt idx="1692">
                  <c:v>1975.5</c:v>
                </c:pt>
                <c:pt idx="1693">
                  <c:v>1995.4</c:v>
                </c:pt>
                <c:pt idx="1694">
                  <c:v>1977.2</c:v>
                </c:pt>
                <c:pt idx="1695">
                  <c:v>1994.8</c:v>
                </c:pt>
                <c:pt idx="1696">
                  <c:v>2046.2</c:v>
                </c:pt>
                <c:pt idx="1697">
                  <c:v>2009.5</c:v>
                </c:pt>
                <c:pt idx="1698">
                  <c:v>1972.3</c:v>
                </c:pt>
                <c:pt idx="1699">
                  <c:v>1942.5</c:v>
                </c:pt>
                <c:pt idx="1700">
                  <c:v>2090.6999999999998</c:v>
                </c:pt>
                <c:pt idx="1701">
                  <c:v>2095.6</c:v>
                </c:pt>
                <c:pt idx="1702">
                  <c:v>2079.6999999999998</c:v>
                </c:pt>
                <c:pt idx="1703">
                  <c:v>2058.5</c:v>
                </c:pt>
                <c:pt idx="1704">
                  <c:v>2014.2</c:v>
                </c:pt>
                <c:pt idx="1705">
                  <c:v>2010.5</c:v>
                </c:pt>
                <c:pt idx="1706">
                  <c:v>1982.2</c:v>
                </c:pt>
                <c:pt idx="1707">
                  <c:v>1993.3</c:v>
                </c:pt>
                <c:pt idx="1708">
                  <c:v>1983</c:v>
                </c:pt>
                <c:pt idx="1709">
                  <c:v>1982.8</c:v>
                </c:pt>
                <c:pt idx="1710">
                  <c:v>1988.7</c:v>
                </c:pt>
                <c:pt idx="1711">
                  <c:v>1930.3</c:v>
                </c:pt>
                <c:pt idx="1712">
                  <c:v>1900.3</c:v>
                </c:pt>
                <c:pt idx="1713">
                  <c:v>1942.2</c:v>
                </c:pt>
                <c:pt idx="1714">
                  <c:v>1959.3</c:v>
                </c:pt>
                <c:pt idx="1715">
                  <c:v>1932.1</c:v>
                </c:pt>
                <c:pt idx="1716">
                  <c:v>1882.1</c:v>
                </c:pt>
                <c:pt idx="1717">
                  <c:v>1882.3</c:v>
                </c:pt>
                <c:pt idx="1718">
                  <c:v>1868</c:v>
                </c:pt>
                <c:pt idx="1719">
                  <c:v>1882.6</c:v>
                </c:pt>
                <c:pt idx="1720">
                  <c:v>1890.7</c:v>
                </c:pt>
                <c:pt idx="1721">
                  <c:v>1861.3</c:v>
                </c:pt>
                <c:pt idx="1722">
                  <c:v>1848.3</c:v>
                </c:pt>
                <c:pt idx="1723">
                  <c:v>1861.5</c:v>
                </c:pt>
                <c:pt idx="1724">
                  <c:v>1918.3</c:v>
                </c:pt>
                <c:pt idx="1725">
                  <c:v>2004.9</c:v>
                </c:pt>
                <c:pt idx="1726">
                  <c:v>1994</c:v>
                </c:pt>
                <c:pt idx="1727">
                  <c:v>1992.1</c:v>
                </c:pt>
                <c:pt idx="1728">
                  <c:v>1950.7</c:v>
                </c:pt>
                <c:pt idx="1729">
                  <c:v>1987.4</c:v>
                </c:pt>
                <c:pt idx="1730">
                  <c:v>1976.3</c:v>
                </c:pt>
                <c:pt idx="1731">
                  <c:v>1970.8</c:v>
                </c:pt>
                <c:pt idx="1732">
                  <c:v>2018.1</c:v>
                </c:pt>
                <c:pt idx="1733">
                  <c:v>2023.8</c:v>
                </c:pt>
                <c:pt idx="1734">
                  <c:v>2035.1</c:v>
                </c:pt>
                <c:pt idx="1735">
                  <c:v>1989.3</c:v>
                </c:pt>
                <c:pt idx="1736">
                  <c:v>1968.3</c:v>
                </c:pt>
                <c:pt idx="1737">
                  <c:v>1991</c:v>
                </c:pt>
                <c:pt idx="1738">
                  <c:v>1980.1</c:v>
                </c:pt>
                <c:pt idx="1739">
                  <c:v>1984.8</c:v>
                </c:pt>
                <c:pt idx="1740">
                  <c:v>1983</c:v>
                </c:pt>
                <c:pt idx="1741">
                  <c:v>1966.4</c:v>
                </c:pt>
                <c:pt idx="1742">
                  <c:v>1940.9</c:v>
                </c:pt>
                <c:pt idx="1743">
                  <c:v>1946.4</c:v>
                </c:pt>
                <c:pt idx="1744">
                  <c:v>1994.8</c:v>
                </c:pt>
                <c:pt idx="1745">
                  <c:v>1976.9</c:v>
                </c:pt>
                <c:pt idx="1746">
                  <c:v>2000.4</c:v>
                </c:pt>
                <c:pt idx="1747">
                  <c:v>1987.7</c:v>
                </c:pt>
                <c:pt idx="1748">
                  <c:v>2025.7</c:v>
                </c:pt>
                <c:pt idx="1749">
                  <c:v>2071</c:v>
                </c:pt>
                <c:pt idx="1750">
                  <c:v>2086.1</c:v>
                </c:pt>
                <c:pt idx="1751">
                  <c:v>2085.6999999999998</c:v>
                </c:pt>
                <c:pt idx="1752">
                  <c:v>2074.9</c:v>
                </c:pt>
                <c:pt idx="1753">
                  <c:v>2045.8</c:v>
                </c:pt>
                <c:pt idx="1754">
                  <c:v>2019.4</c:v>
                </c:pt>
                <c:pt idx="1755">
                  <c:v>2022.1</c:v>
                </c:pt>
                <c:pt idx="1756">
                  <c:v>2016.2</c:v>
                </c:pt>
                <c:pt idx="1757">
                  <c:v>1982.4</c:v>
                </c:pt>
                <c:pt idx="1758">
                  <c:v>2000.6</c:v>
                </c:pt>
                <c:pt idx="1759">
                  <c:v>1969.5</c:v>
                </c:pt>
                <c:pt idx="1760">
                  <c:v>1983.2</c:v>
                </c:pt>
                <c:pt idx="1761">
                  <c:v>2009.9</c:v>
                </c:pt>
                <c:pt idx="1762">
                  <c:v>2048</c:v>
                </c:pt>
                <c:pt idx="1763">
                  <c:v>2023.5</c:v>
                </c:pt>
                <c:pt idx="1764">
                  <c:v>2033.1</c:v>
                </c:pt>
                <c:pt idx="1765">
                  <c:v>2053.5</c:v>
                </c:pt>
                <c:pt idx="1766">
                  <c:v>2034</c:v>
                </c:pt>
                <c:pt idx="1767">
                  <c:v>2053.8000000000002</c:v>
                </c:pt>
                <c:pt idx="1768">
                  <c:v>2049.1999999999998</c:v>
                </c:pt>
                <c:pt idx="1769">
                  <c:v>2063.1</c:v>
                </c:pt>
                <c:pt idx="1770">
                  <c:v>2030.2</c:v>
                </c:pt>
                <c:pt idx="1771">
                  <c:v>1983.5</c:v>
                </c:pt>
                <c:pt idx="1772">
                  <c:v>2019.3</c:v>
                </c:pt>
                <c:pt idx="1773">
                  <c:v>2125.5</c:v>
                </c:pt>
                <c:pt idx="1774">
                  <c:v>2152.1999999999998</c:v>
                </c:pt>
                <c:pt idx="1775">
                  <c:v>2125.3000000000002</c:v>
                </c:pt>
                <c:pt idx="1776">
                  <c:v>2135</c:v>
                </c:pt>
                <c:pt idx="1777">
                  <c:v>2081.1</c:v>
                </c:pt>
                <c:pt idx="1778">
                  <c:v>2062.5</c:v>
                </c:pt>
                <c:pt idx="1779">
                  <c:v>2076.6999999999998</c:v>
                </c:pt>
                <c:pt idx="1780">
                  <c:v>2062.6999999999998</c:v>
                </c:pt>
                <c:pt idx="1781">
                  <c:v>2031</c:v>
                </c:pt>
                <c:pt idx="1782">
                  <c:v>2035.9</c:v>
                </c:pt>
                <c:pt idx="1783">
                  <c:v>1999.1</c:v>
                </c:pt>
                <c:pt idx="1784">
                  <c:v>1988.4</c:v>
                </c:pt>
                <c:pt idx="1785">
                  <c:v>1993.1</c:v>
                </c:pt>
                <c:pt idx="1786">
                  <c:v>2007.3</c:v>
                </c:pt>
                <c:pt idx="1787">
                  <c:v>2057.4</c:v>
                </c:pt>
                <c:pt idx="1788">
                  <c:v>2038.1</c:v>
                </c:pt>
                <c:pt idx="1789">
                  <c:v>2013.9</c:v>
                </c:pt>
                <c:pt idx="1790">
                  <c:v>2029</c:v>
                </c:pt>
                <c:pt idx="1791">
                  <c:v>2054.6</c:v>
                </c:pt>
                <c:pt idx="1792">
                  <c:v>2078.3000000000002</c:v>
                </c:pt>
                <c:pt idx="1793">
                  <c:v>2076.4</c:v>
                </c:pt>
                <c:pt idx="1794">
                  <c:v>2076.1</c:v>
                </c:pt>
                <c:pt idx="1795">
                  <c:v>2075.3000000000002</c:v>
                </c:pt>
                <c:pt idx="1796">
                  <c:v>2085.1</c:v>
                </c:pt>
                <c:pt idx="1797">
                  <c:v>2157.8000000000002</c:v>
                </c:pt>
                <c:pt idx="1798">
                  <c:v>2181.1999999999998</c:v>
                </c:pt>
                <c:pt idx="1799">
                  <c:v>2167.1</c:v>
                </c:pt>
                <c:pt idx="1800">
                  <c:v>2148.9</c:v>
                </c:pt>
                <c:pt idx="1801">
                  <c:v>2079.1</c:v>
                </c:pt>
                <c:pt idx="1802">
                  <c:v>2076.8000000000002</c:v>
                </c:pt>
                <c:pt idx="1803">
                  <c:v>2070.1999999999998</c:v>
                </c:pt>
                <c:pt idx="1804">
                  <c:v>1995.6</c:v>
                </c:pt>
                <c:pt idx="1805">
                  <c:v>1943</c:v>
                </c:pt>
                <c:pt idx="1806">
                  <c:v>1961</c:v>
                </c:pt>
                <c:pt idx="1807">
                  <c:v>1913.3</c:v>
                </c:pt>
                <c:pt idx="1808">
                  <c:v>1903.5</c:v>
                </c:pt>
                <c:pt idx="1809">
                  <c:v>1921</c:v>
                </c:pt>
                <c:pt idx="1810">
                  <c:v>1939.5</c:v>
                </c:pt>
                <c:pt idx="1811">
                  <c:v>1980.8</c:v>
                </c:pt>
                <c:pt idx="1812">
                  <c:v>1955.4</c:v>
                </c:pt>
                <c:pt idx="1813">
                  <c:v>1960.7</c:v>
                </c:pt>
                <c:pt idx="1814">
                  <c:v>1956.9</c:v>
                </c:pt>
                <c:pt idx="1815">
                  <c:v>1967.5</c:v>
                </c:pt>
                <c:pt idx="1816">
                  <c:v>1975.2</c:v>
                </c:pt>
                <c:pt idx="1817">
                  <c:v>1974.2</c:v>
                </c:pt>
                <c:pt idx="1818">
                  <c:v>2011.5</c:v>
                </c:pt>
                <c:pt idx="1819">
                  <c:v>2016.3</c:v>
                </c:pt>
                <c:pt idx="1820">
                  <c:v>2091.6999999999998</c:v>
                </c:pt>
                <c:pt idx="1821">
                  <c:v>2123</c:v>
                </c:pt>
                <c:pt idx="1822">
                  <c:v>2082.5</c:v>
                </c:pt>
                <c:pt idx="1823">
                  <c:v>2157.5</c:v>
                </c:pt>
                <c:pt idx="1824">
                  <c:v>2081.8000000000002</c:v>
                </c:pt>
                <c:pt idx="1825">
                  <c:v>2057.1999999999998</c:v>
                </c:pt>
                <c:pt idx="1826">
                  <c:v>2034.4</c:v>
                </c:pt>
                <c:pt idx="1827">
                  <c:v>2030.4</c:v>
                </c:pt>
                <c:pt idx="1828">
                  <c:v>2035.9</c:v>
                </c:pt>
                <c:pt idx="1829">
                  <c:v>2042.5</c:v>
                </c:pt>
                <c:pt idx="1830">
                  <c:v>2028.5</c:v>
                </c:pt>
                <c:pt idx="1831">
                  <c:v>2005.7</c:v>
                </c:pt>
                <c:pt idx="1832">
                  <c:v>1949.9</c:v>
                </c:pt>
                <c:pt idx="1833">
                  <c:v>1931.5</c:v>
                </c:pt>
                <c:pt idx="1834">
                  <c:v>1938.5</c:v>
                </c:pt>
                <c:pt idx="1835">
                  <c:v>1972.4</c:v>
                </c:pt>
                <c:pt idx="1836">
                  <c:v>1974</c:v>
                </c:pt>
                <c:pt idx="1837">
                  <c:v>1956.2</c:v>
                </c:pt>
                <c:pt idx="1838">
                  <c:v>1962</c:v>
                </c:pt>
                <c:pt idx="1839">
                  <c:v>1936.2</c:v>
                </c:pt>
                <c:pt idx="1840">
                  <c:v>1965.1</c:v>
                </c:pt>
                <c:pt idx="1841">
                  <c:v>2007.1</c:v>
                </c:pt>
                <c:pt idx="1842">
                  <c:v>1997.2</c:v>
                </c:pt>
                <c:pt idx="1843">
                  <c:v>1980.9</c:v>
                </c:pt>
                <c:pt idx="1844">
                  <c:v>1993</c:v>
                </c:pt>
                <c:pt idx="1845">
                  <c:v>2068</c:v>
                </c:pt>
                <c:pt idx="1846">
                  <c:v>2083.8000000000002</c:v>
                </c:pt>
                <c:pt idx="1847">
                  <c:v>2067.5</c:v>
                </c:pt>
                <c:pt idx="1848">
                  <c:v>2038</c:v>
                </c:pt>
                <c:pt idx="1849">
                  <c:v>2007.2</c:v>
                </c:pt>
                <c:pt idx="1850">
                  <c:v>1969.6</c:v>
                </c:pt>
                <c:pt idx="1851">
                  <c:v>1978.6</c:v>
                </c:pt>
                <c:pt idx="1852">
                  <c:v>1971.8</c:v>
                </c:pt>
                <c:pt idx="1853">
                  <c:v>1945.1</c:v>
                </c:pt>
                <c:pt idx="1854">
                  <c:v>1933.3</c:v>
                </c:pt>
                <c:pt idx="1855">
                  <c:v>1904</c:v>
                </c:pt>
                <c:pt idx="1856">
                  <c:v>1863.7</c:v>
                </c:pt>
                <c:pt idx="1857">
                  <c:v>1863.4</c:v>
                </c:pt>
                <c:pt idx="1858">
                  <c:v>1872.7</c:v>
                </c:pt>
                <c:pt idx="1859">
                  <c:v>1881</c:v>
                </c:pt>
                <c:pt idx="1860">
                  <c:v>1882.7</c:v>
                </c:pt>
                <c:pt idx="1861">
                  <c:v>1888.8</c:v>
                </c:pt>
                <c:pt idx="1862">
                  <c:v>1870.3</c:v>
                </c:pt>
                <c:pt idx="1863">
                  <c:v>1868.2</c:v>
                </c:pt>
                <c:pt idx="1864">
                  <c:v>1896.1</c:v>
                </c:pt>
                <c:pt idx="1865">
                  <c:v>1851.2</c:v>
                </c:pt>
                <c:pt idx="1866">
                  <c:v>1890.3</c:v>
                </c:pt>
                <c:pt idx="1867">
                  <c:v>1906.5</c:v>
                </c:pt>
                <c:pt idx="1868">
                  <c:v>1927.8</c:v>
                </c:pt>
                <c:pt idx="1869">
                  <c:v>1977.3</c:v>
                </c:pt>
                <c:pt idx="1870">
                  <c:v>1971.4</c:v>
                </c:pt>
                <c:pt idx="1871">
                  <c:v>1933.9</c:v>
                </c:pt>
                <c:pt idx="1872">
                  <c:v>1935.4</c:v>
                </c:pt>
                <c:pt idx="1873">
                  <c:v>1888</c:v>
                </c:pt>
                <c:pt idx="1874">
                  <c:v>1835.5</c:v>
                </c:pt>
                <c:pt idx="1875">
                  <c:v>1888</c:v>
                </c:pt>
                <c:pt idx="1876">
                  <c:v>1886.8</c:v>
                </c:pt>
                <c:pt idx="1877">
                  <c:v>1871</c:v>
                </c:pt>
                <c:pt idx="1878">
                  <c:v>1877.8</c:v>
                </c:pt>
                <c:pt idx="1879">
                  <c:v>1852.4</c:v>
                </c:pt>
                <c:pt idx="1880">
                  <c:v>1812.5</c:v>
                </c:pt>
                <c:pt idx="1881">
                  <c:v>1861.7</c:v>
                </c:pt>
                <c:pt idx="1882">
                  <c:v>1877.6</c:v>
                </c:pt>
                <c:pt idx="1883">
                  <c:v>1842.4</c:v>
                </c:pt>
                <c:pt idx="1884">
                  <c:v>1789.2</c:v>
                </c:pt>
                <c:pt idx="1885">
                  <c:v>1757.4</c:v>
                </c:pt>
                <c:pt idx="1886">
                  <c:v>1791.7</c:v>
                </c:pt>
                <c:pt idx="1887">
                  <c:v>1847.5</c:v>
                </c:pt>
                <c:pt idx="1888">
                  <c:v>1917.3</c:v>
                </c:pt>
                <c:pt idx="1889">
                  <c:v>1941</c:v>
                </c:pt>
                <c:pt idx="1890">
                  <c:v>1935.9</c:v>
                </c:pt>
                <c:pt idx="1891">
                  <c:v>1918</c:v>
                </c:pt>
                <c:pt idx="1892">
                  <c:v>1935.9</c:v>
                </c:pt>
                <c:pt idx="1893">
                  <c:v>1992.3</c:v>
                </c:pt>
                <c:pt idx="1894">
                  <c:v>2015</c:v>
                </c:pt>
                <c:pt idx="1895">
                  <c:v>2011.8</c:v>
                </c:pt>
                <c:pt idx="1896">
                  <c:v>1992.5</c:v>
                </c:pt>
                <c:pt idx="1897">
                  <c:v>1973.2</c:v>
                </c:pt>
                <c:pt idx="1898">
                  <c:v>1949.5</c:v>
                </c:pt>
                <c:pt idx="1899">
                  <c:v>1941</c:v>
                </c:pt>
                <c:pt idx="1900">
                  <c:v>1964.8</c:v>
                </c:pt>
                <c:pt idx="1901">
                  <c:v>1953.7</c:v>
                </c:pt>
                <c:pt idx="1902">
                  <c:v>1954.6</c:v>
                </c:pt>
                <c:pt idx="1903">
                  <c:v>1889</c:v>
                </c:pt>
                <c:pt idx="1904">
                  <c:v>1821.1</c:v>
                </c:pt>
                <c:pt idx="1905">
                  <c:v>1809.5</c:v>
                </c:pt>
                <c:pt idx="1906">
                  <c:v>1823</c:v>
                </c:pt>
                <c:pt idx="1907">
                  <c:v>1873.8</c:v>
                </c:pt>
                <c:pt idx="1908">
                  <c:v>1816.6</c:v>
                </c:pt>
                <c:pt idx="1909">
                  <c:v>1825.6</c:v>
                </c:pt>
                <c:pt idx="1910">
                  <c:v>1807.2</c:v>
                </c:pt>
                <c:pt idx="1911">
                  <c:v>1847.7</c:v>
                </c:pt>
                <c:pt idx="1912">
                  <c:v>1868.5</c:v>
                </c:pt>
                <c:pt idx="1913">
                  <c:v>1862.2</c:v>
                </c:pt>
                <c:pt idx="1914">
                  <c:v>1884.2</c:v>
                </c:pt>
                <c:pt idx="1915">
                  <c:v>1854.8</c:v>
                </c:pt>
                <c:pt idx="1916">
                  <c:v>1895.7</c:v>
                </c:pt>
                <c:pt idx="1917">
                  <c:v>1985</c:v>
                </c:pt>
                <c:pt idx="1918">
                  <c:v>2028.1</c:v>
                </c:pt>
                <c:pt idx="1919">
                  <c:v>1919.7</c:v>
                </c:pt>
                <c:pt idx="1920">
                  <c:v>1985.8</c:v>
                </c:pt>
                <c:pt idx="1921">
                  <c:v>2035.9</c:v>
                </c:pt>
                <c:pt idx="1922">
                  <c:v>1961</c:v>
                </c:pt>
                <c:pt idx="1923">
                  <c:v>1972.4</c:v>
                </c:pt>
                <c:pt idx="1924">
                  <c:v>1964.1</c:v>
                </c:pt>
                <c:pt idx="1925">
                  <c:v>1929.7</c:v>
                </c:pt>
                <c:pt idx="1926">
                  <c:v>1949</c:v>
                </c:pt>
                <c:pt idx="1927">
                  <c:v>1948.5</c:v>
                </c:pt>
                <c:pt idx="1928">
                  <c:v>1944.2</c:v>
                </c:pt>
                <c:pt idx="1929">
                  <c:v>1991.4</c:v>
                </c:pt>
                <c:pt idx="1930">
                  <c:v>2008.5</c:v>
                </c:pt>
                <c:pt idx="1931">
                  <c:v>2006.8</c:v>
                </c:pt>
                <c:pt idx="1932">
                  <c:v>2024.2</c:v>
                </c:pt>
                <c:pt idx="1933">
                  <c:v>1987.6</c:v>
                </c:pt>
                <c:pt idx="1934">
                  <c:v>1964.9</c:v>
                </c:pt>
                <c:pt idx="1935">
                  <c:v>1982</c:v>
                </c:pt>
                <c:pt idx="1936">
                  <c:v>2031</c:v>
                </c:pt>
                <c:pt idx="1937">
                  <c:v>2022.1</c:v>
                </c:pt>
                <c:pt idx="1938">
                  <c:v>2007.7</c:v>
                </c:pt>
                <c:pt idx="1939">
                  <c:v>2005.2</c:v>
                </c:pt>
                <c:pt idx="1940">
                  <c:v>2062.1999999999998</c:v>
                </c:pt>
                <c:pt idx="1941">
                  <c:v>2130.1999999999998</c:v>
                </c:pt>
                <c:pt idx="1942">
                  <c:v>2143.1</c:v>
                </c:pt>
                <c:pt idx="1943">
                  <c:v>2125.9</c:v>
                </c:pt>
                <c:pt idx="1944">
                  <c:v>2089.1</c:v>
                </c:pt>
                <c:pt idx="1945">
                  <c:v>2056.4</c:v>
                </c:pt>
                <c:pt idx="1946">
                  <c:v>2047.5</c:v>
                </c:pt>
                <c:pt idx="1947">
                  <c:v>2053.1</c:v>
                </c:pt>
                <c:pt idx="1948">
                  <c:v>2012.7</c:v>
                </c:pt>
                <c:pt idx="1949">
                  <c:v>2015.9</c:v>
                </c:pt>
                <c:pt idx="1950">
                  <c:v>2040.4</c:v>
                </c:pt>
                <c:pt idx="1951">
                  <c:v>1978.3</c:v>
                </c:pt>
                <c:pt idx="1952">
                  <c:v>1946.6</c:v>
                </c:pt>
                <c:pt idx="1953">
                  <c:v>1993.9</c:v>
                </c:pt>
                <c:pt idx="1954">
                  <c:v>2046.4</c:v>
                </c:pt>
                <c:pt idx="1955">
                  <c:v>2049.1999999999998</c:v>
                </c:pt>
                <c:pt idx="1956">
                  <c:v>2047.2</c:v>
                </c:pt>
                <c:pt idx="1957">
                  <c:v>2068.9</c:v>
                </c:pt>
                <c:pt idx="1958">
                  <c:v>2065.3000000000002</c:v>
                </c:pt>
                <c:pt idx="1959">
                  <c:v>2072.5</c:v>
                </c:pt>
                <c:pt idx="1960">
                  <c:v>2096.9</c:v>
                </c:pt>
                <c:pt idx="1961">
                  <c:v>2096.6999999999998</c:v>
                </c:pt>
                <c:pt idx="1962">
                  <c:v>2085</c:v>
                </c:pt>
                <c:pt idx="1963">
                  <c:v>1891.4</c:v>
                </c:pt>
                <c:pt idx="1964">
                  <c:v>2058.6</c:v>
                </c:pt>
                <c:pt idx="1965">
                  <c:v>2093.3000000000002</c:v>
                </c:pt>
                <c:pt idx="1966">
                  <c:v>2055.3000000000002</c:v>
                </c:pt>
                <c:pt idx="1967">
                  <c:v>2102.6</c:v>
                </c:pt>
                <c:pt idx="1968">
                  <c:v>2040.8</c:v>
                </c:pt>
                <c:pt idx="1969">
                  <c:v>2039.3</c:v>
                </c:pt>
                <c:pt idx="1970">
                  <c:v>2022.5</c:v>
                </c:pt>
                <c:pt idx="1971">
                  <c:v>2019.2</c:v>
                </c:pt>
                <c:pt idx="1972">
                  <c:v>2018.1</c:v>
                </c:pt>
                <c:pt idx="1973">
                  <c:v>2004.7</c:v>
                </c:pt>
                <c:pt idx="1974">
                  <c:v>2019.6</c:v>
                </c:pt>
                <c:pt idx="1975">
                  <c:v>1951.4</c:v>
                </c:pt>
                <c:pt idx="1976">
                  <c:v>1937.3</c:v>
                </c:pt>
                <c:pt idx="1977">
                  <c:v>1978.3</c:v>
                </c:pt>
                <c:pt idx="1978">
                  <c:v>2032.4</c:v>
                </c:pt>
                <c:pt idx="1979">
                  <c:v>2031.9</c:v>
                </c:pt>
                <c:pt idx="1980">
                  <c:v>2033.2</c:v>
                </c:pt>
                <c:pt idx="1981">
                  <c:v>2034.4</c:v>
                </c:pt>
                <c:pt idx="1982">
                  <c:v>2030.4</c:v>
                </c:pt>
                <c:pt idx="1983">
                  <c:v>2022.5</c:v>
                </c:pt>
                <c:pt idx="1984">
                  <c:v>2028.5</c:v>
                </c:pt>
                <c:pt idx="1985">
                  <c:v>2031.7</c:v>
                </c:pt>
                <c:pt idx="1986">
                  <c:v>2045.9</c:v>
                </c:pt>
                <c:pt idx="1987">
                  <c:v>2023</c:v>
                </c:pt>
                <c:pt idx="1988">
                  <c:v>2094.1999999999998</c:v>
                </c:pt>
                <c:pt idx="1989">
                  <c:v>2166.1999999999998</c:v>
                </c:pt>
                <c:pt idx="1990">
                  <c:v>2126.1999999999998</c:v>
                </c:pt>
                <c:pt idx="1991">
                  <c:v>2100.4</c:v>
                </c:pt>
                <c:pt idx="1992">
                  <c:v>2075.3000000000002</c:v>
                </c:pt>
                <c:pt idx="1993">
                  <c:v>2076.4</c:v>
                </c:pt>
                <c:pt idx="1994">
                  <c:v>2065.1</c:v>
                </c:pt>
                <c:pt idx="1995">
                  <c:v>2066.6999999999998</c:v>
                </c:pt>
                <c:pt idx="1996">
                  <c:v>2064</c:v>
                </c:pt>
                <c:pt idx="1997">
                  <c:v>2049.3000000000002</c:v>
                </c:pt>
                <c:pt idx="1998">
                  <c:v>2068.1999999999998</c:v>
                </c:pt>
                <c:pt idx="1999">
                  <c:v>2059.3000000000002</c:v>
                </c:pt>
                <c:pt idx="2000">
                  <c:v>2043</c:v>
                </c:pt>
                <c:pt idx="2001">
                  <c:v>2085.1</c:v>
                </c:pt>
                <c:pt idx="2002">
                  <c:v>2071.9</c:v>
                </c:pt>
                <c:pt idx="2003">
                  <c:v>2054.3000000000002</c:v>
                </c:pt>
                <c:pt idx="2004">
                  <c:v>2055</c:v>
                </c:pt>
                <c:pt idx="2005">
                  <c:v>2064.5</c:v>
                </c:pt>
                <c:pt idx="2006">
                  <c:v>2082.3000000000002</c:v>
                </c:pt>
                <c:pt idx="2007">
                  <c:v>2072.4</c:v>
                </c:pt>
                <c:pt idx="2008">
                  <c:v>2104.1999999999998</c:v>
                </c:pt>
                <c:pt idx="2009">
                  <c:v>2096.1</c:v>
                </c:pt>
                <c:pt idx="2010">
                  <c:v>2060.4</c:v>
                </c:pt>
                <c:pt idx="2011">
                  <c:v>2068.1999999999998</c:v>
                </c:pt>
                <c:pt idx="2012">
                  <c:v>2103.1</c:v>
                </c:pt>
                <c:pt idx="2013">
                  <c:v>2158.1999999999998</c:v>
                </c:pt>
                <c:pt idx="2014">
                  <c:v>2146.3000000000002</c:v>
                </c:pt>
                <c:pt idx="2015">
                  <c:v>2130.1</c:v>
                </c:pt>
                <c:pt idx="2016">
                  <c:v>2121.1999999999998</c:v>
                </c:pt>
                <c:pt idx="2017">
                  <c:v>2099.1</c:v>
                </c:pt>
                <c:pt idx="2018">
                  <c:v>2044.7</c:v>
                </c:pt>
                <c:pt idx="2019">
                  <c:v>2067.3000000000002</c:v>
                </c:pt>
                <c:pt idx="2020">
                  <c:v>2059.4</c:v>
                </c:pt>
                <c:pt idx="2021">
                  <c:v>2067.1</c:v>
                </c:pt>
                <c:pt idx="2022">
                  <c:v>2086.4</c:v>
                </c:pt>
                <c:pt idx="2023">
                  <c:v>2049.1999999999998</c:v>
                </c:pt>
                <c:pt idx="2024">
                  <c:v>2026.6</c:v>
                </c:pt>
                <c:pt idx="2025">
                  <c:v>2045.7</c:v>
                </c:pt>
                <c:pt idx="2026">
                  <c:v>2038.4</c:v>
                </c:pt>
                <c:pt idx="2027">
                  <c:v>2033.8</c:v>
                </c:pt>
                <c:pt idx="2028">
                  <c:v>2027.9</c:v>
                </c:pt>
                <c:pt idx="2029">
                  <c:v>2039.8</c:v>
                </c:pt>
                <c:pt idx="2030">
                  <c:v>2041.4</c:v>
                </c:pt>
                <c:pt idx="2031">
                  <c:v>2063.5</c:v>
                </c:pt>
                <c:pt idx="2032">
                  <c:v>2076.1</c:v>
                </c:pt>
                <c:pt idx="2033">
                  <c:v>2080.4</c:v>
                </c:pt>
                <c:pt idx="2034">
                  <c:v>2070.6999999999998</c:v>
                </c:pt>
                <c:pt idx="2035">
                  <c:v>2057.6999999999998</c:v>
                </c:pt>
                <c:pt idx="2036">
                  <c:v>2105</c:v>
                </c:pt>
                <c:pt idx="2037">
                  <c:v>2170</c:v>
                </c:pt>
                <c:pt idx="2038">
                  <c:v>2139.1</c:v>
                </c:pt>
                <c:pt idx="2039">
                  <c:v>2124.6999999999998</c:v>
                </c:pt>
                <c:pt idx="2040">
                  <c:v>2071.6</c:v>
                </c:pt>
                <c:pt idx="2041">
                  <c:v>2075.1999999999998</c:v>
                </c:pt>
                <c:pt idx="2042">
                  <c:v>2096.5</c:v>
                </c:pt>
                <c:pt idx="2043">
                  <c:v>2110.9</c:v>
                </c:pt>
                <c:pt idx="2044">
                  <c:v>2068.8000000000002</c:v>
                </c:pt>
                <c:pt idx="2045">
                  <c:v>2053</c:v>
                </c:pt>
                <c:pt idx="2046">
                  <c:v>2048.1</c:v>
                </c:pt>
                <c:pt idx="2047">
                  <c:v>2007.7</c:v>
                </c:pt>
                <c:pt idx="2048">
                  <c:v>1988.6</c:v>
                </c:pt>
                <c:pt idx="2049">
                  <c:v>2019.8</c:v>
                </c:pt>
                <c:pt idx="2050">
                  <c:v>2020.2</c:v>
                </c:pt>
                <c:pt idx="2051">
                  <c:v>2006</c:v>
                </c:pt>
                <c:pt idx="2052">
                  <c:v>1955.9</c:v>
                </c:pt>
                <c:pt idx="2053">
                  <c:v>1937.7</c:v>
                </c:pt>
                <c:pt idx="2054">
                  <c:v>1953.3</c:v>
                </c:pt>
                <c:pt idx="2055">
                  <c:v>2000.4</c:v>
                </c:pt>
                <c:pt idx="2056">
                  <c:v>2074</c:v>
                </c:pt>
                <c:pt idx="2057">
                  <c:v>2037.6</c:v>
                </c:pt>
                <c:pt idx="2058">
                  <c:v>2020.5</c:v>
                </c:pt>
                <c:pt idx="2059">
                  <c:v>1983</c:v>
                </c:pt>
                <c:pt idx="2060">
                  <c:v>2069.3000000000002</c:v>
                </c:pt>
                <c:pt idx="2061">
                  <c:v>2118.3000000000002</c:v>
                </c:pt>
                <c:pt idx="2062">
                  <c:v>2136.3000000000002</c:v>
                </c:pt>
                <c:pt idx="2063">
                  <c:v>2138.1999999999998</c:v>
                </c:pt>
                <c:pt idx="2064">
                  <c:v>2101.4</c:v>
                </c:pt>
                <c:pt idx="2065">
                  <c:v>2150.6999999999998</c:v>
                </c:pt>
                <c:pt idx="2066">
                  <c:v>2079.9</c:v>
                </c:pt>
                <c:pt idx="2067">
                  <c:v>2073.6</c:v>
                </c:pt>
                <c:pt idx="2068">
                  <c:v>2057.6</c:v>
                </c:pt>
                <c:pt idx="2069">
                  <c:v>2030.7</c:v>
                </c:pt>
                <c:pt idx="2070">
                  <c:v>2043</c:v>
                </c:pt>
                <c:pt idx="2071">
                  <c:v>1961.8</c:v>
                </c:pt>
                <c:pt idx="2072">
                  <c:v>1971.6</c:v>
                </c:pt>
                <c:pt idx="2073">
                  <c:v>2056.4</c:v>
                </c:pt>
                <c:pt idx="2074">
                  <c:v>2083.6999999999998</c:v>
                </c:pt>
                <c:pt idx="2075">
                  <c:v>2054.6999999999998</c:v>
                </c:pt>
                <c:pt idx="2076">
                  <c:v>2074.5</c:v>
                </c:pt>
                <c:pt idx="2077">
                  <c:v>2069.1</c:v>
                </c:pt>
                <c:pt idx="2078">
                  <c:v>2067.1</c:v>
                </c:pt>
                <c:pt idx="2079">
                  <c:v>2038.6</c:v>
                </c:pt>
                <c:pt idx="2080">
                  <c:v>2033.3</c:v>
                </c:pt>
                <c:pt idx="2081">
                  <c:v>2049.6999999999998</c:v>
                </c:pt>
                <c:pt idx="2082">
                  <c:v>2025.7</c:v>
                </c:pt>
                <c:pt idx="2083">
                  <c:v>1994.8</c:v>
                </c:pt>
                <c:pt idx="2084">
                  <c:v>2091.6</c:v>
                </c:pt>
                <c:pt idx="2085">
                  <c:v>2100</c:v>
                </c:pt>
                <c:pt idx="2086">
                  <c:v>2096.9</c:v>
                </c:pt>
                <c:pt idx="2087">
                  <c:v>2101.1999999999998</c:v>
                </c:pt>
                <c:pt idx="2088">
                  <c:v>2070.4</c:v>
                </c:pt>
                <c:pt idx="2089">
                  <c:v>2053.3000000000002</c:v>
                </c:pt>
                <c:pt idx="2090">
                  <c:v>2019.9</c:v>
                </c:pt>
                <c:pt idx="2091">
                  <c:v>2031.3</c:v>
                </c:pt>
                <c:pt idx="2092">
                  <c:v>2028.6</c:v>
                </c:pt>
                <c:pt idx="2093">
                  <c:v>2025.5</c:v>
                </c:pt>
                <c:pt idx="2094">
                  <c:v>2052.6</c:v>
                </c:pt>
                <c:pt idx="2095">
                  <c:v>2021.6</c:v>
                </c:pt>
                <c:pt idx="2096">
                  <c:v>2016.8</c:v>
                </c:pt>
                <c:pt idx="2097">
                  <c:v>2063.6</c:v>
                </c:pt>
                <c:pt idx="2098">
                  <c:v>2070.1999999999998</c:v>
                </c:pt>
                <c:pt idx="2099">
                  <c:v>2046.6</c:v>
                </c:pt>
                <c:pt idx="2100">
                  <c:v>2046</c:v>
                </c:pt>
                <c:pt idx="2101">
                  <c:v>2047.8</c:v>
                </c:pt>
                <c:pt idx="2102">
                  <c:v>2071.6999999999998</c:v>
                </c:pt>
                <c:pt idx="2103">
                  <c:v>2067.4</c:v>
                </c:pt>
                <c:pt idx="2104">
                  <c:v>2053.8000000000002</c:v>
                </c:pt>
                <c:pt idx="2105">
                  <c:v>2060.9</c:v>
                </c:pt>
                <c:pt idx="2106">
                  <c:v>2068.5</c:v>
                </c:pt>
                <c:pt idx="2107">
                  <c:v>2046</c:v>
                </c:pt>
                <c:pt idx="2108">
                  <c:v>2112.1</c:v>
                </c:pt>
                <c:pt idx="2109">
                  <c:v>2148.3000000000002</c:v>
                </c:pt>
                <c:pt idx="2110">
                  <c:v>2122</c:v>
                </c:pt>
                <c:pt idx="2111">
                  <c:v>2114.6</c:v>
                </c:pt>
                <c:pt idx="2112">
                  <c:v>2093.6999999999998</c:v>
                </c:pt>
                <c:pt idx="2113">
                  <c:v>2067.5</c:v>
                </c:pt>
                <c:pt idx="2114">
                  <c:v>2023.5</c:v>
                </c:pt>
                <c:pt idx="2115">
                  <c:v>2018.3</c:v>
                </c:pt>
                <c:pt idx="2116">
                  <c:v>1983.8</c:v>
                </c:pt>
                <c:pt idx="2117">
                  <c:v>2001.8</c:v>
                </c:pt>
                <c:pt idx="2118">
                  <c:v>2012.2</c:v>
                </c:pt>
                <c:pt idx="2119">
                  <c:v>1965.7</c:v>
                </c:pt>
                <c:pt idx="2120">
                  <c:v>1946.4</c:v>
                </c:pt>
                <c:pt idx="2121">
                  <c:v>1982</c:v>
                </c:pt>
                <c:pt idx="2122">
                  <c:v>2016.3</c:v>
                </c:pt>
                <c:pt idx="2123">
                  <c:v>1998.3</c:v>
                </c:pt>
                <c:pt idx="2124">
                  <c:v>1932.7</c:v>
                </c:pt>
                <c:pt idx="2125">
                  <c:v>1939.6</c:v>
                </c:pt>
                <c:pt idx="2126">
                  <c:v>1941.4</c:v>
                </c:pt>
                <c:pt idx="2127">
                  <c:v>1959</c:v>
                </c:pt>
                <c:pt idx="2128">
                  <c:v>1996.6</c:v>
                </c:pt>
                <c:pt idx="2129">
                  <c:v>2014.2</c:v>
                </c:pt>
                <c:pt idx="2130">
                  <c:v>2013.4</c:v>
                </c:pt>
                <c:pt idx="2131">
                  <c:v>2009.9</c:v>
                </c:pt>
                <c:pt idx="2132">
                  <c:v>2102.5</c:v>
                </c:pt>
                <c:pt idx="2133">
                  <c:v>2114.1</c:v>
                </c:pt>
                <c:pt idx="2134">
                  <c:v>2130.1</c:v>
                </c:pt>
                <c:pt idx="2135">
                  <c:v>2141.3000000000002</c:v>
                </c:pt>
                <c:pt idx="2136">
                  <c:v>2124.9</c:v>
                </c:pt>
                <c:pt idx="2137">
                  <c:v>2094.1999999999998</c:v>
                </c:pt>
                <c:pt idx="2138">
                  <c:v>2060.1</c:v>
                </c:pt>
                <c:pt idx="2139">
                  <c:v>2067.3000000000002</c:v>
                </c:pt>
                <c:pt idx="2140">
                  <c:v>2051</c:v>
                </c:pt>
                <c:pt idx="2141">
                  <c:v>2024.8</c:v>
                </c:pt>
                <c:pt idx="2142">
                  <c:v>2034.4</c:v>
                </c:pt>
                <c:pt idx="2143">
                  <c:v>1979.9</c:v>
                </c:pt>
                <c:pt idx="2144">
                  <c:v>1966.4</c:v>
                </c:pt>
                <c:pt idx="2145">
                  <c:v>1995.1</c:v>
                </c:pt>
                <c:pt idx="2146">
                  <c:v>1985.1</c:v>
                </c:pt>
                <c:pt idx="2147">
                  <c:v>2012.4</c:v>
                </c:pt>
                <c:pt idx="2148">
                  <c:v>2025.4</c:v>
                </c:pt>
                <c:pt idx="2149">
                  <c:v>2017.6</c:v>
                </c:pt>
                <c:pt idx="2150">
                  <c:v>2020.6</c:v>
                </c:pt>
                <c:pt idx="2151">
                  <c:v>2045.9</c:v>
                </c:pt>
                <c:pt idx="2152">
                  <c:v>2054.5</c:v>
                </c:pt>
                <c:pt idx="2153">
                  <c:v>2061</c:v>
                </c:pt>
                <c:pt idx="2154">
                  <c:v>2064.1999999999998</c:v>
                </c:pt>
                <c:pt idx="2155">
                  <c:v>2061.8000000000002</c:v>
                </c:pt>
                <c:pt idx="2156">
                  <c:v>2089.1</c:v>
                </c:pt>
                <c:pt idx="2157">
                  <c:v>2160.1999999999998</c:v>
                </c:pt>
                <c:pt idx="2158">
                  <c:v>2166.1</c:v>
                </c:pt>
                <c:pt idx="2159">
                  <c:v>2156.9</c:v>
                </c:pt>
                <c:pt idx="2160">
                  <c:v>2128.3000000000002</c:v>
                </c:pt>
                <c:pt idx="2161">
                  <c:v>2097.1999999999998</c:v>
                </c:pt>
                <c:pt idx="2162">
                  <c:v>2058.4</c:v>
                </c:pt>
                <c:pt idx="2163">
                  <c:v>2045.9</c:v>
                </c:pt>
                <c:pt idx="2164">
                  <c:v>2035.5</c:v>
                </c:pt>
                <c:pt idx="2165">
                  <c:v>2019.5</c:v>
                </c:pt>
                <c:pt idx="2166">
                  <c:v>2026.4</c:v>
                </c:pt>
                <c:pt idx="2167">
                  <c:v>2004.2</c:v>
                </c:pt>
                <c:pt idx="2168">
                  <c:v>1995.7</c:v>
                </c:pt>
                <c:pt idx="2169">
                  <c:v>2033</c:v>
                </c:pt>
                <c:pt idx="2170">
                  <c:v>2032.4</c:v>
                </c:pt>
                <c:pt idx="2171">
                  <c:v>2048.6</c:v>
                </c:pt>
                <c:pt idx="2172">
                  <c:v>2067.9</c:v>
                </c:pt>
                <c:pt idx="2173">
                  <c:v>2069</c:v>
                </c:pt>
                <c:pt idx="2174">
                  <c:v>2023.7</c:v>
                </c:pt>
                <c:pt idx="2175">
                  <c:v>2028.1</c:v>
                </c:pt>
                <c:pt idx="2176">
                  <c:v>2098.9</c:v>
                </c:pt>
                <c:pt idx="2177">
                  <c:v>2067.5</c:v>
                </c:pt>
                <c:pt idx="2178">
                  <c:v>2071.1</c:v>
                </c:pt>
                <c:pt idx="2179">
                  <c:v>2064.6</c:v>
                </c:pt>
                <c:pt idx="2180">
                  <c:v>2116.1</c:v>
                </c:pt>
                <c:pt idx="2181">
                  <c:v>2171.5</c:v>
                </c:pt>
                <c:pt idx="2182">
                  <c:v>2179.5</c:v>
                </c:pt>
                <c:pt idx="2183">
                  <c:v>2161.5</c:v>
                </c:pt>
                <c:pt idx="2184">
                  <c:v>2154</c:v>
                </c:pt>
                <c:pt idx="2185">
                  <c:v>2123.1999999999998</c:v>
                </c:pt>
                <c:pt idx="2186">
                  <c:v>2072.1</c:v>
                </c:pt>
                <c:pt idx="2187">
                  <c:v>2076.9</c:v>
                </c:pt>
                <c:pt idx="2188">
                  <c:v>2073.9</c:v>
                </c:pt>
                <c:pt idx="2189">
                  <c:v>2051.1999999999998</c:v>
                </c:pt>
                <c:pt idx="2190">
                  <c:v>2070.8000000000002</c:v>
                </c:pt>
                <c:pt idx="2191">
                  <c:v>2045.8</c:v>
                </c:pt>
                <c:pt idx="2192">
                  <c:v>2028.7</c:v>
                </c:pt>
                <c:pt idx="2193">
                  <c:v>2054.8000000000002</c:v>
                </c:pt>
                <c:pt idx="2194">
                  <c:v>2062.3000000000002</c:v>
                </c:pt>
                <c:pt idx="2195">
                  <c:v>2084.4</c:v>
                </c:pt>
                <c:pt idx="2196">
                  <c:v>2055.8000000000002</c:v>
                </c:pt>
                <c:pt idx="2197">
                  <c:v>2069.6</c:v>
                </c:pt>
                <c:pt idx="2198">
                  <c:v>2070.1</c:v>
                </c:pt>
                <c:pt idx="2199">
                  <c:v>2071.9</c:v>
                </c:pt>
                <c:pt idx="2200">
                  <c:v>2087</c:v>
                </c:pt>
                <c:pt idx="2201">
                  <c:v>2084.1999999999998</c:v>
                </c:pt>
                <c:pt idx="2202">
                  <c:v>2035.7</c:v>
                </c:pt>
                <c:pt idx="2203">
                  <c:v>1997.4</c:v>
                </c:pt>
                <c:pt idx="2204">
                  <c:v>2052.1</c:v>
                </c:pt>
                <c:pt idx="2205">
                  <c:v>2137.1</c:v>
                </c:pt>
                <c:pt idx="2206">
                  <c:v>2115.1</c:v>
                </c:pt>
                <c:pt idx="2207">
                  <c:v>2036.1</c:v>
                </c:pt>
              </c:numCache>
            </c:numRef>
          </c:val>
        </c:ser>
        <c:marker val="1"/>
        <c:axId val="42494208"/>
        <c:axId val="42622976"/>
      </c:lineChart>
      <c:catAx>
        <c:axId val="42494208"/>
        <c:scaling>
          <c:orientation val="minMax"/>
        </c:scaling>
        <c:axPos val="b"/>
        <c:numFmt formatCode="General" sourceLinked="1"/>
        <c:majorTickMark val="none"/>
        <c:tickLblPos val="none"/>
        <c:spPr>
          <a:ln>
            <a:solidFill>
              <a:schemeClr val="bg1">
                <a:lumMod val="85000"/>
              </a:schemeClr>
            </a:solidFill>
          </a:ln>
        </c:spPr>
        <c:txPr>
          <a:bodyPr rot="-60000"/>
          <a:lstStyle/>
          <a:p>
            <a:pPr>
              <a:defRPr>
                <a:latin typeface="Arial" pitchFamily="34" charset="0"/>
                <a:cs typeface="Arial" pitchFamily="34" charset="0"/>
              </a:defRPr>
            </a:pPr>
            <a:endParaRPr lang="es-CL"/>
          </a:p>
        </c:txPr>
        <c:crossAx val="42622976"/>
        <c:crosses val="autoZero"/>
        <c:auto val="1"/>
        <c:lblAlgn val="ctr"/>
        <c:lblOffset val="100"/>
      </c:catAx>
      <c:valAx>
        <c:axId val="42622976"/>
        <c:scaling>
          <c:orientation val="minMax"/>
          <c:max val="2200"/>
          <c:min val="1600"/>
        </c:scaling>
        <c:axPos val="l"/>
        <c:majorGridlines>
          <c:spPr>
            <a:ln>
              <a:solidFill>
                <a:schemeClr val="bg1">
                  <a:lumMod val="85000"/>
                </a:schemeClr>
              </a:solidFill>
              <a:prstDash val="solid"/>
            </a:ln>
          </c:spPr>
        </c:majorGridlines>
        <c:title>
          <c:tx>
            <c:rich>
              <a:bodyPr rot="0" vert="horz"/>
              <a:lstStyle/>
              <a:p>
                <a:pPr>
                  <a:defRPr>
                    <a:latin typeface="Arial" pitchFamily="34" charset="0"/>
                    <a:cs typeface="Arial" pitchFamily="34" charset="0"/>
                  </a:defRPr>
                </a:pPr>
                <a:r>
                  <a:rPr lang="en-US">
                    <a:latin typeface="Arial" pitchFamily="34" charset="0"/>
                    <a:cs typeface="Arial" pitchFamily="34" charset="0"/>
                  </a:rPr>
                  <a:t>MW</a:t>
                </a:r>
              </a:p>
            </c:rich>
          </c:tx>
          <c:layout>
            <c:manualLayout>
              <c:xMode val="edge"/>
              <c:yMode val="edge"/>
              <c:x val="3.2542293906810051E-2"/>
              <c:y val="1.7189363143631436E-2"/>
            </c:manualLayout>
          </c:layout>
        </c:title>
        <c:numFmt formatCode="#,##0" sourceLinked="0"/>
        <c:tickLblPos val="nextTo"/>
        <c:spPr>
          <a:ln>
            <a:solidFill>
              <a:schemeClr val="bg1">
                <a:lumMod val="85000"/>
              </a:schemeClr>
            </a:solidFill>
          </a:ln>
        </c:spPr>
        <c:txPr>
          <a:bodyPr/>
          <a:lstStyle/>
          <a:p>
            <a:pPr>
              <a:defRPr sz="800">
                <a:latin typeface="Arial" pitchFamily="34" charset="0"/>
                <a:cs typeface="Arial" pitchFamily="34" charset="0"/>
              </a:defRPr>
            </a:pPr>
            <a:endParaRPr lang="es-CL"/>
          </a:p>
        </c:txPr>
        <c:crossAx val="42494208"/>
        <c:crosses val="autoZero"/>
        <c:crossBetween val="midCat"/>
      </c:valAx>
    </c:plotArea>
    <c:plotVisOnly val="1"/>
  </c:chart>
  <c:spPr>
    <a:ln>
      <a:noFill/>
    </a:ln>
  </c:spPr>
  <c:printSettings>
    <c:headerFooter/>
    <c:pageMargins b="0.75000000000001188" l="0.70000000000000062" r="0.70000000000000062" t="0.75000000000001188"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683615981192033E-2"/>
          <c:y val="0.11036856368563686"/>
          <c:w val="0.91528305403041987"/>
          <c:h val="0.71435704607046069"/>
        </c:manualLayout>
      </c:layout>
      <c:lineChart>
        <c:grouping val="standard"/>
        <c:ser>
          <c:idx val="0"/>
          <c:order val="0"/>
          <c:tx>
            <c:strRef>
              <c:f>'Figura 8 y Tabla 8'!$C$2</c:f>
              <c:strCache>
                <c:ptCount val="1"/>
                <c:pt idx="0">
                  <c:v>2013</c:v>
                </c:pt>
              </c:strCache>
            </c:strRef>
          </c:tx>
          <c:spPr>
            <a:ln w="28575">
              <a:solidFill>
                <a:schemeClr val="accent1">
                  <a:lumMod val="75000"/>
                </a:schemeClr>
              </a:solidFill>
            </a:ln>
          </c:spPr>
          <c:marker>
            <c:symbol val="none"/>
          </c:marker>
          <c:cat>
            <c:strRef>
              <c:f>'Figura 8 y Tabla 8'!$B$3:$B$94</c:f>
              <c:strCache>
                <c:ptCount val="77"/>
                <c:pt idx="14">
                  <c:v>Octubre</c:v>
                </c:pt>
                <c:pt idx="45">
                  <c:v>Noviembre</c:v>
                </c:pt>
                <c:pt idx="76">
                  <c:v>Diciembre</c:v>
                </c:pt>
              </c:strCache>
            </c:strRef>
          </c:cat>
          <c:val>
            <c:numRef>
              <c:f>'Figura 8 y Tabla 8'!$C$3:$C$94</c:f>
              <c:numCache>
                <c:formatCode>0.00</c:formatCode>
                <c:ptCount val="92"/>
                <c:pt idx="0">
                  <c:v>46.874630000000003</c:v>
                </c:pt>
                <c:pt idx="1">
                  <c:v>47.672800000000002</c:v>
                </c:pt>
                <c:pt idx="2">
                  <c:v>47.032240000000002</c:v>
                </c:pt>
                <c:pt idx="3">
                  <c:v>47.357520000000001</c:v>
                </c:pt>
                <c:pt idx="4">
                  <c:v>47.27308</c:v>
                </c:pt>
                <c:pt idx="5">
                  <c:v>48.451799999999999</c:v>
                </c:pt>
                <c:pt idx="6">
                  <c:v>48.615299999999998</c:v>
                </c:pt>
                <c:pt idx="7">
                  <c:v>45.940689999999996</c:v>
                </c:pt>
                <c:pt idx="8">
                  <c:v>45.223210000000002</c:v>
                </c:pt>
                <c:pt idx="9">
                  <c:v>45.867959999999997</c:v>
                </c:pt>
                <c:pt idx="10">
                  <c:v>48.94135</c:v>
                </c:pt>
                <c:pt idx="11">
                  <c:v>48.967300000000002</c:v>
                </c:pt>
                <c:pt idx="12">
                  <c:v>48.711280000000002</c:v>
                </c:pt>
                <c:pt idx="13">
                  <c:v>49.192320000000002</c:v>
                </c:pt>
                <c:pt idx="14">
                  <c:v>45.383560000000003</c:v>
                </c:pt>
                <c:pt idx="15">
                  <c:v>45.012050000000002</c:v>
                </c:pt>
                <c:pt idx="16">
                  <c:v>46.469479999999997</c:v>
                </c:pt>
                <c:pt idx="17">
                  <c:v>48.237180000000002</c:v>
                </c:pt>
                <c:pt idx="18">
                  <c:v>46.398209999999999</c:v>
                </c:pt>
                <c:pt idx="19">
                  <c:v>48.35754</c:v>
                </c:pt>
                <c:pt idx="20">
                  <c:v>49.08379</c:v>
                </c:pt>
                <c:pt idx="21">
                  <c:v>48.591119999999997</c:v>
                </c:pt>
                <c:pt idx="22">
                  <c:v>50.32179</c:v>
                </c:pt>
                <c:pt idx="23">
                  <c:v>49.916849999999997</c:v>
                </c:pt>
                <c:pt idx="24">
                  <c:v>49.486469999999997</c:v>
                </c:pt>
                <c:pt idx="25">
                  <c:v>49.964950000000002</c:v>
                </c:pt>
                <c:pt idx="26">
                  <c:v>49.751980000000003</c:v>
                </c:pt>
                <c:pt idx="27">
                  <c:v>48.697850000000003</c:v>
                </c:pt>
                <c:pt idx="28">
                  <c:v>48.056350000000002</c:v>
                </c:pt>
                <c:pt idx="29">
                  <c:v>49.382109999999997</c:v>
                </c:pt>
                <c:pt idx="30">
                  <c:v>50.208320000000001</c:v>
                </c:pt>
                <c:pt idx="31">
                  <c:v>49.589970000000001</c:v>
                </c:pt>
                <c:pt idx="32">
                  <c:v>49.921970000000002</c:v>
                </c:pt>
                <c:pt idx="33">
                  <c:v>49.162770000000002</c:v>
                </c:pt>
                <c:pt idx="34">
                  <c:v>48.142760000000003</c:v>
                </c:pt>
                <c:pt idx="35">
                  <c:v>45.664879999999997</c:v>
                </c:pt>
                <c:pt idx="36">
                  <c:v>46.819699999999997</c:v>
                </c:pt>
                <c:pt idx="37">
                  <c:v>46.138039999999997</c:v>
                </c:pt>
                <c:pt idx="38">
                  <c:v>48.048070000000003</c:v>
                </c:pt>
                <c:pt idx="39">
                  <c:v>47.940629999999999</c:v>
                </c:pt>
                <c:pt idx="40">
                  <c:v>47.808579999999999</c:v>
                </c:pt>
                <c:pt idx="41">
                  <c:v>48.974469999999997</c:v>
                </c:pt>
                <c:pt idx="42">
                  <c:v>47.915370000000003</c:v>
                </c:pt>
                <c:pt idx="43">
                  <c:v>48.027729999999998</c:v>
                </c:pt>
                <c:pt idx="44">
                  <c:v>47.86063</c:v>
                </c:pt>
                <c:pt idx="45">
                  <c:v>49.84572</c:v>
                </c:pt>
                <c:pt idx="46">
                  <c:v>49.886749999999999</c:v>
                </c:pt>
                <c:pt idx="47">
                  <c:v>49.205159999999999</c:v>
                </c:pt>
                <c:pt idx="48">
                  <c:v>48.979860000000002</c:v>
                </c:pt>
                <c:pt idx="49">
                  <c:v>48.614910000000002</c:v>
                </c:pt>
                <c:pt idx="50">
                  <c:v>49.014830000000003</c:v>
                </c:pt>
                <c:pt idx="51">
                  <c:v>49.064790000000002</c:v>
                </c:pt>
                <c:pt idx="52">
                  <c:v>49.17201</c:v>
                </c:pt>
                <c:pt idx="53">
                  <c:v>49.165669999999999</c:v>
                </c:pt>
                <c:pt idx="54">
                  <c:v>49.18432</c:v>
                </c:pt>
                <c:pt idx="55">
                  <c:v>49.209980000000002</c:v>
                </c:pt>
                <c:pt idx="56">
                  <c:v>46.90587</c:v>
                </c:pt>
                <c:pt idx="57">
                  <c:v>46.006799999999998</c:v>
                </c:pt>
                <c:pt idx="58">
                  <c:v>47.716239999999999</c:v>
                </c:pt>
                <c:pt idx="59">
                  <c:v>49.234000000000002</c:v>
                </c:pt>
                <c:pt idx="60">
                  <c:v>49.569380000000002</c:v>
                </c:pt>
                <c:pt idx="61">
                  <c:v>49.865589999999997</c:v>
                </c:pt>
                <c:pt idx="62">
                  <c:v>49.451430000000002</c:v>
                </c:pt>
                <c:pt idx="63">
                  <c:v>48.915489999999998</c:v>
                </c:pt>
                <c:pt idx="64">
                  <c:v>47.428980000000003</c:v>
                </c:pt>
                <c:pt idx="65">
                  <c:v>47.149360000000001</c:v>
                </c:pt>
                <c:pt idx="66">
                  <c:v>46.220269999999999</c:v>
                </c:pt>
                <c:pt idx="67">
                  <c:v>45.741289999999999</c:v>
                </c:pt>
                <c:pt idx="68">
                  <c:v>48.516300000000001</c:v>
                </c:pt>
                <c:pt idx="69">
                  <c:v>48.396099999999997</c:v>
                </c:pt>
                <c:pt idx="70">
                  <c:v>48.131959999999999</c:v>
                </c:pt>
                <c:pt idx="71">
                  <c:v>46.4938</c:v>
                </c:pt>
                <c:pt idx="72">
                  <c:v>47.93768</c:v>
                </c:pt>
                <c:pt idx="73">
                  <c:v>48.912489999999998</c:v>
                </c:pt>
                <c:pt idx="74">
                  <c:v>49.557070000000003</c:v>
                </c:pt>
                <c:pt idx="75">
                  <c:v>48.194719999999997</c:v>
                </c:pt>
                <c:pt idx="76">
                  <c:v>48.089489999999998</c:v>
                </c:pt>
                <c:pt idx="77">
                  <c:v>46.085729999999998</c:v>
                </c:pt>
                <c:pt idx="78">
                  <c:v>45.265470000000001</c:v>
                </c:pt>
                <c:pt idx="79">
                  <c:v>45.526510000000002</c:v>
                </c:pt>
                <c:pt idx="80">
                  <c:v>48.176670000000001</c:v>
                </c:pt>
                <c:pt idx="81">
                  <c:v>49.054600000000001</c:v>
                </c:pt>
                <c:pt idx="82">
                  <c:v>48.825040000000001</c:v>
                </c:pt>
                <c:pt idx="83">
                  <c:v>49.913490000000003</c:v>
                </c:pt>
                <c:pt idx="84">
                  <c:v>49.729790000000001</c:v>
                </c:pt>
                <c:pt idx="85">
                  <c:v>48.986690000000003</c:v>
                </c:pt>
                <c:pt idx="86">
                  <c:v>49.372419999999998</c:v>
                </c:pt>
                <c:pt idx="87">
                  <c:v>49.453380000000003</c:v>
                </c:pt>
                <c:pt idx="88">
                  <c:v>48.39828</c:v>
                </c:pt>
                <c:pt idx="89">
                  <c:v>49.314250000000001</c:v>
                </c:pt>
                <c:pt idx="90">
                  <c:v>49.635039999999996</c:v>
                </c:pt>
                <c:pt idx="91">
                  <c:v>49.696069999999999</c:v>
                </c:pt>
              </c:numCache>
            </c:numRef>
          </c:val>
        </c:ser>
        <c:ser>
          <c:idx val="1"/>
          <c:order val="1"/>
          <c:tx>
            <c:strRef>
              <c:f>'Figura 8 y Tabla 8'!$D$2</c:f>
              <c:strCache>
                <c:ptCount val="1"/>
                <c:pt idx="0">
                  <c:v>2012</c:v>
                </c:pt>
              </c:strCache>
            </c:strRef>
          </c:tx>
          <c:spPr>
            <a:ln w="28575">
              <a:solidFill>
                <a:schemeClr val="bg1">
                  <a:lumMod val="65000"/>
                </a:schemeClr>
              </a:solidFill>
            </a:ln>
          </c:spPr>
          <c:marker>
            <c:symbol val="none"/>
          </c:marker>
          <c:cat>
            <c:strRef>
              <c:f>'Figura 8 y Tabla 8'!$B$3:$B$94</c:f>
              <c:strCache>
                <c:ptCount val="77"/>
                <c:pt idx="14">
                  <c:v>Octubre</c:v>
                </c:pt>
                <c:pt idx="45">
                  <c:v>Noviembre</c:v>
                </c:pt>
                <c:pt idx="76">
                  <c:v>Diciembre</c:v>
                </c:pt>
              </c:strCache>
            </c:strRef>
          </c:cat>
          <c:val>
            <c:numRef>
              <c:f>'Figura 8 y Tabla 8'!$D$3:$D$94</c:f>
              <c:numCache>
                <c:formatCode>0.00</c:formatCode>
                <c:ptCount val="92"/>
                <c:pt idx="0">
                  <c:v>46.659480000000002</c:v>
                </c:pt>
                <c:pt idx="1">
                  <c:v>43.767069999999997</c:v>
                </c:pt>
                <c:pt idx="2">
                  <c:v>43.982860000000002</c:v>
                </c:pt>
                <c:pt idx="3">
                  <c:v>44.896299999999997</c:v>
                </c:pt>
                <c:pt idx="4">
                  <c:v>45.508159999999997</c:v>
                </c:pt>
                <c:pt idx="5">
                  <c:v>47.242069999999998</c:v>
                </c:pt>
                <c:pt idx="6">
                  <c:v>47.776890000000002</c:v>
                </c:pt>
                <c:pt idx="7">
                  <c:v>47.140369999999997</c:v>
                </c:pt>
                <c:pt idx="8">
                  <c:v>47.375300000000003</c:v>
                </c:pt>
                <c:pt idx="9">
                  <c:v>45.318010000000001</c:v>
                </c:pt>
                <c:pt idx="10">
                  <c:v>45.684539999999998</c:v>
                </c:pt>
                <c:pt idx="11">
                  <c:v>46.917340000000003</c:v>
                </c:pt>
                <c:pt idx="12">
                  <c:v>47.534199999999998</c:v>
                </c:pt>
                <c:pt idx="13">
                  <c:v>46.64913</c:v>
                </c:pt>
                <c:pt idx="14">
                  <c:v>46.715499999999999</c:v>
                </c:pt>
                <c:pt idx="15">
                  <c:v>47.502780000000001</c:v>
                </c:pt>
                <c:pt idx="16">
                  <c:v>46.21604</c:v>
                </c:pt>
                <c:pt idx="17">
                  <c:v>46.13373</c:v>
                </c:pt>
                <c:pt idx="18">
                  <c:v>48.189109999999999</c:v>
                </c:pt>
                <c:pt idx="19">
                  <c:v>48.112870000000001</c:v>
                </c:pt>
                <c:pt idx="20">
                  <c:v>48.342599999999997</c:v>
                </c:pt>
                <c:pt idx="21">
                  <c:v>46.101480000000002</c:v>
                </c:pt>
                <c:pt idx="22">
                  <c:v>46.636069999999997</c:v>
                </c:pt>
                <c:pt idx="23">
                  <c:v>47.168439999999997</c:v>
                </c:pt>
                <c:pt idx="24">
                  <c:v>45.686050000000002</c:v>
                </c:pt>
                <c:pt idx="25">
                  <c:v>46.57734</c:v>
                </c:pt>
                <c:pt idx="26">
                  <c:v>46.665970000000002</c:v>
                </c:pt>
                <c:pt idx="27">
                  <c:v>45.03284</c:v>
                </c:pt>
                <c:pt idx="28">
                  <c:v>45.588180000000001</c:v>
                </c:pt>
                <c:pt idx="29">
                  <c:v>43.856189999999998</c:v>
                </c:pt>
                <c:pt idx="30">
                  <c:v>44.138240000000003</c:v>
                </c:pt>
                <c:pt idx="31">
                  <c:v>44.846969999999999</c:v>
                </c:pt>
                <c:pt idx="32">
                  <c:v>45.202390000000001</c:v>
                </c:pt>
                <c:pt idx="33">
                  <c:v>45.18168</c:v>
                </c:pt>
                <c:pt idx="34">
                  <c:v>46.519910000000003</c:v>
                </c:pt>
                <c:pt idx="35">
                  <c:v>45.253810000000001</c:v>
                </c:pt>
                <c:pt idx="36">
                  <c:v>43.351149999999997</c:v>
                </c:pt>
                <c:pt idx="37">
                  <c:v>41.532470000000004</c:v>
                </c:pt>
                <c:pt idx="38">
                  <c:v>43.834569999999999</c:v>
                </c:pt>
                <c:pt idx="39">
                  <c:v>47.205069999999999</c:v>
                </c:pt>
                <c:pt idx="40">
                  <c:v>47.321820000000002</c:v>
                </c:pt>
                <c:pt idx="41">
                  <c:v>47.797499999999999</c:v>
                </c:pt>
                <c:pt idx="42">
                  <c:v>48.03978</c:v>
                </c:pt>
                <c:pt idx="43">
                  <c:v>46.014020000000002</c:v>
                </c:pt>
                <c:pt idx="44">
                  <c:v>45.01999</c:v>
                </c:pt>
                <c:pt idx="45">
                  <c:v>45.509129999999999</c:v>
                </c:pt>
                <c:pt idx="46">
                  <c:v>47.532470000000004</c:v>
                </c:pt>
                <c:pt idx="47">
                  <c:v>47.926209999999998</c:v>
                </c:pt>
                <c:pt idx="48">
                  <c:v>48.002789999999997</c:v>
                </c:pt>
                <c:pt idx="49">
                  <c:v>48.802280000000003</c:v>
                </c:pt>
                <c:pt idx="50">
                  <c:v>48.563119999999998</c:v>
                </c:pt>
                <c:pt idx="51">
                  <c:v>47.34892</c:v>
                </c:pt>
                <c:pt idx="52">
                  <c:v>48.519170000000003</c:v>
                </c:pt>
                <c:pt idx="53">
                  <c:v>49.096960000000003</c:v>
                </c:pt>
                <c:pt idx="54">
                  <c:v>48.669620000000002</c:v>
                </c:pt>
                <c:pt idx="55">
                  <c:v>48.848990000000001</c:v>
                </c:pt>
                <c:pt idx="56">
                  <c:v>46.03445</c:v>
                </c:pt>
                <c:pt idx="57">
                  <c:v>45.259590000000003</c:v>
                </c:pt>
                <c:pt idx="58">
                  <c:v>45.981099999999998</c:v>
                </c:pt>
                <c:pt idx="59">
                  <c:v>47.171219999999998</c:v>
                </c:pt>
                <c:pt idx="60">
                  <c:v>47.300170000000001</c:v>
                </c:pt>
                <c:pt idx="61">
                  <c:v>47.432519999999997</c:v>
                </c:pt>
                <c:pt idx="62">
                  <c:v>46.663800000000002</c:v>
                </c:pt>
                <c:pt idx="63">
                  <c:v>49.811959999999999</c:v>
                </c:pt>
                <c:pt idx="64">
                  <c:v>49.016759999999998</c:v>
                </c:pt>
                <c:pt idx="65">
                  <c:v>49.097740000000002</c:v>
                </c:pt>
                <c:pt idx="66">
                  <c:v>47.80283</c:v>
                </c:pt>
                <c:pt idx="67">
                  <c:v>48.824840000000002</c:v>
                </c:pt>
                <c:pt idx="68">
                  <c:v>49.385190000000001</c:v>
                </c:pt>
                <c:pt idx="69">
                  <c:v>48.646970000000003</c:v>
                </c:pt>
                <c:pt idx="70">
                  <c:v>48.174700000000001</c:v>
                </c:pt>
                <c:pt idx="71">
                  <c:v>45.099809999999998</c:v>
                </c:pt>
                <c:pt idx="72">
                  <c:v>44.528970000000001</c:v>
                </c:pt>
                <c:pt idx="73">
                  <c:v>43.349089999999997</c:v>
                </c:pt>
                <c:pt idx="74">
                  <c:v>44.754669999999997</c:v>
                </c:pt>
                <c:pt idx="75">
                  <c:v>44.69126</c:v>
                </c:pt>
                <c:pt idx="76">
                  <c:v>45.014229999999998</c:v>
                </c:pt>
                <c:pt idx="77">
                  <c:v>48.001539999999999</c:v>
                </c:pt>
                <c:pt idx="78">
                  <c:v>48.249209999999998</c:v>
                </c:pt>
                <c:pt idx="79">
                  <c:v>47.19462</c:v>
                </c:pt>
                <c:pt idx="80">
                  <c:v>47.511870000000002</c:v>
                </c:pt>
                <c:pt idx="81">
                  <c:v>48.16142</c:v>
                </c:pt>
                <c:pt idx="82">
                  <c:v>49.510689999999997</c:v>
                </c:pt>
                <c:pt idx="83">
                  <c:v>49.398009999999999</c:v>
                </c:pt>
                <c:pt idx="84">
                  <c:v>48.614449999999998</c:v>
                </c:pt>
                <c:pt idx="85">
                  <c:v>49.070309999999999</c:v>
                </c:pt>
                <c:pt idx="86">
                  <c:v>49.022979999999997</c:v>
                </c:pt>
                <c:pt idx="87">
                  <c:v>48.621810000000004</c:v>
                </c:pt>
                <c:pt idx="88">
                  <c:v>49.008040000000001</c:v>
                </c:pt>
                <c:pt idx="89">
                  <c:v>48.382150000000003</c:v>
                </c:pt>
                <c:pt idx="90">
                  <c:v>48.92801</c:v>
                </c:pt>
                <c:pt idx="91">
                  <c:v>49.698050000000002</c:v>
                </c:pt>
              </c:numCache>
            </c:numRef>
          </c:val>
        </c:ser>
        <c:marker val="1"/>
        <c:axId val="42767488"/>
        <c:axId val="42769024"/>
      </c:lineChart>
      <c:catAx>
        <c:axId val="42767488"/>
        <c:scaling>
          <c:orientation val="minMax"/>
        </c:scaling>
        <c:axPos val="b"/>
        <c:majorTickMark val="none"/>
        <c:tickLblPos val="none"/>
        <c:spPr>
          <a:ln>
            <a:solidFill>
              <a:schemeClr val="bg1">
                <a:lumMod val="85000"/>
              </a:schemeClr>
            </a:solidFill>
          </a:ln>
        </c:spPr>
        <c:txPr>
          <a:bodyPr rot="-60000"/>
          <a:lstStyle/>
          <a:p>
            <a:pPr>
              <a:defRPr>
                <a:latin typeface="Arial" pitchFamily="34" charset="0"/>
                <a:cs typeface="Arial" pitchFamily="34" charset="0"/>
              </a:defRPr>
            </a:pPr>
            <a:endParaRPr lang="es-CL"/>
          </a:p>
        </c:txPr>
        <c:crossAx val="42769024"/>
        <c:crosses val="autoZero"/>
        <c:auto val="1"/>
        <c:lblAlgn val="ctr"/>
        <c:lblOffset val="100"/>
      </c:catAx>
      <c:valAx>
        <c:axId val="42769024"/>
        <c:scaling>
          <c:orientation val="minMax"/>
          <c:max val="60"/>
          <c:min val="30"/>
        </c:scaling>
        <c:axPos val="l"/>
        <c:majorGridlines>
          <c:spPr>
            <a:ln>
              <a:solidFill>
                <a:schemeClr val="bg1">
                  <a:lumMod val="7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42767488"/>
        <c:crosses val="autoZero"/>
        <c:crossBetween val="between"/>
      </c:valAx>
    </c:plotArea>
    <c:legend>
      <c:legendPos val="b"/>
      <c:txPr>
        <a:bodyPr/>
        <a:lstStyle/>
        <a:p>
          <a:pPr>
            <a:defRPr>
              <a:latin typeface="Arial" pitchFamily="34" charset="0"/>
              <a:cs typeface="Arial" pitchFamily="34" charset="0"/>
            </a:defRPr>
          </a:pPr>
          <a:endParaRPr lang="es-CL"/>
        </a:p>
      </c:txPr>
    </c:legend>
    <c:plotVisOnly val="1"/>
  </c:chart>
  <c:spPr>
    <a:ln>
      <a:noFill/>
    </a:ln>
  </c:sp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8.4998566308244372E-2"/>
          <c:y val="0.10755420054200562"/>
          <c:w val="0.88996559139784948"/>
          <c:h val="0.57947120596205959"/>
        </c:manualLayout>
      </c:layout>
      <c:barChart>
        <c:barDir val="col"/>
        <c:grouping val="clustered"/>
        <c:ser>
          <c:idx val="0"/>
          <c:order val="0"/>
          <c:tx>
            <c:strRef>
              <c:f>'Figura 9 '!$O$3</c:f>
              <c:strCache>
                <c:ptCount val="1"/>
                <c:pt idx="0">
                  <c:v>Generación</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c:spPr>
          <c:cat>
            <c:strRef>
              <c:f>'Figura 9 '!$H$4:$H$14</c:f>
              <c:strCache>
                <c:ptCount val="11"/>
                <c:pt idx="0">
                  <c:v>AES GENER</c:v>
                </c:pt>
                <c:pt idx="1">
                  <c:v>ANDINA</c:v>
                </c:pt>
                <c:pt idx="2">
                  <c:v>ANGAMOS</c:v>
                </c:pt>
                <c:pt idx="3">
                  <c:v>CELTA</c:v>
                </c:pt>
                <c:pt idx="4">
                  <c:v>E-CL</c:v>
                </c:pt>
                <c:pt idx="5">
                  <c:v>ENORCHILE</c:v>
                </c:pt>
                <c:pt idx="6">
                  <c:v>GASATACAMA</c:v>
                </c:pt>
                <c:pt idx="7">
                  <c:v>HORNITOS</c:v>
                </c:pt>
                <c:pt idx="8">
                  <c:v>NORACID</c:v>
                </c:pt>
                <c:pt idx="9">
                  <c:v>NORGENER</c:v>
                </c:pt>
                <c:pt idx="10">
                  <c:v>ON GROUP</c:v>
                </c:pt>
              </c:strCache>
            </c:strRef>
          </c:cat>
          <c:val>
            <c:numRef>
              <c:f>'Figura 9 '!$O$4:$O$14</c:f>
              <c:numCache>
                <c:formatCode>0.0</c:formatCode>
                <c:ptCount val="11"/>
                <c:pt idx="0">
                  <c:v>0</c:v>
                </c:pt>
                <c:pt idx="1">
                  <c:v>298.60500000000002</c:v>
                </c:pt>
                <c:pt idx="2">
                  <c:v>1060.7407900000001</c:v>
                </c:pt>
                <c:pt idx="3">
                  <c:v>118.56063</c:v>
                </c:pt>
                <c:pt idx="4">
                  <c:v>1761.88411</c:v>
                </c:pt>
                <c:pt idx="5">
                  <c:v>3.6774100000000001</c:v>
                </c:pt>
                <c:pt idx="6">
                  <c:v>327.77709000000004</c:v>
                </c:pt>
                <c:pt idx="7">
                  <c:v>323.02100000000002</c:v>
                </c:pt>
                <c:pt idx="8">
                  <c:v>30.756839999999997</c:v>
                </c:pt>
                <c:pt idx="9">
                  <c:v>497.36014</c:v>
                </c:pt>
                <c:pt idx="10">
                  <c:v>0.38824999999999998</c:v>
                </c:pt>
              </c:numCache>
            </c:numRef>
          </c:val>
        </c:ser>
        <c:ser>
          <c:idx val="1"/>
          <c:order val="1"/>
          <c:tx>
            <c:strRef>
              <c:f>'Figura 9 '!$P$3</c:f>
              <c:strCache>
                <c:ptCount val="1"/>
                <c:pt idx="0">
                  <c:v>Ventas</c:v>
                </c:pt>
              </c:strCache>
            </c:strRef>
          </c:tx>
          <c:spPr>
            <a:gradFill flip="none" rotWithShape="1">
              <a:gsLst>
                <a:gs pos="0">
                  <a:srgbClr val="F79646">
                    <a:lumMod val="75000"/>
                    <a:shade val="30000"/>
                    <a:satMod val="115000"/>
                  </a:srgbClr>
                </a:gs>
                <a:gs pos="50000">
                  <a:srgbClr val="F79646">
                    <a:lumMod val="75000"/>
                    <a:shade val="67500"/>
                    <a:satMod val="115000"/>
                  </a:srgbClr>
                </a:gs>
                <a:gs pos="100000">
                  <a:srgbClr val="F79646">
                    <a:lumMod val="75000"/>
                    <a:shade val="100000"/>
                    <a:satMod val="115000"/>
                  </a:srgbClr>
                </a:gs>
              </a:gsLst>
              <a:lin ang="16200000" scaled="1"/>
              <a:tileRect/>
            </a:gradFill>
          </c:spPr>
          <c:cat>
            <c:strRef>
              <c:f>'Figura 9 '!$H$4:$H$14</c:f>
              <c:strCache>
                <c:ptCount val="11"/>
                <c:pt idx="0">
                  <c:v>AES GENER</c:v>
                </c:pt>
                <c:pt idx="1">
                  <c:v>ANDINA</c:v>
                </c:pt>
                <c:pt idx="2">
                  <c:v>ANGAMOS</c:v>
                </c:pt>
                <c:pt idx="3">
                  <c:v>CELTA</c:v>
                </c:pt>
                <c:pt idx="4">
                  <c:v>E-CL</c:v>
                </c:pt>
                <c:pt idx="5">
                  <c:v>ENORCHILE</c:v>
                </c:pt>
                <c:pt idx="6">
                  <c:v>GASATACAMA</c:v>
                </c:pt>
                <c:pt idx="7">
                  <c:v>HORNITOS</c:v>
                </c:pt>
                <c:pt idx="8">
                  <c:v>NORACID</c:v>
                </c:pt>
                <c:pt idx="9">
                  <c:v>NORGENER</c:v>
                </c:pt>
                <c:pt idx="10">
                  <c:v>ON GROUP</c:v>
                </c:pt>
              </c:strCache>
            </c:strRef>
          </c:cat>
          <c:val>
            <c:numRef>
              <c:f>'Figura 9 '!$P$4:$P$14</c:f>
              <c:numCache>
                <c:formatCode>0.0</c:formatCode>
                <c:ptCount val="11"/>
                <c:pt idx="0">
                  <c:v>19.401</c:v>
                </c:pt>
                <c:pt idx="1">
                  <c:v>222.94200000000001</c:v>
                </c:pt>
                <c:pt idx="2">
                  <c:v>504.02900000000005</c:v>
                </c:pt>
                <c:pt idx="3">
                  <c:v>259.07100000000003</c:v>
                </c:pt>
                <c:pt idx="4">
                  <c:v>1857.3000000000002</c:v>
                </c:pt>
                <c:pt idx="5">
                  <c:v>150.07</c:v>
                </c:pt>
                <c:pt idx="6">
                  <c:v>51.978999999999999</c:v>
                </c:pt>
                <c:pt idx="7">
                  <c:v>298.91800000000001</c:v>
                </c:pt>
                <c:pt idx="8">
                  <c:v>1.738</c:v>
                </c:pt>
                <c:pt idx="9">
                  <c:v>616.15800000000002</c:v>
                </c:pt>
                <c:pt idx="10">
                  <c:v>6.5169999999999995</c:v>
                </c:pt>
              </c:numCache>
            </c:numRef>
          </c:val>
        </c:ser>
        <c:gapWidth val="75"/>
        <c:overlap val="-25"/>
        <c:axId val="42686720"/>
        <c:axId val="42775296"/>
      </c:barChart>
      <c:catAx>
        <c:axId val="42686720"/>
        <c:scaling>
          <c:orientation val="minMax"/>
        </c:scaling>
        <c:axPos val="b"/>
        <c:numFmt formatCode="General" sourceLinked="1"/>
        <c:majorTickMark val="none"/>
        <c:tickLblPos val="nextTo"/>
        <c:txPr>
          <a:bodyPr/>
          <a:lstStyle/>
          <a:p>
            <a:pPr>
              <a:defRPr sz="700">
                <a:latin typeface="Arial" pitchFamily="34" charset="0"/>
                <a:cs typeface="Arial" pitchFamily="34" charset="0"/>
              </a:defRPr>
            </a:pPr>
            <a:endParaRPr lang="es-CL"/>
          </a:p>
        </c:txPr>
        <c:crossAx val="42775296"/>
        <c:crosses val="autoZero"/>
        <c:auto val="1"/>
        <c:lblAlgn val="ctr"/>
        <c:lblOffset val="100"/>
      </c:catAx>
      <c:valAx>
        <c:axId val="42775296"/>
        <c:scaling>
          <c:orientation val="minMax"/>
        </c:scaling>
        <c:axPos val="l"/>
        <c:majorGridlines>
          <c:spPr>
            <a:ln cmpd="sng">
              <a:solidFill>
                <a:schemeClr val="bg1">
                  <a:lumMod val="85000"/>
                </a:schemeClr>
              </a:solidFill>
              <a:prstDash val="solid"/>
            </a:ln>
          </c:spPr>
        </c:majorGridlines>
        <c:numFmt formatCode="#,##0" sourceLinked="0"/>
        <c:majorTickMark val="none"/>
        <c:tickLblPos val="nextTo"/>
        <c:spPr>
          <a:ln w="9525">
            <a:noFill/>
          </a:ln>
        </c:spPr>
        <c:txPr>
          <a:bodyPr/>
          <a:lstStyle/>
          <a:p>
            <a:pPr>
              <a:defRPr sz="800">
                <a:latin typeface="Arial" pitchFamily="34" charset="0"/>
                <a:cs typeface="Arial" pitchFamily="34" charset="0"/>
              </a:defRPr>
            </a:pPr>
            <a:endParaRPr lang="es-CL"/>
          </a:p>
        </c:txPr>
        <c:crossAx val="42686720"/>
        <c:crosses val="autoZero"/>
        <c:crossBetween val="between"/>
      </c:valAx>
    </c:plotArea>
    <c:legend>
      <c:legendPos val="b"/>
      <c:txPr>
        <a:bodyPr/>
        <a:lstStyle/>
        <a:p>
          <a:pPr>
            <a:defRPr sz="900">
              <a:latin typeface="Arial" pitchFamily="34" charset="0"/>
              <a:cs typeface="Arial" pitchFamily="34" charset="0"/>
            </a:defRPr>
          </a:pPr>
          <a:endParaRPr lang="es-CL"/>
        </a:p>
      </c:txPr>
    </c:legend>
    <c:plotVisOnly val="1"/>
  </c:chart>
  <c:spPr>
    <a:ln>
      <a:noFill/>
    </a:ln>
  </c:spPr>
  <c:printSettings>
    <c:headerFooter/>
    <c:pageMargins b="0.75000000000001199" l="0.70000000000000062" r="0.70000000000000062" t="0.75000000000001199"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5.png"/><Relationship Id="rId4"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11</xdr:col>
      <xdr:colOff>679175</xdr:colOff>
      <xdr:row>12</xdr:row>
      <xdr:rowOff>49697</xdr:rowOff>
    </xdr:from>
    <xdr:to>
      <xdr:col>18</xdr:col>
      <xdr:colOff>196306</xdr:colOff>
      <xdr:row>30</xdr:row>
      <xdr:rowOff>87047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1457739</xdr:colOff>
      <xdr:row>16</xdr:row>
      <xdr:rowOff>91107</xdr:rowOff>
    </xdr:from>
    <xdr:to>
      <xdr:col>31</xdr:col>
      <xdr:colOff>288114</xdr:colOff>
      <xdr:row>34</xdr:row>
      <xdr:rowOff>128457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0.77642</cdr:x>
      <cdr:y>0.65849</cdr:y>
    </cdr:from>
    <cdr:to>
      <cdr:x>0.87075</cdr:x>
      <cdr:y>0.65849</cdr:y>
    </cdr:to>
    <cdr:cxnSp macro="">
      <cdr:nvCxnSpPr>
        <cdr:cNvPr id="2" name="3 Conector recto"/>
        <cdr:cNvCxnSpPr/>
      </cdr:nvCxnSpPr>
      <cdr:spPr>
        <a:xfrm xmlns:a="http://schemas.openxmlformats.org/drawingml/2006/main">
          <a:off x="4332417" y="1943859"/>
          <a:ext cx="526362" cy="0"/>
        </a:xfrm>
        <a:prstGeom xmlns:a="http://schemas.openxmlformats.org/drawingml/2006/main" prst="line">
          <a:avLst/>
        </a:prstGeom>
        <a:noFill xmlns:a="http://schemas.openxmlformats.org/drawingml/2006/main"/>
        <a:ln xmlns:a="http://schemas.openxmlformats.org/drawingml/2006/main" w="15875"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0.63615</cdr:x>
      <cdr:y>0.10219</cdr:y>
    </cdr:from>
    <cdr:to>
      <cdr:x>0.73037</cdr:x>
      <cdr:y>0.10219</cdr:y>
    </cdr:to>
    <cdr:cxnSp macro="">
      <cdr:nvCxnSpPr>
        <cdr:cNvPr id="3" name="4 Conector recto"/>
        <cdr:cNvCxnSpPr/>
      </cdr:nvCxnSpPr>
      <cdr:spPr>
        <a:xfrm xmlns:a="http://schemas.openxmlformats.org/drawingml/2006/main">
          <a:off x="3549712" y="301652"/>
          <a:ext cx="525748" cy="0"/>
        </a:xfrm>
        <a:prstGeom xmlns:a="http://schemas.openxmlformats.org/drawingml/2006/main" prst="line">
          <a:avLst/>
        </a:prstGeom>
        <a:noFill xmlns:a="http://schemas.openxmlformats.org/drawingml/2006/main"/>
        <a:ln xmlns:a="http://schemas.openxmlformats.org/drawingml/2006/main" w="15875"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0.7556</cdr:x>
      <cdr:y>0.66473</cdr:y>
    </cdr:from>
    <cdr:to>
      <cdr:x>0.92224</cdr:x>
      <cdr:y>0.73936</cdr:y>
    </cdr:to>
    <cdr:sp macro="" textlink="">
      <cdr:nvSpPr>
        <cdr:cNvPr id="4" name="3 CuadroTexto"/>
        <cdr:cNvSpPr txBox="1"/>
      </cdr:nvSpPr>
      <cdr:spPr>
        <a:xfrm xmlns:a="http://schemas.openxmlformats.org/drawingml/2006/main">
          <a:off x="4848101" y="2341205"/>
          <a:ext cx="1069193" cy="2628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1000">
              <a:latin typeface="Arial" pitchFamily="34" charset="0"/>
              <a:cs typeface="Arial" pitchFamily="34" charset="0"/>
            </a:rPr>
            <a:t>Mín:</a:t>
          </a:r>
          <a:r>
            <a:rPr lang="es-CL" sz="1000" baseline="0">
              <a:latin typeface="Arial" pitchFamily="34" charset="0"/>
              <a:cs typeface="Arial" pitchFamily="34" charset="0"/>
            </a:rPr>
            <a:t> 1.757,4</a:t>
          </a:r>
          <a:endParaRPr lang="es-CL" sz="1000">
            <a:latin typeface="Arial" pitchFamily="34" charset="0"/>
            <a:cs typeface="Arial" pitchFamily="34" charset="0"/>
          </a:endParaRPr>
        </a:p>
      </cdr:txBody>
    </cdr:sp>
  </cdr:relSizeAnchor>
  <cdr:relSizeAnchor xmlns:cdr="http://schemas.openxmlformats.org/drawingml/2006/chartDrawing">
    <cdr:from>
      <cdr:x>0.08404</cdr:x>
      <cdr:y>0.8563</cdr:y>
    </cdr:from>
    <cdr:to>
      <cdr:x>0.97298</cdr:x>
      <cdr:y>0.92083</cdr:y>
    </cdr:to>
    <cdr:sp macro="" textlink="">
      <cdr:nvSpPr>
        <cdr:cNvPr id="5" name="1 CuadroTexto"/>
        <cdr:cNvSpPr txBox="1"/>
      </cdr:nvSpPr>
      <cdr:spPr>
        <a:xfrm xmlns:a="http://schemas.openxmlformats.org/drawingml/2006/main">
          <a:off x="468925" y="2527789"/>
          <a:ext cx="4960328"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aseline="0">
              <a:latin typeface="Arial" pitchFamily="34" charset="0"/>
              <a:cs typeface="Arial" pitchFamily="34" charset="0"/>
            </a:rPr>
            <a:t>         Octubre</a:t>
          </a:r>
          <a:r>
            <a:rPr lang="es-CL" sz="900">
              <a:latin typeface="Arial" pitchFamily="34" charset="0"/>
              <a:cs typeface="Arial" pitchFamily="34" charset="0"/>
            </a:rPr>
            <a:t>	                           Noviembre	</a:t>
          </a:r>
          <a:r>
            <a:rPr lang="es-CL" sz="900" baseline="0">
              <a:latin typeface="Arial" pitchFamily="34" charset="0"/>
              <a:cs typeface="Arial" pitchFamily="34" charset="0"/>
            </a:rPr>
            <a:t>          </a:t>
          </a:r>
          <a:r>
            <a:rPr lang="es-CL" sz="900">
              <a:latin typeface="Arial" pitchFamily="34" charset="0"/>
              <a:cs typeface="Arial" pitchFamily="34" charset="0"/>
            </a:rPr>
            <a:t>            Diciembre		</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133348</xdr:colOff>
      <xdr:row>11</xdr:row>
      <xdr:rowOff>38100</xdr:rowOff>
    </xdr:from>
    <xdr:to>
      <xdr:col>11</xdr:col>
      <xdr:colOff>446583</xdr:colOff>
      <xdr:row>29</xdr:row>
      <xdr:rowOff>75450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0.05974</cdr:x>
      <cdr:y>0.82193</cdr:y>
    </cdr:from>
    <cdr:to>
      <cdr:x>0.9486</cdr:x>
      <cdr:y>0.88443</cdr:y>
    </cdr:to>
    <cdr:sp macro="" textlink="">
      <cdr:nvSpPr>
        <cdr:cNvPr id="2" name="1 CuadroTexto"/>
        <cdr:cNvSpPr txBox="1"/>
      </cdr:nvSpPr>
      <cdr:spPr>
        <a:xfrm xmlns:a="http://schemas.openxmlformats.org/drawingml/2006/main">
          <a:off x="333375" y="2505075"/>
          <a:ext cx="4960328"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aseline="0">
              <a:latin typeface="Arial" pitchFamily="34" charset="0"/>
              <a:cs typeface="Arial" pitchFamily="34" charset="0"/>
            </a:rPr>
            <a:t>             </a:t>
          </a:r>
          <a:r>
            <a:rPr lang="es-CL" sz="900">
              <a:latin typeface="Arial" pitchFamily="34" charset="0"/>
              <a:cs typeface="Arial" pitchFamily="34" charset="0"/>
            </a:rPr>
            <a:t>Octubre		  Noviembre	</a:t>
          </a:r>
          <a:r>
            <a:rPr lang="es-CL" sz="900" baseline="0">
              <a:latin typeface="Arial" pitchFamily="34" charset="0"/>
              <a:cs typeface="Arial" pitchFamily="34" charset="0"/>
            </a:rPr>
            <a:t>          </a:t>
          </a:r>
          <a:r>
            <a:rPr lang="es-CL" sz="900">
              <a:latin typeface="Arial" pitchFamily="34" charset="0"/>
              <a:cs typeface="Arial" pitchFamily="34" charset="0"/>
            </a:rPr>
            <a:t>                Diciembre		</a:t>
          </a:r>
        </a:p>
      </cdr:txBody>
    </cdr:sp>
  </cdr:relSizeAnchor>
  <cdr:relSizeAnchor xmlns:cdr="http://schemas.openxmlformats.org/drawingml/2006/chartDrawing">
    <cdr:from>
      <cdr:x>0</cdr:x>
      <cdr:y>0</cdr:y>
    </cdr:from>
    <cdr:to>
      <cdr:x>0.0809</cdr:x>
      <cdr:y>0.11616</cdr:y>
    </cdr:to>
    <cdr:sp macro="" textlink="">
      <cdr:nvSpPr>
        <cdr:cNvPr id="3"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1044437</xdr:colOff>
      <xdr:row>18</xdr:row>
      <xdr:rowOff>92766</xdr:rowOff>
    </xdr:from>
    <xdr:to>
      <xdr:col>15</xdr:col>
      <xdr:colOff>536720</xdr:colOff>
      <xdr:row>36</xdr:row>
      <xdr:rowOff>63027</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0.08091</cdr:x>
      <cdr:y>0.11616</cdr:y>
    </cdr:to>
    <cdr:sp macro="" textlink="">
      <cdr:nvSpPr>
        <cdr:cNvPr id="2"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246000</xdr:colOff>
      <xdr:row>19</xdr:row>
      <xdr:rowOff>8775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US$/Ton</a:t>
          </a:r>
          <a:endParaRPr lang="es-CL" sz="1050" b="1">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8</xdr:col>
      <xdr:colOff>23977</xdr:colOff>
      <xdr:row>3</xdr:row>
      <xdr:rowOff>12151</xdr:rowOff>
    </xdr:from>
    <xdr:to>
      <xdr:col>15</xdr:col>
      <xdr:colOff>269977</xdr:colOff>
      <xdr:row>21</xdr:row>
      <xdr:rowOff>39976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US$/m3</a:t>
          </a:r>
          <a:endParaRPr lang="es-CL" sz="1050" b="1">
            <a:latin typeface="Arial" pitchFamily="34" charset="0"/>
            <a:cs typeface="Arial"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257175</xdr:colOff>
      <xdr:row>1</xdr:row>
      <xdr:rowOff>142875</xdr:rowOff>
    </xdr:from>
    <xdr:to>
      <xdr:col>13</xdr:col>
      <xdr:colOff>503175</xdr:colOff>
      <xdr:row>18</xdr:row>
      <xdr:rowOff>132600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0.10836</cdr:x>
      <cdr:y>0.83971</cdr:y>
    </cdr:from>
    <cdr:to>
      <cdr:x>0.97818</cdr:x>
      <cdr:y>0.92029</cdr:y>
    </cdr:to>
    <cdr:sp macro="" textlink="">
      <cdr:nvSpPr>
        <cdr:cNvPr id="2" name="1 CuadroTexto"/>
        <cdr:cNvSpPr txBox="1"/>
      </cdr:nvSpPr>
      <cdr:spPr>
        <a:xfrm xmlns:a="http://schemas.openxmlformats.org/drawingml/2006/main">
          <a:off x="604628" y="2478814"/>
          <a:ext cx="4853611" cy="2378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900">
              <a:latin typeface="Arial" pitchFamily="34" charset="0"/>
              <a:cs typeface="Arial" pitchFamily="34" charset="0"/>
            </a:rPr>
            <a:t>         Octubre		    Noviembre		      Diciembre		</a:t>
          </a:r>
        </a:p>
      </cdr:txBody>
    </cdr:sp>
  </cdr:relSizeAnchor>
  <cdr:relSizeAnchor xmlns:cdr="http://schemas.openxmlformats.org/drawingml/2006/chartDrawing">
    <cdr:from>
      <cdr:x>0</cdr:x>
      <cdr:y>0</cdr:y>
    </cdr:from>
    <cdr:to>
      <cdr:x>0.10075</cdr:x>
      <cdr:y>0.09337</cdr:y>
    </cdr:to>
    <cdr:sp macro="" textlink="">
      <cdr:nvSpPr>
        <cdr:cNvPr id="3" name="1 CuadroTexto"/>
        <cdr:cNvSpPr txBox="1"/>
      </cdr:nvSpPr>
      <cdr:spPr>
        <a:xfrm xmlns:a="http://schemas.openxmlformats.org/drawingml/2006/main">
          <a:off x="0" y="0"/>
          <a:ext cx="68745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US$/MWh</a:t>
          </a:r>
          <a:endParaRPr lang="es-CL" sz="1050" b="1">
            <a:latin typeface="Arial" pitchFamily="34" charset="0"/>
            <a:cs typeface="Arial"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US$/MMBTU</a:t>
          </a:r>
          <a:endParaRPr lang="es-CL" sz="1050" b="1">
            <a:latin typeface="Arial" pitchFamily="34" charset="0"/>
            <a:cs typeface="Arial" pitchFamily="34" charset="0"/>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533400</xdr:colOff>
      <xdr:row>4</xdr:row>
      <xdr:rowOff>19050</xdr:rowOff>
    </xdr:from>
    <xdr:to>
      <xdr:col>9</xdr:col>
      <xdr:colOff>683400</xdr:colOff>
      <xdr:row>22</xdr:row>
      <xdr:rowOff>56400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47625</xdr:colOff>
      <xdr:row>5</xdr:row>
      <xdr:rowOff>123825</xdr:rowOff>
    </xdr:from>
    <xdr:to>
      <xdr:col>14</xdr:col>
      <xdr:colOff>293625</xdr:colOff>
      <xdr:row>23</xdr:row>
      <xdr:rowOff>161175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485774</xdr:colOff>
      <xdr:row>1</xdr:row>
      <xdr:rowOff>161924</xdr:rowOff>
    </xdr:from>
    <xdr:to>
      <xdr:col>18</xdr:col>
      <xdr:colOff>731774</xdr:colOff>
      <xdr:row>20</xdr:row>
      <xdr:rowOff>37349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542925</xdr:colOff>
      <xdr:row>2</xdr:row>
      <xdr:rowOff>38100</xdr:rowOff>
    </xdr:to>
    <xdr:pic>
      <xdr:nvPicPr>
        <xdr:cNvPr id="8"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8753475" cy="714375"/>
        </a:xfrm>
        <a:prstGeom prst="rect">
          <a:avLst/>
        </a:prstGeom>
        <a:noFill/>
        <a:ln w="9525">
          <a:noFill/>
          <a:miter lim="800000"/>
          <a:headEnd/>
          <a:tailEnd/>
        </a:ln>
      </xdr:spPr>
    </xdr:pic>
    <xdr:clientData/>
  </xdr:twoCellAnchor>
  <xdr:twoCellAnchor editAs="oneCell">
    <xdr:from>
      <xdr:col>1</xdr:col>
      <xdr:colOff>0</xdr:colOff>
      <xdr:row>3</xdr:row>
      <xdr:rowOff>142875</xdr:rowOff>
    </xdr:from>
    <xdr:to>
      <xdr:col>10</xdr:col>
      <xdr:colOff>533400</xdr:colOff>
      <xdr:row>9</xdr:row>
      <xdr:rowOff>85725</xdr:rowOff>
    </xdr:to>
    <xdr:pic>
      <xdr:nvPicPr>
        <xdr:cNvPr id="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62000" y="847725"/>
          <a:ext cx="8743950" cy="1095375"/>
        </a:xfrm>
        <a:prstGeom prst="rect">
          <a:avLst/>
        </a:prstGeom>
        <a:noFill/>
        <a:ln w="9525">
          <a:noFill/>
          <a:miter lim="800000"/>
          <a:headEnd/>
          <a:tailEnd/>
        </a:ln>
      </xdr:spPr>
    </xdr:pic>
    <xdr:clientData/>
  </xdr:twoCellAnchor>
  <xdr:twoCellAnchor editAs="oneCell">
    <xdr:from>
      <xdr:col>1</xdr:col>
      <xdr:colOff>0</xdr:colOff>
      <xdr:row>11</xdr:row>
      <xdr:rowOff>19050</xdr:rowOff>
    </xdr:from>
    <xdr:to>
      <xdr:col>10</xdr:col>
      <xdr:colOff>523875</xdr:colOff>
      <xdr:row>20</xdr:row>
      <xdr:rowOff>54951</xdr:rowOff>
    </xdr:to>
    <xdr:pic>
      <xdr:nvPicPr>
        <xdr:cNvPr id="10" name="Picture 5"/>
        <xdr:cNvPicPr>
          <a:picLocks noChangeAspect="1" noChangeArrowheads="1"/>
        </xdr:cNvPicPr>
      </xdr:nvPicPr>
      <xdr:blipFill>
        <a:blip xmlns:r="http://schemas.openxmlformats.org/officeDocument/2006/relationships" r:embed="rId3" cstate="print"/>
        <a:srcRect/>
        <a:stretch>
          <a:fillRect/>
        </a:stretch>
      </xdr:blipFill>
      <xdr:spPr bwMode="auto">
        <a:xfrm>
          <a:off x="762000" y="2266950"/>
          <a:ext cx="8734425" cy="1750401"/>
        </a:xfrm>
        <a:prstGeom prst="rect">
          <a:avLst/>
        </a:prstGeom>
        <a:noFill/>
        <a:ln w="9525">
          <a:noFill/>
          <a:miter lim="800000"/>
          <a:headEnd/>
          <a:tailEnd/>
        </a:ln>
      </xdr:spPr>
    </xdr:pic>
    <xdr:clientData/>
  </xdr:twoCellAnchor>
  <xdr:twoCellAnchor>
    <xdr:from>
      <xdr:col>16</xdr:col>
      <xdr:colOff>202956</xdr:colOff>
      <xdr:row>15</xdr:row>
      <xdr:rowOff>159727</xdr:rowOff>
    </xdr:from>
    <xdr:to>
      <xdr:col>21</xdr:col>
      <xdr:colOff>75283</xdr:colOff>
      <xdr:row>30</xdr:row>
      <xdr:rowOff>56400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9</xdr:row>
      <xdr:rowOff>0</xdr:rowOff>
    </xdr:from>
    <xdr:to>
      <xdr:col>10</xdr:col>
      <xdr:colOff>523875</xdr:colOff>
      <xdr:row>11</xdr:row>
      <xdr:rowOff>68874</xdr:rowOff>
    </xdr:to>
    <xdr:pic>
      <xdr:nvPicPr>
        <xdr:cNvPr id="12" name="Picture 4"/>
        <xdr:cNvPicPr>
          <a:picLocks noChangeAspect="1" noChangeArrowheads="1"/>
        </xdr:cNvPicPr>
      </xdr:nvPicPr>
      <xdr:blipFill>
        <a:blip xmlns:r="http://schemas.openxmlformats.org/officeDocument/2006/relationships" r:embed="rId5" cstate="print"/>
        <a:srcRect/>
        <a:stretch>
          <a:fillRect/>
        </a:stretch>
      </xdr:blipFill>
      <xdr:spPr bwMode="auto">
        <a:xfrm>
          <a:off x="762000" y="1857375"/>
          <a:ext cx="8734425" cy="459399"/>
        </a:xfrm>
        <a:prstGeom prst="rect">
          <a:avLst/>
        </a:prstGeom>
        <a:noFill/>
        <a:ln w="9525">
          <a:noFill/>
          <a:miter lim="800000"/>
          <a:headEnd/>
          <a:tailEnd/>
        </a:ln>
      </xdr:spPr>
    </xdr:pic>
    <xdr:clientData/>
  </xdr:twoCellAnchor>
  <xdr:twoCellAnchor>
    <xdr:from>
      <xdr:col>7</xdr:col>
      <xdr:colOff>228600</xdr:colOff>
      <xdr:row>9</xdr:row>
      <xdr:rowOff>0</xdr:rowOff>
    </xdr:from>
    <xdr:to>
      <xdr:col>10</xdr:col>
      <xdr:colOff>123825</xdr:colOff>
      <xdr:row>10</xdr:row>
      <xdr:rowOff>57150</xdr:rowOff>
    </xdr:to>
    <xdr:sp macro="" textlink="">
      <xdr:nvSpPr>
        <xdr:cNvPr id="13" name="12 Rectángulo"/>
        <xdr:cNvSpPr/>
      </xdr:nvSpPr>
      <xdr:spPr>
        <a:xfrm>
          <a:off x="6057900" y="1857375"/>
          <a:ext cx="3038475" cy="2571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10</xdr:col>
      <xdr:colOff>200025</xdr:colOff>
      <xdr:row>25</xdr:row>
      <xdr:rowOff>66675</xdr:rowOff>
    </xdr:from>
    <xdr:to>
      <xdr:col>20</xdr:col>
      <xdr:colOff>93600</xdr:colOff>
      <xdr:row>43</xdr:row>
      <xdr:rowOff>65925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76200</xdr:colOff>
      <xdr:row>0</xdr:row>
      <xdr:rowOff>171450</xdr:rowOff>
    </xdr:from>
    <xdr:to>
      <xdr:col>18</xdr:col>
      <xdr:colOff>344632</xdr:colOff>
      <xdr:row>3</xdr:row>
      <xdr:rowOff>9525</xdr:rowOff>
    </xdr:to>
    <xdr:sp macro="" textlink="">
      <xdr:nvSpPr>
        <xdr:cNvPr id="5" name="Text Box 42"/>
        <xdr:cNvSpPr txBox="1">
          <a:spLocks noChangeArrowheads="1"/>
        </xdr:cNvSpPr>
      </xdr:nvSpPr>
      <xdr:spPr bwMode="auto">
        <a:xfrm>
          <a:off x="8324850" y="171450"/>
          <a:ext cx="2116282" cy="609600"/>
        </a:xfrm>
        <a:prstGeom prst="rect">
          <a:avLst/>
        </a:prstGeom>
        <a:solidFill>
          <a:srgbClr val="FFFF99"/>
        </a:solidFill>
        <a:ln w="12700">
          <a:solidFill>
            <a:srgbClr val="000000"/>
          </a:solidFill>
          <a:miter lim="800000"/>
          <a:headEnd/>
          <a:tailEnd/>
        </a:ln>
      </xdr:spPr>
      <xdr:txBody>
        <a:bodyPr vertOverflow="clip" wrap="square" lIns="27432" tIns="22860" rIns="27432" bIns="0" anchor="t" upright="1"/>
        <a:lstStyle/>
        <a:p>
          <a:pPr algn="ctr" rtl="0">
            <a:defRPr sz="1000"/>
          </a:pPr>
          <a:r>
            <a:rPr lang="es-CL" sz="900" b="1" i="0" u="none" strike="noStrike" baseline="0">
              <a:solidFill>
                <a:srgbClr val="000000"/>
              </a:solidFill>
              <a:latin typeface="Arial"/>
              <a:cs typeface="Arial"/>
            </a:rPr>
            <a:t>SELECCIONAR</a:t>
          </a:r>
          <a:r>
            <a:rPr lang="es-CL" sz="900" b="0" i="0" u="none" strike="noStrike" baseline="0">
              <a:solidFill>
                <a:srgbClr val="000000"/>
              </a:solidFill>
              <a:latin typeface="Arial"/>
              <a:cs typeface="Arial"/>
            </a:rPr>
            <a:t> EL MES Y </a:t>
          </a:r>
          <a:r>
            <a:rPr lang="es-CL" sz="900" b="1" i="0" u="none" strike="noStrike" baseline="0">
              <a:solidFill>
                <a:srgbClr val="000000"/>
              </a:solidFill>
              <a:latin typeface="Arial"/>
              <a:cs typeface="Arial"/>
            </a:rPr>
            <a:t>ESCRIBIR</a:t>
          </a:r>
          <a:r>
            <a:rPr lang="es-CL" sz="900" b="0" i="0" u="none" strike="noStrike" baseline="0">
              <a:solidFill>
                <a:srgbClr val="000000"/>
              </a:solidFill>
              <a:latin typeface="Arial"/>
              <a:cs typeface="Arial"/>
            </a:rPr>
            <a:t> EL AÑO A PARTIR DEL CUAL SE DESEAN REALIZAR LAS COMPARACIONES</a:t>
          </a:r>
        </a:p>
      </xdr:txBody>
    </xdr:sp>
    <xdr:clientData/>
  </xdr:twoCellAnchor>
  <xdr:twoCellAnchor>
    <xdr:from>
      <xdr:col>13</xdr:col>
      <xdr:colOff>228600</xdr:colOff>
      <xdr:row>2</xdr:row>
      <xdr:rowOff>104775</xdr:rowOff>
    </xdr:from>
    <xdr:to>
      <xdr:col>14</xdr:col>
      <xdr:colOff>76200</xdr:colOff>
      <xdr:row>2</xdr:row>
      <xdr:rowOff>104775</xdr:rowOff>
    </xdr:to>
    <xdr:sp macro="" textlink="">
      <xdr:nvSpPr>
        <xdr:cNvPr id="7" name="Line 43"/>
        <xdr:cNvSpPr>
          <a:spLocks noChangeShapeType="1"/>
        </xdr:cNvSpPr>
      </xdr:nvSpPr>
      <xdr:spPr bwMode="auto">
        <a:xfrm flipH="1" flipV="1">
          <a:off x="7962900" y="628650"/>
          <a:ext cx="361950" cy="0"/>
        </a:xfrm>
        <a:prstGeom prst="line">
          <a:avLst/>
        </a:prstGeom>
        <a:noFill/>
        <a:ln w="9525">
          <a:solidFill>
            <a:srgbClr val="000000"/>
          </a:solidFill>
          <a:round/>
          <a:headEnd/>
          <a:tailEnd type="triangle" w="med" len="med"/>
        </a:ln>
      </xdr:spPr>
    </xdr:sp>
    <xdr:clientData/>
  </xdr:twoCellAnchor>
  <xdr:twoCellAnchor>
    <xdr:from>
      <xdr:col>13</xdr:col>
      <xdr:colOff>28575</xdr:colOff>
      <xdr:row>2</xdr:row>
      <xdr:rowOff>104775</xdr:rowOff>
    </xdr:from>
    <xdr:to>
      <xdr:col>14</xdr:col>
      <xdr:colOff>76200</xdr:colOff>
      <xdr:row>3</xdr:row>
      <xdr:rowOff>123825</xdr:rowOff>
    </xdr:to>
    <xdr:sp macro="" textlink="">
      <xdr:nvSpPr>
        <xdr:cNvPr id="8" name="Line 44"/>
        <xdr:cNvSpPr>
          <a:spLocks noChangeShapeType="1"/>
        </xdr:cNvSpPr>
      </xdr:nvSpPr>
      <xdr:spPr bwMode="auto">
        <a:xfrm flipH="1">
          <a:off x="7762875" y="628650"/>
          <a:ext cx="561975" cy="266700"/>
        </a:xfrm>
        <a:prstGeom prst="line">
          <a:avLst/>
        </a:prstGeom>
        <a:noFill/>
        <a:ln w="9525">
          <a:solidFill>
            <a:srgbClr val="000000"/>
          </a:solidFill>
          <a:round/>
          <a:headEnd/>
          <a:tailEnd type="triangle" w="med" len="med"/>
        </a:ln>
      </xdr:spPr>
    </xdr:sp>
    <xdr:clientData/>
  </xdr:twoCellAnchor>
  <xdr:twoCellAnchor editAs="oneCell">
    <xdr:from>
      <xdr:col>1</xdr:col>
      <xdr:colOff>190500</xdr:colOff>
      <xdr:row>2</xdr:row>
      <xdr:rowOff>104775</xdr:rowOff>
    </xdr:from>
    <xdr:to>
      <xdr:col>5</xdr:col>
      <xdr:colOff>390525</xdr:colOff>
      <xdr:row>6</xdr:row>
      <xdr:rowOff>57150</xdr:rowOff>
    </xdr:to>
    <xdr:sp macro="" textlink="">
      <xdr:nvSpPr>
        <xdr:cNvPr id="9" name="Text Box 45"/>
        <xdr:cNvSpPr txBox="1">
          <a:spLocks noChangeArrowheads="1"/>
        </xdr:cNvSpPr>
      </xdr:nvSpPr>
      <xdr:spPr bwMode="auto">
        <a:xfrm>
          <a:off x="447675" y="628650"/>
          <a:ext cx="1714500" cy="695325"/>
        </a:xfrm>
        <a:prstGeom prst="rect">
          <a:avLst/>
        </a:prstGeom>
        <a:solidFill>
          <a:srgbClr val="FFFF99"/>
        </a:solidFill>
        <a:ln w="12700">
          <a:solidFill>
            <a:srgbClr val="000000"/>
          </a:solidFill>
          <a:miter lim="800000"/>
          <a:headEnd/>
          <a:tailEnd/>
        </a:ln>
      </xdr:spPr>
      <xdr:txBody>
        <a:bodyPr vertOverflow="clip" wrap="square" lIns="27432" tIns="22860" rIns="0" bIns="0" anchor="t" upright="1"/>
        <a:lstStyle/>
        <a:p>
          <a:pPr algn="l" rtl="0">
            <a:defRPr sz="1000"/>
          </a:pPr>
          <a:r>
            <a:rPr lang="es-CL" sz="1000" b="0" i="0" u="none" strike="noStrike" baseline="0">
              <a:solidFill>
                <a:srgbClr val="000000"/>
              </a:solidFill>
              <a:latin typeface="Arial"/>
              <a:cs typeface="Arial"/>
            </a:rPr>
            <a:t>Pegar aquí (como valores) los indices</a:t>
          </a:r>
          <a:r>
            <a:rPr lang="es-CL" sz="1000" b="1" i="0" u="none" strike="noStrike" baseline="0">
              <a:solidFill>
                <a:srgbClr val="000000"/>
              </a:solidFill>
              <a:latin typeface="Arial"/>
              <a:cs typeface="Arial"/>
            </a:rPr>
            <a:t> Totales</a:t>
          </a:r>
          <a:r>
            <a:rPr lang="es-CL" sz="1000" b="0" i="0" u="none" strike="noStrike" baseline="0">
              <a:solidFill>
                <a:srgbClr val="000000"/>
              </a:solidFill>
              <a:latin typeface="Arial"/>
              <a:cs typeface="Arial"/>
            </a:rPr>
            <a:t> del mes (hoja RANKING TOTAL) para que se guarde en la estadística.</a:t>
          </a:r>
        </a:p>
      </xdr:txBody>
    </xdr:sp>
    <xdr:clientData/>
  </xdr:twoCellAnchor>
  <xdr:twoCellAnchor>
    <xdr:from>
      <xdr:col>10</xdr:col>
      <xdr:colOff>187903</xdr:colOff>
      <xdr:row>45</xdr:row>
      <xdr:rowOff>114300</xdr:rowOff>
    </xdr:from>
    <xdr:to>
      <xdr:col>20</xdr:col>
      <xdr:colOff>81478</xdr:colOff>
      <xdr:row>63</xdr:row>
      <xdr:rowOff>151650</xdr:rowOff>
    </xdr:to>
    <xdr:graphicFrame macro="">
      <xdr:nvGraphicFramePr>
        <xdr:cNvPr id="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14</xdr:col>
      <xdr:colOff>67701</xdr:colOff>
      <xdr:row>4</xdr:row>
      <xdr:rowOff>3175</xdr:rowOff>
    </xdr:from>
    <xdr:to>
      <xdr:col>21</xdr:col>
      <xdr:colOff>342378</xdr:colOff>
      <xdr:row>22</xdr:row>
      <xdr:rowOff>5498</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102420</xdr:colOff>
      <xdr:row>24</xdr:row>
      <xdr:rowOff>102420</xdr:rowOff>
    </xdr:from>
    <xdr:to>
      <xdr:col>21</xdr:col>
      <xdr:colOff>377097</xdr:colOff>
      <xdr:row>42</xdr:row>
      <xdr:rowOff>104742</xdr:rowOff>
    </xdr:to>
    <xdr:graphicFrame macro="">
      <xdr:nvGraphicFramePr>
        <xdr:cNvPr id="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MW</a:t>
          </a:r>
          <a:endParaRPr lang="es-CL" sz="1050" b="1">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17</xdr:col>
      <xdr:colOff>784411</xdr:colOff>
      <xdr:row>19</xdr:row>
      <xdr:rowOff>11206</xdr:rowOff>
    </xdr:from>
    <xdr:to>
      <xdr:col>25</xdr:col>
      <xdr:colOff>10676</xdr:colOff>
      <xdr:row>37</xdr:row>
      <xdr:rowOff>139324</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582706</xdr:colOff>
      <xdr:row>31</xdr:row>
      <xdr:rowOff>22411</xdr:rowOff>
    </xdr:from>
    <xdr:to>
      <xdr:col>36</xdr:col>
      <xdr:colOff>391676</xdr:colOff>
      <xdr:row>49</xdr:row>
      <xdr:rowOff>150530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0.00321</cdr:x>
      <cdr:y>0.00605</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0.05944</cdr:x>
      <cdr:y>0.08504</cdr:y>
    </cdr:to>
    <cdr:sp macro="" textlink="">
      <cdr:nvSpPr>
        <cdr:cNvPr id="6"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000" b="1">
              <a:latin typeface="Arial" pitchFamily="34" charset="0"/>
              <a:cs typeface="Arial" pitchFamily="34" charset="0"/>
            </a:rPr>
            <a:t>GWh</a:t>
          </a:r>
          <a:endParaRPr lang="es-CL" sz="1100" b="1">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744090</xdr:colOff>
      <xdr:row>22</xdr:row>
      <xdr:rowOff>148167</xdr:rowOff>
    </xdr:from>
    <xdr:to>
      <xdr:col>11</xdr:col>
      <xdr:colOff>333923</xdr:colOff>
      <xdr:row>41</xdr:row>
      <xdr:rowOff>83917</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0.07052</cdr:x>
      <cdr:y>0.75806</cdr:y>
    </cdr:from>
    <cdr:to>
      <cdr:x>0.95245</cdr:x>
      <cdr:y>0.82061</cdr:y>
    </cdr:to>
    <cdr:sp macro="" textlink="">
      <cdr:nvSpPr>
        <cdr:cNvPr id="2" name="1 CuadroTexto"/>
        <cdr:cNvSpPr txBox="1"/>
      </cdr:nvSpPr>
      <cdr:spPr>
        <a:xfrm xmlns:a="http://schemas.openxmlformats.org/drawingml/2006/main">
          <a:off x="393502" y="2237803"/>
          <a:ext cx="4921169" cy="1846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aseline="0">
              <a:latin typeface="Arial" pitchFamily="34" charset="0"/>
              <a:cs typeface="Arial" pitchFamily="34" charset="0"/>
            </a:rPr>
            <a:t>           </a:t>
          </a:r>
          <a:r>
            <a:rPr lang="es-CL" sz="900">
              <a:latin typeface="Arial" pitchFamily="34" charset="0"/>
              <a:cs typeface="Arial" pitchFamily="34" charset="0"/>
            </a:rPr>
            <a:t>Octubre		 Noviembre	</a:t>
          </a:r>
          <a:r>
            <a:rPr lang="es-CL" sz="900" baseline="0">
              <a:latin typeface="Arial" pitchFamily="34" charset="0"/>
              <a:cs typeface="Arial" pitchFamily="34" charset="0"/>
            </a:rPr>
            <a:t>                     </a:t>
          </a:r>
          <a:r>
            <a:rPr lang="es-CL" sz="900">
              <a:latin typeface="Arial" pitchFamily="34" charset="0"/>
              <a:cs typeface="Arial" pitchFamily="34" charset="0"/>
            </a:rPr>
            <a:t> Diciembre		</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323850</xdr:colOff>
      <xdr:row>2</xdr:row>
      <xdr:rowOff>114299</xdr:rowOff>
    </xdr:from>
    <xdr:to>
      <xdr:col>15</xdr:col>
      <xdr:colOff>569850</xdr:colOff>
      <xdr:row>20</xdr:row>
      <xdr:rowOff>151649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0.00274</cdr:y>
    </cdr:from>
    <cdr:to>
      <cdr:x>0.06929</cdr:x>
      <cdr:y>0.10137</cdr:y>
    </cdr:to>
    <cdr:sp macro="" textlink="">
      <cdr:nvSpPr>
        <cdr:cNvPr id="4" name="3 CuadroTexto"/>
        <cdr:cNvSpPr txBox="1"/>
      </cdr:nvSpPr>
      <cdr:spPr>
        <a:xfrm xmlns:a="http://schemas.openxmlformats.org/drawingml/2006/main">
          <a:off x="0" y="9510"/>
          <a:ext cx="451494"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dr:relSizeAnchor xmlns:cdr="http://schemas.openxmlformats.org/drawingml/2006/chartDrawing">
    <cdr:from>
      <cdr:x>0.05701</cdr:x>
      <cdr:y>0.8411</cdr:y>
    </cdr:from>
    <cdr:to>
      <cdr:x>0.95893</cdr:x>
      <cdr:y>0.89589</cdr:y>
    </cdr:to>
    <cdr:sp macro="" textlink="">
      <cdr:nvSpPr>
        <cdr:cNvPr id="3" name="1 CuadroTexto"/>
        <cdr:cNvSpPr txBox="1"/>
      </cdr:nvSpPr>
      <cdr:spPr>
        <a:xfrm xmlns:a="http://schemas.openxmlformats.org/drawingml/2006/main">
          <a:off x="371474" y="2924175"/>
          <a:ext cx="5876925"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000" baseline="0">
              <a:latin typeface="Arial" pitchFamily="34" charset="0"/>
              <a:cs typeface="Arial" pitchFamily="34" charset="0"/>
            </a:rPr>
            <a:t>            </a:t>
          </a:r>
          <a:r>
            <a:rPr lang="es-CL" sz="900" baseline="0">
              <a:latin typeface="Arial" pitchFamily="34" charset="0"/>
              <a:cs typeface="Arial" pitchFamily="34" charset="0"/>
            </a:rPr>
            <a:t>O</a:t>
          </a:r>
          <a:r>
            <a:rPr lang="es-CL" sz="900">
              <a:latin typeface="Arial" pitchFamily="34" charset="0"/>
              <a:cs typeface="Arial" pitchFamily="34" charset="0"/>
            </a:rPr>
            <a:t>ctubre</a:t>
          </a:r>
          <a:r>
            <a:rPr lang="es-CL" sz="1000">
              <a:latin typeface="Arial" pitchFamily="34" charset="0"/>
              <a:cs typeface="Arial" pitchFamily="34" charset="0"/>
            </a:rPr>
            <a:t>	                        Noviembre	</a:t>
          </a:r>
          <a:r>
            <a:rPr lang="es-CL" sz="1000" baseline="0">
              <a:latin typeface="Arial" pitchFamily="34" charset="0"/>
              <a:cs typeface="Arial" pitchFamily="34" charset="0"/>
            </a:rPr>
            <a:t>                    </a:t>
          </a:r>
          <a:r>
            <a:rPr lang="es-CL" sz="1000">
              <a:latin typeface="Arial" pitchFamily="34" charset="0"/>
              <a:cs typeface="Arial" pitchFamily="34" charset="0"/>
            </a:rPr>
            <a:t>Diciembre		</a:t>
          </a:r>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51287</xdr:colOff>
      <xdr:row>12</xdr:row>
      <xdr:rowOff>87923</xdr:rowOff>
    </xdr:from>
    <xdr:to>
      <xdr:col>14</xdr:col>
      <xdr:colOff>583037</xdr:colOff>
      <xdr:row>30</xdr:row>
      <xdr:rowOff>125273</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ng-santiago2\Comparte\WINDOWS\TEMP\PASO-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de%20desempe&#241;o/AGTR/ENS%20EA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dicadores%20de%20desempe&#241;o/AGTR/Incremento%20Fallas%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dicadores%20de%20desempe&#241;o/AGTR/Tensi&#243;n%20Oct-Dic%202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dicadores%20de%20desempe&#241;o/Control%20de%20frecuencia%20abril-diciembre%2020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dicadores%20de%20desempe&#241;o/Dda%20Diciembr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l-pf-95"/>
      <sheetName val="val-ret-95"/>
      <sheetName val="Balance-95"/>
    </sheetNames>
    <sheetDataSet>
      <sheetData sheetId="0">
        <row r="74">
          <cell r="E74">
            <v>3</v>
          </cell>
          <cell r="F74">
            <v>1</v>
          </cell>
          <cell r="G74">
            <v>5</v>
          </cell>
          <cell r="H74">
            <v>1</v>
          </cell>
          <cell r="I74">
            <v>2</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sumen"/>
      <sheetName val="Datos"/>
    </sheetNames>
    <sheetDataSet>
      <sheetData sheetId="0">
        <row r="1">
          <cell r="B1" t="str">
            <v>ENS</v>
          </cell>
        </row>
        <row r="2">
          <cell r="B2" t="str">
            <v>Julio</v>
          </cell>
          <cell r="C2">
            <v>137.6</v>
          </cell>
        </row>
        <row r="3">
          <cell r="B3" t="str">
            <v>Agosto</v>
          </cell>
          <cell r="C3">
            <v>19.399999999999999</v>
          </cell>
        </row>
        <row r="4">
          <cell r="B4" t="str">
            <v>Septiembre</v>
          </cell>
          <cell r="C4">
            <v>181.2</v>
          </cell>
        </row>
        <row r="5">
          <cell r="B5" t="str">
            <v>Octubre</v>
          </cell>
          <cell r="C5">
            <v>255.5</v>
          </cell>
        </row>
        <row r="6">
          <cell r="B6" t="str">
            <v>Noviembre</v>
          </cell>
          <cell r="C6">
            <v>454.70000000000005</v>
          </cell>
        </row>
        <row r="7">
          <cell r="B7" t="str">
            <v>Diciembre</v>
          </cell>
          <cell r="C7">
            <v>298.89999999999998</v>
          </cell>
        </row>
      </sheetData>
      <sheetData sheetId="1">
        <row r="3">
          <cell r="K3">
            <v>2.5</v>
          </cell>
          <cell r="L3">
            <v>12</v>
          </cell>
        </row>
        <row r="4">
          <cell r="K4">
            <v>4</v>
          </cell>
          <cell r="L4">
            <v>12</v>
          </cell>
        </row>
        <row r="5">
          <cell r="K5">
            <v>49.7</v>
          </cell>
          <cell r="L5">
            <v>12</v>
          </cell>
        </row>
        <row r="6">
          <cell r="K6">
            <v>161.69999999999999</v>
          </cell>
          <cell r="L6">
            <v>12</v>
          </cell>
        </row>
        <row r="7">
          <cell r="K7">
            <v>0.3</v>
          </cell>
          <cell r="L7">
            <v>12</v>
          </cell>
        </row>
        <row r="8">
          <cell r="K8">
            <v>5.5</v>
          </cell>
          <cell r="L8">
            <v>12</v>
          </cell>
        </row>
        <row r="9">
          <cell r="K9">
            <v>75.2</v>
          </cell>
          <cell r="L9">
            <v>12</v>
          </cell>
        </row>
        <row r="10">
          <cell r="K10">
            <v>53.4</v>
          </cell>
          <cell r="L10">
            <v>11</v>
          </cell>
        </row>
        <row r="11">
          <cell r="K11">
            <v>11.9</v>
          </cell>
          <cell r="L11">
            <v>11</v>
          </cell>
        </row>
        <row r="12">
          <cell r="K12">
            <v>366.8</v>
          </cell>
          <cell r="L12">
            <v>11</v>
          </cell>
        </row>
        <row r="13">
          <cell r="K13">
            <v>18.7</v>
          </cell>
          <cell r="L13">
            <v>11</v>
          </cell>
        </row>
        <row r="14">
          <cell r="K14">
            <v>3.8</v>
          </cell>
          <cell r="L14">
            <v>11</v>
          </cell>
        </row>
        <row r="15">
          <cell r="K15">
            <v>0.1</v>
          </cell>
          <cell r="L15">
            <v>11</v>
          </cell>
        </row>
        <row r="16">
          <cell r="K16">
            <v>2.6</v>
          </cell>
          <cell r="L16">
            <v>10</v>
          </cell>
        </row>
        <row r="17">
          <cell r="K17">
            <v>117.5</v>
          </cell>
          <cell r="L17">
            <v>10</v>
          </cell>
        </row>
        <row r="18">
          <cell r="K18">
            <v>4.8</v>
          </cell>
          <cell r="L18">
            <v>10</v>
          </cell>
        </row>
        <row r="19">
          <cell r="K19">
            <v>130.6</v>
          </cell>
          <cell r="L19">
            <v>10</v>
          </cell>
        </row>
        <row r="20">
          <cell r="K20">
            <v>115.5</v>
          </cell>
          <cell r="L20">
            <v>9</v>
          </cell>
        </row>
        <row r="21">
          <cell r="K21">
            <v>65.7</v>
          </cell>
          <cell r="L21">
            <v>9</v>
          </cell>
        </row>
        <row r="22">
          <cell r="K22">
            <v>1.9</v>
          </cell>
          <cell r="L22">
            <v>8</v>
          </cell>
        </row>
        <row r="23">
          <cell r="K23">
            <v>17.5</v>
          </cell>
          <cell r="L23">
            <v>8</v>
          </cell>
        </row>
        <row r="24">
          <cell r="K24">
            <v>2</v>
          </cell>
          <cell r="L24">
            <v>7</v>
          </cell>
        </row>
        <row r="25">
          <cell r="K25">
            <v>75.8</v>
          </cell>
          <cell r="L25">
            <v>7</v>
          </cell>
        </row>
        <row r="26">
          <cell r="K26">
            <v>50.6</v>
          </cell>
          <cell r="L26">
            <v>7</v>
          </cell>
        </row>
        <row r="27">
          <cell r="K27">
            <v>0.2</v>
          </cell>
          <cell r="L27">
            <v>7</v>
          </cell>
        </row>
        <row r="28">
          <cell r="K28">
            <v>9</v>
          </cell>
          <cell r="L28">
            <v>7</v>
          </cell>
        </row>
        <row r="29">
          <cell r="K29">
            <v>0</v>
          </cell>
          <cell r="L29">
            <v>6</v>
          </cell>
        </row>
        <row r="30">
          <cell r="K30">
            <v>10.4</v>
          </cell>
          <cell r="L30">
            <v>6</v>
          </cell>
        </row>
        <row r="31">
          <cell r="K31">
            <v>211.5</v>
          </cell>
          <cell r="L31">
            <v>6</v>
          </cell>
        </row>
        <row r="32">
          <cell r="K32">
            <v>108.8</v>
          </cell>
          <cell r="L32">
            <v>6</v>
          </cell>
        </row>
        <row r="33">
          <cell r="K33">
            <v>57.8</v>
          </cell>
          <cell r="L33">
            <v>6</v>
          </cell>
        </row>
        <row r="34">
          <cell r="K34">
            <v>13.6</v>
          </cell>
          <cell r="L34">
            <v>6</v>
          </cell>
        </row>
        <row r="35">
          <cell r="K35">
            <v>121.4</v>
          </cell>
          <cell r="L35">
            <v>6</v>
          </cell>
        </row>
        <row r="36">
          <cell r="K36">
            <v>48.9</v>
          </cell>
          <cell r="L36">
            <v>6</v>
          </cell>
        </row>
        <row r="37">
          <cell r="K37">
            <v>4.5999999999999996</v>
          </cell>
          <cell r="L37">
            <v>6</v>
          </cell>
        </row>
        <row r="38">
          <cell r="K38">
            <v>17.399999999999999</v>
          </cell>
          <cell r="L38">
            <v>6</v>
          </cell>
        </row>
        <row r="39">
          <cell r="K39">
            <v>2.7</v>
          </cell>
          <cell r="L39">
            <v>6</v>
          </cell>
        </row>
        <row r="40">
          <cell r="K40">
            <v>0.4</v>
          </cell>
          <cell r="L40">
            <v>6</v>
          </cell>
        </row>
        <row r="41">
          <cell r="K41">
            <v>22.1</v>
          </cell>
          <cell r="L41">
            <v>6</v>
          </cell>
        </row>
        <row r="42">
          <cell r="K42">
            <v>10.8</v>
          </cell>
          <cell r="L42">
            <v>6</v>
          </cell>
        </row>
        <row r="43">
          <cell r="K43">
            <v>3.1</v>
          </cell>
          <cell r="L43">
            <v>5</v>
          </cell>
        </row>
        <row r="44">
          <cell r="K44">
            <v>15.9</v>
          </cell>
          <cell r="L44">
            <v>5</v>
          </cell>
        </row>
        <row r="45">
          <cell r="K45">
            <v>3</v>
          </cell>
          <cell r="L45">
            <v>5</v>
          </cell>
        </row>
        <row r="46">
          <cell r="K46">
            <v>1.2</v>
          </cell>
          <cell r="L46">
            <v>5</v>
          </cell>
        </row>
        <row r="47">
          <cell r="K47">
            <v>13</v>
          </cell>
          <cell r="L47">
            <v>5</v>
          </cell>
        </row>
        <row r="48">
          <cell r="K48">
            <v>1.5</v>
          </cell>
          <cell r="L48">
            <v>5</v>
          </cell>
        </row>
        <row r="49">
          <cell r="K49">
            <v>1.1000000000000001</v>
          </cell>
          <cell r="L49">
            <v>5</v>
          </cell>
        </row>
        <row r="50">
          <cell r="K50">
            <v>0.4</v>
          </cell>
          <cell r="L50">
            <v>5</v>
          </cell>
        </row>
        <row r="51">
          <cell r="K51">
            <v>1.6</v>
          </cell>
          <cell r="L51">
            <v>5</v>
          </cell>
        </row>
        <row r="52">
          <cell r="K52">
            <v>192.7</v>
          </cell>
          <cell r="L52">
            <v>5</v>
          </cell>
        </row>
        <row r="53">
          <cell r="K53">
            <v>25.7</v>
          </cell>
          <cell r="L53">
            <v>5</v>
          </cell>
        </row>
        <row r="54">
          <cell r="K54">
            <v>3.5</v>
          </cell>
          <cell r="L54">
            <v>5</v>
          </cell>
        </row>
        <row r="55">
          <cell r="K55">
            <v>9.6999999999999993</v>
          </cell>
          <cell r="L55">
            <v>5</v>
          </cell>
        </row>
        <row r="56">
          <cell r="K56">
            <v>239</v>
          </cell>
          <cell r="L56">
            <v>5</v>
          </cell>
        </row>
        <row r="57">
          <cell r="K57">
            <v>56.7</v>
          </cell>
          <cell r="L57">
            <v>5</v>
          </cell>
        </row>
        <row r="58">
          <cell r="K58">
            <v>132.30000000000001</v>
          </cell>
          <cell r="L58">
            <v>5</v>
          </cell>
        </row>
        <row r="59">
          <cell r="K59">
            <v>35.9</v>
          </cell>
          <cell r="L59">
            <v>4</v>
          </cell>
        </row>
        <row r="60">
          <cell r="K60">
            <v>3.3</v>
          </cell>
          <cell r="L60">
            <v>4</v>
          </cell>
        </row>
        <row r="61">
          <cell r="K61">
            <v>22.8</v>
          </cell>
          <cell r="L61">
            <v>4</v>
          </cell>
        </row>
        <row r="62">
          <cell r="K62">
            <v>1.2</v>
          </cell>
          <cell r="L62">
            <v>4</v>
          </cell>
        </row>
        <row r="63">
          <cell r="K63">
            <v>0.7</v>
          </cell>
          <cell r="L63">
            <v>4</v>
          </cell>
        </row>
        <row r="64">
          <cell r="K64">
            <v>72.900000000000006</v>
          </cell>
          <cell r="L64">
            <v>4</v>
          </cell>
        </row>
        <row r="65">
          <cell r="K65">
            <v>29.8</v>
          </cell>
          <cell r="L65">
            <v>4</v>
          </cell>
        </row>
        <row r="66">
          <cell r="K66">
            <v>16.100000000000001</v>
          </cell>
          <cell r="L66">
            <v>3</v>
          </cell>
        </row>
        <row r="67">
          <cell r="K67">
            <v>1.2</v>
          </cell>
          <cell r="L67">
            <v>3</v>
          </cell>
        </row>
        <row r="68">
          <cell r="K68">
            <v>8.1</v>
          </cell>
          <cell r="L68">
            <v>3</v>
          </cell>
        </row>
        <row r="69">
          <cell r="K69">
            <v>1.1000000000000001</v>
          </cell>
          <cell r="L69">
            <v>3</v>
          </cell>
        </row>
        <row r="70">
          <cell r="K70">
            <v>435.8</v>
          </cell>
          <cell r="L70">
            <v>3</v>
          </cell>
        </row>
        <row r="71">
          <cell r="K71">
            <v>0.7</v>
          </cell>
          <cell r="L71">
            <v>3</v>
          </cell>
        </row>
        <row r="72">
          <cell r="K72">
            <v>3.7</v>
          </cell>
          <cell r="L72">
            <v>2</v>
          </cell>
        </row>
        <row r="73">
          <cell r="K73">
            <v>0.4</v>
          </cell>
          <cell r="L73">
            <v>2</v>
          </cell>
        </row>
        <row r="74">
          <cell r="K74">
            <v>3.6</v>
          </cell>
          <cell r="L74">
            <v>2</v>
          </cell>
        </row>
        <row r="75">
          <cell r="K75">
            <v>22.1</v>
          </cell>
          <cell r="L75">
            <v>2</v>
          </cell>
        </row>
        <row r="76">
          <cell r="K76">
            <v>13.6</v>
          </cell>
          <cell r="L76">
            <v>2</v>
          </cell>
        </row>
        <row r="77">
          <cell r="K77">
            <v>1</v>
          </cell>
          <cell r="L77">
            <v>2</v>
          </cell>
        </row>
        <row r="78">
          <cell r="K78">
            <v>228.5</v>
          </cell>
          <cell r="L78">
            <v>2</v>
          </cell>
        </row>
        <row r="79">
          <cell r="K79">
            <v>1.4</v>
          </cell>
          <cell r="L79">
            <v>2</v>
          </cell>
        </row>
        <row r="80">
          <cell r="K80">
            <v>3.9</v>
          </cell>
          <cell r="L80">
            <v>1</v>
          </cell>
        </row>
        <row r="81">
          <cell r="K81">
            <v>81</v>
          </cell>
          <cell r="L81">
            <v>1</v>
          </cell>
        </row>
        <row r="82">
          <cell r="K82">
            <v>81.599999999999994</v>
          </cell>
          <cell r="L82">
            <v>1</v>
          </cell>
        </row>
        <row r="83">
          <cell r="K83">
            <v>0.2</v>
          </cell>
          <cell r="L83">
            <v>1</v>
          </cell>
        </row>
        <row r="84">
          <cell r="K84">
            <v>3.4</v>
          </cell>
          <cell r="L84">
            <v>1</v>
          </cell>
        </row>
        <row r="85">
          <cell r="K85">
            <v>336.6</v>
          </cell>
          <cell r="L85">
            <v>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 Gen"/>
      <sheetName val="E Trans"/>
      <sheetName val="E Clie"/>
      <sheetName val="Resumen"/>
    </sheetNames>
    <sheetDataSet>
      <sheetData sheetId="0">
        <row r="2">
          <cell r="I2">
            <v>8</v>
          </cell>
        </row>
        <row r="3">
          <cell r="I3">
            <v>9</v>
          </cell>
        </row>
        <row r="4">
          <cell r="I4">
            <v>2</v>
          </cell>
        </row>
        <row r="5">
          <cell r="I5">
            <v>12</v>
          </cell>
        </row>
        <row r="6">
          <cell r="I6">
            <v>15</v>
          </cell>
        </row>
        <row r="7">
          <cell r="I7">
            <v>7</v>
          </cell>
        </row>
      </sheetData>
      <sheetData sheetId="1">
        <row r="4">
          <cell r="I4">
            <v>11</v>
          </cell>
        </row>
        <row r="5">
          <cell r="I5">
            <v>6</v>
          </cell>
        </row>
        <row r="6">
          <cell r="I6">
            <v>9</v>
          </cell>
        </row>
        <row r="7">
          <cell r="I7">
            <v>3</v>
          </cell>
        </row>
        <row r="8">
          <cell r="I8">
            <v>12</v>
          </cell>
        </row>
        <row r="9">
          <cell r="I9">
            <v>10</v>
          </cell>
        </row>
      </sheetData>
      <sheetData sheetId="2">
        <row r="3">
          <cell r="I3">
            <v>1</v>
          </cell>
        </row>
        <row r="4">
          <cell r="I4">
            <v>1</v>
          </cell>
        </row>
        <row r="5">
          <cell r="I5">
            <v>0</v>
          </cell>
        </row>
        <row r="6">
          <cell r="I6">
            <v>2</v>
          </cell>
        </row>
        <row r="7">
          <cell r="I7">
            <v>1</v>
          </cell>
        </row>
        <row r="8">
          <cell r="I8">
            <v>0</v>
          </cell>
        </row>
      </sheetData>
      <sheetData sheetId="3">
        <row r="2">
          <cell r="B2" t="str">
            <v>Generación</v>
          </cell>
          <cell r="C2" t="str">
            <v>Transmisión</v>
          </cell>
          <cell r="D2" t="str">
            <v>Clientes</v>
          </cell>
        </row>
        <row r="3">
          <cell r="A3" t="str">
            <v>Julio</v>
          </cell>
          <cell r="B3">
            <v>8</v>
          </cell>
          <cell r="C3">
            <v>11</v>
          </cell>
          <cell r="D3">
            <v>1</v>
          </cell>
        </row>
        <row r="4">
          <cell r="A4" t="str">
            <v>Agosto</v>
          </cell>
          <cell r="B4">
            <v>9</v>
          </cell>
          <cell r="C4">
            <v>6</v>
          </cell>
          <cell r="D4">
            <v>1</v>
          </cell>
        </row>
        <row r="5">
          <cell r="A5" t="str">
            <v>Septiembre</v>
          </cell>
          <cell r="B5">
            <v>2</v>
          </cell>
          <cell r="C5">
            <v>9</v>
          </cell>
          <cell r="D5">
            <v>0</v>
          </cell>
        </row>
        <row r="6">
          <cell r="A6" t="str">
            <v>Octubre</v>
          </cell>
          <cell r="B6">
            <v>12</v>
          </cell>
          <cell r="C6">
            <v>3</v>
          </cell>
          <cell r="D6">
            <v>2</v>
          </cell>
        </row>
        <row r="7">
          <cell r="A7" t="str">
            <v>Noviembre</v>
          </cell>
          <cell r="B7">
            <v>15</v>
          </cell>
          <cell r="C7">
            <v>12</v>
          </cell>
          <cell r="D7">
            <v>1</v>
          </cell>
        </row>
        <row r="8">
          <cell r="A8" t="str">
            <v>Diciembre</v>
          </cell>
          <cell r="B8">
            <v>7</v>
          </cell>
          <cell r="C8">
            <v>10</v>
          </cell>
          <cell r="D8">
            <v>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umen"/>
      <sheetName val="Tarapacá"/>
      <sheetName val="Atacama"/>
      <sheetName val="Lagunas"/>
      <sheetName val="Encuentro"/>
      <sheetName val="Crucero"/>
    </sheetNames>
    <sheetDataSet>
      <sheetData sheetId="0">
        <row r="4">
          <cell r="C4" t="str">
            <v>Julio</v>
          </cell>
          <cell r="D4" t="str">
            <v>Agosto</v>
          </cell>
          <cell r="E4" t="str">
            <v>Septiembre</v>
          </cell>
          <cell r="F4" t="str">
            <v>Octubre</v>
          </cell>
          <cell r="G4" t="str">
            <v>Noviembre</v>
          </cell>
          <cell r="H4" t="str">
            <v>Diciembre</v>
          </cell>
        </row>
        <row r="5">
          <cell r="C5">
            <v>0.99995947298671928</v>
          </cell>
          <cell r="D5">
            <v>1</v>
          </cell>
          <cell r="E5">
            <v>1</v>
          </cell>
          <cell r="F5">
            <v>0.99980952303758075</v>
          </cell>
          <cell r="G5">
            <v>1</v>
          </cell>
          <cell r="H5">
            <v>0.99998784189601575</v>
          </cell>
        </row>
        <row r="6">
          <cell r="C6">
            <v>0.9986701568679901</v>
          </cell>
          <cell r="D6">
            <v>0.99910579513537268</v>
          </cell>
          <cell r="E6">
            <v>0.99962932533389381</v>
          </cell>
          <cell r="F6">
            <v>0.99789441504098442</v>
          </cell>
          <cell r="G6">
            <v>0.99862430020826565</v>
          </cell>
          <cell r="H6">
            <v>0.99978218086630877</v>
          </cell>
        </row>
        <row r="7">
          <cell r="C7">
            <v>0.99990229604298975</v>
          </cell>
          <cell r="D7">
            <v>0.9998453020680671</v>
          </cell>
          <cell r="E7">
            <v>0.99995521901970363</v>
          </cell>
          <cell r="F7">
            <v>0.99957254518808014</v>
          </cell>
          <cell r="G7">
            <v>0.99994300602507735</v>
          </cell>
          <cell r="H7">
            <v>0.99948298322748741</v>
          </cell>
        </row>
        <row r="8">
          <cell r="C8">
            <v>1</v>
          </cell>
          <cell r="D8">
            <v>0.99998345541855727</v>
          </cell>
          <cell r="E8">
            <v>1</v>
          </cell>
          <cell r="F8">
            <v>0.99996691083711442</v>
          </cell>
          <cell r="G8">
            <v>1</v>
          </cell>
          <cell r="H8">
            <v>0.99995036625567169</v>
          </cell>
        </row>
        <row r="9">
          <cell r="C9">
            <v>1</v>
          </cell>
          <cell r="D9">
            <v>0.99987007577639275</v>
          </cell>
          <cell r="E9">
            <v>1</v>
          </cell>
          <cell r="F9">
            <v>0.99999235739861136</v>
          </cell>
          <cell r="G9">
            <v>1</v>
          </cell>
          <cell r="H9">
            <v>0.99999235739861136</v>
          </cell>
        </row>
      </sheetData>
      <sheetData sheetId="1">
        <row r="2">
          <cell r="H2">
            <v>246749</v>
          </cell>
        </row>
        <row r="4">
          <cell r="J4">
            <v>10</v>
          </cell>
          <cell r="K4">
            <v>0</v>
          </cell>
          <cell r="L4">
            <v>0</v>
          </cell>
          <cell r="M4">
            <v>47</v>
          </cell>
          <cell r="N4">
            <v>0</v>
          </cell>
          <cell r="O4">
            <v>3</v>
          </cell>
        </row>
      </sheetData>
      <sheetData sheetId="2">
        <row r="2">
          <cell r="H2">
            <v>261685</v>
          </cell>
        </row>
        <row r="4">
          <cell r="J4">
            <v>348</v>
          </cell>
          <cell r="K4">
            <v>234</v>
          </cell>
          <cell r="L4">
            <v>97</v>
          </cell>
          <cell r="M4">
            <v>551</v>
          </cell>
          <cell r="N4">
            <v>360</v>
          </cell>
          <cell r="O4">
            <v>57</v>
          </cell>
        </row>
      </sheetData>
      <sheetData sheetId="3">
        <row r="2">
          <cell r="H2">
            <v>245640</v>
          </cell>
        </row>
        <row r="4">
          <cell r="J4">
            <v>24</v>
          </cell>
          <cell r="K4">
            <v>38</v>
          </cell>
          <cell r="L4">
            <v>11</v>
          </cell>
          <cell r="M4">
            <v>105</v>
          </cell>
          <cell r="N4">
            <v>14</v>
          </cell>
          <cell r="O4">
            <v>127</v>
          </cell>
        </row>
      </sheetData>
      <sheetData sheetId="4">
        <row r="2">
          <cell r="H2">
            <v>241771</v>
          </cell>
        </row>
        <row r="4">
          <cell r="J4">
            <v>0</v>
          </cell>
          <cell r="K4">
            <v>4</v>
          </cell>
          <cell r="L4">
            <v>0</v>
          </cell>
          <cell r="M4">
            <v>8</v>
          </cell>
          <cell r="N4">
            <v>0</v>
          </cell>
          <cell r="O4">
            <v>12</v>
          </cell>
        </row>
      </sheetData>
      <sheetData sheetId="5">
        <row r="2">
          <cell r="H2">
            <v>261691</v>
          </cell>
        </row>
        <row r="4">
          <cell r="J4">
            <v>0</v>
          </cell>
          <cell r="K4">
            <v>34</v>
          </cell>
          <cell r="L4">
            <v>0</v>
          </cell>
          <cell r="M4">
            <v>2</v>
          </cell>
          <cell r="N4">
            <v>0</v>
          </cell>
          <cell r="O4">
            <v>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angos NTSyCS"/>
    </sheetNames>
    <sheetDataSet>
      <sheetData sheetId="0">
        <row r="22">
          <cell r="G22" t="str">
            <v>Desempeño diario de control</v>
          </cell>
          <cell r="L22" t="str">
            <v>Desempeño periodo 7 días de control</v>
          </cell>
        </row>
        <row r="116">
          <cell r="D116">
            <v>0.97</v>
          </cell>
          <cell r="E116">
            <v>1</v>
          </cell>
          <cell r="I116">
            <v>0.81307870370370372</v>
          </cell>
          <cell r="N116">
            <v>0.82335285620341403</v>
          </cell>
        </row>
        <row r="117">
          <cell r="D117">
            <v>0.97</v>
          </cell>
          <cell r="E117">
            <v>1</v>
          </cell>
          <cell r="I117">
            <v>0.84743604583863874</v>
          </cell>
          <cell r="N117">
            <v>0.82804928024233593</v>
          </cell>
        </row>
        <row r="118">
          <cell r="D118">
            <v>0.97</v>
          </cell>
          <cell r="E118">
            <v>1</v>
          </cell>
          <cell r="I118">
            <v>0.83678666512327815</v>
          </cell>
          <cell r="N118">
            <v>0.82826425221329814</v>
          </cell>
        </row>
        <row r="119">
          <cell r="D119">
            <v>0.97</v>
          </cell>
          <cell r="E119">
            <v>1</v>
          </cell>
          <cell r="I119">
            <v>0.85032989929389979</v>
          </cell>
          <cell r="N119">
            <v>0.82922233698111991</v>
          </cell>
        </row>
        <row r="120">
          <cell r="D120">
            <v>0.97</v>
          </cell>
          <cell r="E120">
            <v>1</v>
          </cell>
          <cell r="I120">
            <v>0.83088320407454563</v>
          </cell>
          <cell r="N120">
            <v>0.8290073650101577</v>
          </cell>
        </row>
        <row r="121">
          <cell r="D121">
            <v>0.97</v>
          </cell>
          <cell r="E121">
            <v>1</v>
          </cell>
          <cell r="I121">
            <v>0.88088899178145619</v>
          </cell>
          <cell r="N121">
            <v>0.84200142732814343</v>
          </cell>
        </row>
        <row r="122">
          <cell r="D122">
            <v>0.97</v>
          </cell>
          <cell r="E122">
            <v>1</v>
          </cell>
          <cell r="I122">
            <v>0.83180923718022914</v>
          </cell>
          <cell r="N122">
            <v>0.84160182099939307</v>
          </cell>
        </row>
        <row r="123">
          <cell r="D123">
            <v>0.97</v>
          </cell>
          <cell r="E123">
            <v>1</v>
          </cell>
          <cell r="I123">
            <v>0.83860005093771695</v>
          </cell>
          <cell r="N123">
            <v>0.84524772774710921</v>
          </cell>
        </row>
        <row r="124">
          <cell r="D124">
            <v>0.97</v>
          </cell>
          <cell r="E124">
            <v>1</v>
          </cell>
          <cell r="I124">
            <v>0.91248987151290661</v>
          </cell>
          <cell r="N124">
            <v>0.85454113141486177</v>
          </cell>
        </row>
        <row r="125">
          <cell r="D125">
            <v>0.97</v>
          </cell>
          <cell r="E125">
            <v>1</v>
          </cell>
          <cell r="I125">
            <v>0.90612339391133234</v>
          </cell>
          <cell r="N125">
            <v>0.8644463783845836</v>
          </cell>
        </row>
        <row r="126">
          <cell r="D126">
            <v>0.97</v>
          </cell>
          <cell r="E126">
            <v>1</v>
          </cell>
          <cell r="I126">
            <v>0.87868966315545782</v>
          </cell>
          <cell r="N126">
            <v>0.86849777322194932</v>
          </cell>
        </row>
        <row r="127">
          <cell r="D127">
            <v>0.97</v>
          </cell>
          <cell r="E127">
            <v>1</v>
          </cell>
          <cell r="I127">
            <v>0.86744616809446629</v>
          </cell>
          <cell r="N127">
            <v>0.87372105379622378</v>
          </cell>
        </row>
        <row r="128">
          <cell r="D128">
            <v>0.97</v>
          </cell>
          <cell r="E128">
            <v>1</v>
          </cell>
          <cell r="I128">
            <v>0.88184137291280151</v>
          </cell>
          <cell r="N128">
            <v>0.87385710824355878</v>
          </cell>
        </row>
        <row r="129">
          <cell r="D129">
            <v>0.97</v>
          </cell>
          <cell r="E129">
            <v>1</v>
          </cell>
          <cell r="I129">
            <v>0.91828703703703707</v>
          </cell>
          <cell r="N129">
            <v>0.88621107965167401</v>
          </cell>
        </row>
        <row r="130">
          <cell r="A130" t="str">
            <v>Julio</v>
          </cell>
          <cell r="D130">
            <v>0.97</v>
          </cell>
          <cell r="E130">
            <v>1</v>
          </cell>
          <cell r="I130">
            <v>0.90438708183817573</v>
          </cell>
          <cell r="N130">
            <v>0.89560922692316824</v>
          </cell>
        </row>
        <row r="131">
          <cell r="D131">
            <v>0.97</v>
          </cell>
          <cell r="E131">
            <v>1</v>
          </cell>
          <cell r="I131">
            <v>0.90172473665933561</v>
          </cell>
          <cell r="N131">
            <v>0.89407135051551534</v>
          </cell>
        </row>
        <row r="132">
          <cell r="D132">
            <v>0.97</v>
          </cell>
          <cell r="E132">
            <v>1</v>
          </cell>
          <cell r="I132">
            <v>0.88413010765134858</v>
          </cell>
          <cell r="N132">
            <v>0.89092945247837485</v>
          </cell>
        </row>
        <row r="133">
          <cell r="D133">
            <v>0.97</v>
          </cell>
          <cell r="E133">
            <v>1</v>
          </cell>
          <cell r="I133">
            <v>0.93430656934306566</v>
          </cell>
          <cell r="N133">
            <v>0.89887472479089003</v>
          </cell>
        </row>
        <row r="134">
          <cell r="D134">
            <v>0.97</v>
          </cell>
          <cell r="E134">
            <v>1</v>
          </cell>
          <cell r="I134">
            <v>0.87673933209647492</v>
          </cell>
          <cell r="N134">
            <v>0.90020231964831965</v>
          </cell>
        </row>
        <row r="135">
          <cell r="D135">
            <v>0.97</v>
          </cell>
          <cell r="E135">
            <v>1</v>
          </cell>
          <cell r="I135">
            <v>0.87184241019698727</v>
          </cell>
          <cell r="N135">
            <v>0.89877389640320349</v>
          </cell>
        </row>
        <row r="136">
          <cell r="D136">
            <v>0.97</v>
          </cell>
          <cell r="E136">
            <v>1</v>
          </cell>
          <cell r="I136">
            <v>0.89254361595732856</v>
          </cell>
          <cell r="N136">
            <v>0.89509626482038818</v>
          </cell>
        </row>
        <row r="137">
          <cell r="D137">
            <v>0.97</v>
          </cell>
          <cell r="E137">
            <v>1</v>
          </cell>
          <cell r="I137">
            <v>0.84361615927769418</v>
          </cell>
          <cell r="N137">
            <v>0.88641470445460491</v>
          </cell>
        </row>
        <row r="138">
          <cell r="D138">
            <v>0.97</v>
          </cell>
          <cell r="E138">
            <v>1</v>
          </cell>
          <cell r="I138">
            <v>0.85479198053076832</v>
          </cell>
          <cell r="N138">
            <v>0.87971002500766671</v>
          </cell>
        </row>
        <row r="139">
          <cell r="D139">
            <v>0.97</v>
          </cell>
          <cell r="E139">
            <v>1</v>
          </cell>
          <cell r="I139">
            <v>0.85265476466496637</v>
          </cell>
          <cell r="N139">
            <v>0.87521354743818358</v>
          </cell>
        </row>
        <row r="140">
          <cell r="D140">
            <v>0.97</v>
          </cell>
          <cell r="E140">
            <v>1</v>
          </cell>
          <cell r="I140">
            <v>0.89556558990390178</v>
          </cell>
          <cell r="N140">
            <v>0.8696791218040173</v>
          </cell>
        </row>
        <row r="141">
          <cell r="D141">
            <v>0.97</v>
          </cell>
          <cell r="E141">
            <v>1</v>
          </cell>
          <cell r="I141">
            <v>0.86860384348228759</v>
          </cell>
          <cell r="N141">
            <v>0.8685169091448478</v>
          </cell>
        </row>
        <row r="142">
          <cell r="D142">
            <v>0.97</v>
          </cell>
          <cell r="E142">
            <v>1</v>
          </cell>
          <cell r="I142">
            <v>0.92523148148148149</v>
          </cell>
          <cell r="N142">
            <v>0.8761439193283469</v>
          </cell>
        </row>
        <row r="143">
          <cell r="D143">
            <v>0.97</v>
          </cell>
          <cell r="E143">
            <v>1</v>
          </cell>
          <cell r="I143">
            <v>0.94143518518518521</v>
          </cell>
          <cell r="N143">
            <v>0.88312842921804069</v>
          </cell>
        </row>
        <row r="144">
          <cell r="D144">
            <v>0.97</v>
          </cell>
          <cell r="E144">
            <v>1</v>
          </cell>
          <cell r="I144">
            <v>0.94424481279703254</v>
          </cell>
          <cell r="N144">
            <v>0.89750395114937476</v>
          </cell>
        </row>
        <row r="145">
          <cell r="D145">
            <v>0.97</v>
          </cell>
          <cell r="E145">
            <v>1</v>
          </cell>
          <cell r="I145">
            <v>0.96163208531355049</v>
          </cell>
          <cell r="N145">
            <v>0.91276682326120084</v>
          </cell>
        </row>
        <row r="146">
          <cell r="D146">
            <v>0.97</v>
          </cell>
          <cell r="E146">
            <v>1</v>
          </cell>
          <cell r="I146">
            <v>0.97148487307291065</v>
          </cell>
          <cell r="N146">
            <v>0.9297425530337643</v>
          </cell>
        </row>
        <row r="147">
          <cell r="D147">
            <v>0.97</v>
          </cell>
          <cell r="E147">
            <v>1</v>
          </cell>
          <cell r="I147">
            <v>0.96673235191839568</v>
          </cell>
          <cell r="N147">
            <v>0.93990923332154908</v>
          </cell>
        </row>
        <row r="148">
          <cell r="D148">
            <v>0.97</v>
          </cell>
          <cell r="E148">
            <v>1</v>
          </cell>
          <cell r="I148">
            <v>0.95583120797588683</v>
          </cell>
          <cell r="N148">
            <v>0.95237028539206314</v>
          </cell>
        </row>
        <row r="149">
          <cell r="D149">
            <v>0.97</v>
          </cell>
          <cell r="E149">
            <v>1</v>
          </cell>
          <cell r="I149">
            <v>0.91468644951895217</v>
          </cell>
          <cell r="N149">
            <v>0.95086385225455916</v>
          </cell>
        </row>
        <row r="150">
          <cell r="D150">
            <v>0.97</v>
          </cell>
          <cell r="E150">
            <v>1</v>
          </cell>
          <cell r="I150">
            <v>0.87794134693404424</v>
          </cell>
          <cell r="N150">
            <v>0.94179330393296745</v>
          </cell>
        </row>
        <row r="151">
          <cell r="D151">
            <v>0.97</v>
          </cell>
          <cell r="E151">
            <v>1</v>
          </cell>
          <cell r="I151">
            <v>0.88512808624087169</v>
          </cell>
          <cell r="N151">
            <v>0.93334805728208736</v>
          </cell>
        </row>
        <row r="152">
          <cell r="D152">
            <v>0.97</v>
          </cell>
          <cell r="E152">
            <v>1</v>
          </cell>
          <cell r="I152">
            <v>0.92674162513040459</v>
          </cell>
          <cell r="N152">
            <v>0.92836370582735228</v>
          </cell>
        </row>
        <row r="153">
          <cell r="D153">
            <v>0.97</v>
          </cell>
          <cell r="E153">
            <v>1</v>
          </cell>
          <cell r="I153">
            <v>0.92253276121999306</v>
          </cell>
          <cell r="N153">
            <v>0.92137054699122101</v>
          </cell>
        </row>
        <row r="154">
          <cell r="D154">
            <v>0.97</v>
          </cell>
          <cell r="E154">
            <v>1</v>
          </cell>
          <cell r="I154">
            <v>0.86942416869424166</v>
          </cell>
          <cell r="N154">
            <v>0.90746937795919913</v>
          </cell>
        </row>
        <row r="155">
          <cell r="D155">
            <v>0.97</v>
          </cell>
          <cell r="E155">
            <v>1</v>
          </cell>
          <cell r="I155">
            <v>0.87197312014830264</v>
          </cell>
          <cell r="N155">
            <v>0.8954896511266871</v>
          </cell>
        </row>
        <row r="156">
          <cell r="D156">
            <v>0.97</v>
          </cell>
          <cell r="E156">
            <v>1</v>
          </cell>
          <cell r="I156">
            <v>0.9051934471941443</v>
          </cell>
          <cell r="N156">
            <v>0.89413350793742896</v>
          </cell>
        </row>
        <row r="157">
          <cell r="D157">
            <v>0.97</v>
          </cell>
          <cell r="E157">
            <v>1</v>
          </cell>
          <cell r="I157">
            <v>0.96409898919484138</v>
          </cell>
          <cell r="N157">
            <v>0.90644174254611432</v>
          </cell>
        </row>
        <row r="158">
          <cell r="D158">
            <v>0.97</v>
          </cell>
          <cell r="E158">
            <v>1</v>
          </cell>
          <cell r="I158">
            <v>0.91716045079586384</v>
          </cell>
          <cell r="N158">
            <v>0.91101779462539878</v>
          </cell>
        </row>
        <row r="159">
          <cell r="D159">
            <v>0.97</v>
          </cell>
          <cell r="E159">
            <v>1</v>
          </cell>
          <cell r="I159">
            <v>0.92343441384919256</v>
          </cell>
          <cell r="N159">
            <v>0.91054533587093989</v>
          </cell>
        </row>
        <row r="160">
          <cell r="D160">
            <v>0.97</v>
          </cell>
          <cell r="E160">
            <v>1</v>
          </cell>
          <cell r="I160">
            <v>0.90612292320204479</v>
          </cell>
          <cell r="N160">
            <v>0.90820107329694721</v>
          </cell>
        </row>
        <row r="161">
          <cell r="A161" t="str">
            <v>Agosto</v>
          </cell>
          <cell r="D161">
            <v>0.97</v>
          </cell>
          <cell r="E161">
            <v>1</v>
          </cell>
          <cell r="I161">
            <v>0.90891135122574651</v>
          </cell>
          <cell r="N161">
            <v>0.91384209937287664</v>
          </cell>
        </row>
        <row r="162">
          <cell r="D162">
            <v>0.97</v>
          </cell>
          <cell r="E162">
            <v>1</v>
          </cell>
          <cell r="I162">
            <v>0.93377483443708609</v>
          </cell>
          <cell r="N162">
            <v>0.92267091569984572</v>
          </cell>
        </row>
        <row r="163">
          <cell r="D163">
            <v>0.97</v>
          </cell>
          <cell r="E163">
            <v>1</v>
          </cell>
          <cell r="I163">
            <v>0.93238062042523528</v>
          </cell>
          <cell r="N163">
            <v>0.92655479759000148</v>
          </cell>
        </row>
        <row r="164">
          <cell r="D164">
            <v>0.97</v>
          </cell>
          <cell r="E164">
            <v>1</v>
          </cell>
          <cell r="I164">
            <v>0.94806552805855704</v>
          </cell>
          <cell r="N164">
            <v>0.92426430314196095</v>
          </cell>
        </row>
        <row r="165">
          <cell r="D165">
            <v>0.97</v>
          </cell>
          <cell r="E165">
            <v>1</v>
          </cell>
          <cell r="I165">
            <v>0.92494481236203085</v>
          </cell>
          <cell r="N165">
            <v>0.92537635479427049</v>
          </cell>
        </row>
        <row r="166">
          <cell r="D166">
            <v>0.97</v>
          </cell>
          <cell r="E166">
            <v>1</v>
          </cell>
          <cell r="I166">
            <v>0.93865458347856401</v>
          </cell>
          <cell r="N166">
            <v>0.92755066474132353</v>
          </cell>
        </row>
        <row r="167">
          <cell r="D167">
            <v>0.97</v>
          </cell>
          <cell r="E167">
            <v>1</v>
          </cell>
          <cell r="I167">
            <v>0.9062391077030324</v>
          </cell>
          <cell r="N167">
            <v>0.9275672625271788</v>
          </cell>
        </row>
        <row r="168">
          <cell r="D168">
            <v>0.97</v>
          </cell>
          <cell r="E168">
            <v>1</v>
          </cell>
          <cell r="I168">
            <v>0.94876263506448244</v>
          </cell>
          <cell r="N168">
            <v>0.93326030307556973</v>
          </cell>
        </row>
        <row r="169">
          <cell r="D169">
            <v>0.97</v>
          </cell>
          <cell r="E169">
            <v>1</v>
          </cell>
          <cell r="I169">
            <v>0.94876263506448244</v>
          </cell>
          <cell r="N169">
            <v>0.93540141745091199</v>
          </cell>
        </row>
        <row r="170">
          <cell r="D170">
            <v>0.97</v>
          </cell>
          <cell r="E170">
            <v>1</v>
          </cell>
          <cell r="I170">
            <v>0.93400720343906118</v>
          </cell>
          <cell r="N170">
            <v>0.9356337864528872</v>
          </cell>
        </row>
        <row r="171">
          <cell r="D171">
            <v>0.97</v>
          </cell>
          <cell r="E171">
            <v>1</v>
          </cell>
          <cell r="I171">
            <v>0.89058316843208007</v>
          </cell>
          <cell r="N171">
            <v>0.9274220207919619</v>
          </cell>
        </row>
        <row r="172">
          <cell r="D172">
            <v>0.97</v>
          </cell>
          <cell r="E172">
            <v>1</v>
          </cell>
          <cell r="I172">
            <v>0.91516203703703702</v>
          </cell>
          <cell r="N172">
            <v>0.92602448145981986</v>
          </cell>
        </row>
        <row r="173">
          <cell r="D173">
            <v>0.97</v>
          </cell>
          <cell r="E173">
            <v>1</v>
          </cell>
          <cell r="I173">
            <v>0.92523148148148149</v>
          </cell>
          <cell r="N173">
            <v>0.92410689546023672</v>
          </cell>
        </row>
        <row r="174">
          <cell r="D174">
            <v>0.97</v>
          </cell>
          <cell r="E174">
            <v>1</v>
          </cell>
          <cell r="I174">
            <v>0.91768927992590876</v>
          </cell>
          <cell r="N174">
            <v>0.925742634349219</v>
          </cell>
        </row>
        <row r="175">
          <cell r="D175">
            <v>0.97</v>
          </cell>
          <cell r="E175">
            <v>1</v>
          </cell>
          <cell r="I175">
            <v>0.93875897198425562</v>
          </cell>
          <cell r="N175">
            <v>0.9243135396234724</v>
          </cell>
        </row>
        <row r="176">
          <cell r="D176">
            <v>0.97</v>
          </cell>
          <cell r="E176">
            <v>1</v>
          </cell>
          <cell r="I176">
            <v>0.92938180134290349</v>
          </cell>
          <cell r="N176">
            <v>0.92154484909181822</v>
          </cell>
        </row>
        <row r="177">
          <cell r="D177">
            <v>0.97</v>
          </cell>
          <cell r="E177">
            <v>1</v>
          </cell>
          <cell r="I177">
            <v>0.95461912479740685</v>
          </cell>
          <cell r="N177">
            <v>0.92448940928586765</v>
          </cell>
        </row>
        <row r="178">
          <cell r="D178">
            <v>0.97</v>
          </cell>
          <cell r="E178">
            <v>1</v>
          </cell>
          <cell r="I178">
            <v>0.95867098865478118</v>
          </cell>
          <cell r="N178">
            <v>0.93421624074625353</v>
          </cell>
        </row>
        <row r="179">
          <cell r="D179">
            <v>0.97</v>
          </cell>
          <cell r="E179">
            <v>1</v>
          </cell>
          <cell r="I179">
            <v>0.98218483236422116</v>
          </cell>
          <cell r="N179">
            <v>0.94379092579299406</v>
          </cell>
        </row>
        <row r="180">
          <cell r="D180">
            <v>0.97</v>
          </cell>
          <cell r="E180">
            <v>1</v>
          </cell>
          <cell r="I180">
            <v>0.82982171799027549</v>
          </cell>
          <cell r="N180">
            <v>0.93016095957996459</v>
          </cell>
        </row>
        <row r="181">
          <cell r="D181">
            <v>0.97</v>
          </cell>
          <cell r="E181">
            <v>1</v>
          </cell>
          <cell r="I181">
            <v>0.85193331789766147</v>
          </cell>
          <cell r="N181">
            <v>0.92076725071878651</v>
          </cell>
        </row>
        <row r="182">
          <cell r="D182">
            <v>0.97</v>
          </cell>
          <cell r="E182">
            <v>1</v>
          </cell>
          <cell r="I182">
            <v>0.83178976614957167</v>
          </cell>
          <cell r="N182">
            <v>0.90548593559954593</v>
          </cell>
        </row>
        <row r="183">
          <cell r="D183">
            <v>0.97</v>
          </cell>
          <cell r="E183">
            <v>1</v>
          </cell>
          <cell r="I183">
            <v>0.86499942109528771</v>
          </cell>
          <cell r="N183">
            <v>0.89628845270702939</v>
          </cell>
        </row>
        <row r="184">
          <cell r="D184">
            <v>0.97</v>
          </cell>
          <cell r="E184">
            <v>1</v>
          </cell>
          <cell r="I184">
            <v>0.89440778047933311</v>
          </cell>
          <cell r="N184">
            <v>0.88768683209016164</v>
          </cell>
        </row>
        <row r="185">
          <cell r="D185">
            <v>0.97</v>
          </cell>
          <cell r="E185">
            <v>1</v>
          </cell>
          <cell r="I185">
            <v>0.9643762830576017</v>
          </cell>
          <cell r="N185">
            <v>0.88850187414770754</v>
          </cell>
        </row>
        <row r="186">
          <cell r="D186">
            <v>0.97</v>
          </cell>
          <cell r="E186">
            <v>1</v>
          </cell>
          <cell r="I186">
            <v>0.95519796249131739</v>
          </cell>
          <cell r="N186">
            <v>0.8846466070230069</v>
          </cell>
        </row>
        <row r="187">
          <cell r="D187">
            <v>0.97</v>
          </cell>
          <cell r="E187">
            <v>1</v>
          </cell>
          <cell r="I187">
            <v>0.89328703703703705</v>
          </cell>
          <cell r="N187">
            <v>0.89371308117254444</v>
          </cell>
        </row>
        <row r="188">
          <cell r="D188">
            <v>0.97</v>
          </cell>
          <cell r="E188">
            <v>1</v>
          </cell>
          <cell r="I188">
            <v>0.86212086131048848</v>
          </cell>
          <cell r="N188">
            <v>0.89516844451723387</v>
          </cell>
        </row>
        <row r="189">
          <cell r="D189">
            <v>0.97</v>
          </cell>
          <cell r="E189">
            <v>1</v>
          </cell>
          <cell r="I189">
            <v>0.88006482982171796</v>
          </cell>
          <cell r="N189">
            <v>0.90206488218468339</v>
          </cell>
        </row>
        <row r="190">
          <cell r="D190">
            <v>0.97</v>
          </cell>
          <cell r="E190">
            <v>1</v>
          </cell>
          <cell r="I190">
            <v>0.96422783051632321</v>
          </cell>
          <cell r="N190">
            <v>0.91624036924483132</v>
          </cell>
        </row>
        <row r="191">
          <cell r="D191">
            <v>0.97</v>
          </cell>
          <cell r="E191">
            <v>1</v>
          </cell>
          <cell r="I191">
            <v>0.92602454271822177</v>
          </cell>
          <cell r="N191">
            <v>0.92075704956467253</v>
          </cell>
        </row>
        <row r="192">
          <cell r="A192" t="str">
            <v>Septiembre</v>
          </cell>
          <cell r="D192">
            <v>0.97</v>
          </cell>
          <cell r="E192">
            <v>1</v>
          </cell>
          <cell r="I192">
            <v>0.89328703703703705</v>
          </cell>
          <cell r="N192">
            <v>0.91060144299030621</v>
          </cell>
        </row>
        <row r="193">
          <cell r="D193">
            <v>0.97</v>
          </cell>
          <cell r="E193">
            <v>1</v>
          </cell>
          <cell r="I193">
            <v>0.87071759259259263</v>
          </cell>
          <cell r="N193">
            <v>0.89853281871905977</v>
          </cell>
        </row>
        <row r="194">
          <cell r="D194">
            <v>0.97</v>
          </cell>
          <cell r="E194">
            <v>1</v>
          </cell>
          <cell r="I194">
            <v>0.90914351851851849</v>
          </cell>
          <cell r="N194">
            <v>0.90079803035927142</v>
          </cell>
        </row>
        <row r="195">
          <cell r="D195">
            <v>0.97</v>
          </cell>
          <cell r="E195">
            <v>1</v>
          </cell>
          <cell r="I195">
            <v>0.91041666666666665</v>
          </cell>
          <cell r="N195">
            <v>0.90769743112443957</v>
          </cell>
        </row>
        <row r="196">
          <cell r="D196">
            <v>0.97</v>
          </cell>
          <cell r="E196">
            <v>1</v>
          </cell>
          <cell r="I196">
            <v>0.91388888888888886</v>
          </cell>
          <cell r="N196">
            <v>0.9125294395626069</v>
          </cell>
        </row>
        <row r="197">
          <cell r="D197">
            <v>0.97</v>
          </cell>
          <cell r="E197">
            <v>1</v>
          </cell>
          <cell r="I197">
            <v>0.94062500000000004</v>
          </cell>
          <cell r="N197">
            <v>0.90915760663170364</v>
          </cell>
        </row>
        <row r="198">
          <cell r="D198">
            <v>0.97</v>
          </cell>
          <cell r="E198">
            <v>1</v>
          </cell>
          <cell r="I198">
            <v>0.90162037037037035</v>
          </cell>
          <cell r="N198">
            <v>0.90567129629629617</v>
          </cell>
        </row>
        <row r="199">
          <cell r="D199">
            <v>0.97</v>
          </cell>
          <cell r="E199">
            <v>1</v>
          </cell>
          <cell r="I199">
            <v>0.9145833333333333</v>
          </cell>
          <cell r="N199">
            <v>0.90871362433862424</v>
          </cell>
        </row>
        <row r="200">
          <cell r="D200">
            <v>0.97</v>
          </cell>
          <cell r="E200">
            <v>1</v>
          </cell>
          <cell r="I200">
            <v>0.84976851851851853</v>
          </cell>
          <cell r="N200">
            <v>0.9057208994708994</v>
          </cell>
        </row>
        <row r="201">
          <cell r="D201">
            <v>0.97</v>
          </cell>
          <cell r="E201">
            <v>1</v>
          </cell>
          <cell r="I201">
            <v>0.90798611111111116</v>
          </cell>
          <cell r="N201">
            <v>0.90555555555555578</v>
          </cell>
        </row>
        <row r="202">
          <cell r="D202">
            <v>0.97</v>
          </cell>
          <cell r="E202">
            <v>1</v>
          </cell>
          <cell r="I202">
            <v>0.85</v>
          </cell>
          <cell r="N202">
            <v>0.8969246031746031</v>
          </cell>
        </row>
        <row r="203">
          <cell r="D203">
            <v>0.97</v>
          </cell>
          <cell r="E203">
            <v>1</v>
          </cell>
          <cell r="I203">
            <v>0.88807870370370368</v>
          </cell>
          <cell r="N203">
            <v>0.89323743386243382</v>
          </cell>
        </row>
        <row r="204">
          <cell r="D204">
            <v>0.97</v>
          </cell>
          <cell r="E204">
            <v>1</v>
          </cell>
          <cell r="I204">
            <v>0.86296296296296293</v>
          </cell>
          <cell r="N204">
            <v>0.88214285714285712</v>
          </cell>
        </row>
        <row r="205">
          <cell r="D205">
            <v>0.97</v>
          </cell>
          <cell r="E205">
            <v>1</v>
          </cell>
          <cell r="I205">
            <v>0.93078703703703702</v>
          </cell>
          <cell r="N205">
            <v>0.88630952380952377</v>
          </cell>
        </row>
        <row r="206">
          <cell r="D206">
            <v>0.97</v>
          </cell>
          <cell r="E206">
            <v>1</v>
          </cell>
          <cell r="I206">
            <v>0.91435185185185186</v>
          </cell>
          <cell r="N206">
            <v>0.88627645502645513</v>
          </cell>
        </row>
        <row r="207">
          <cell r="D207">
            <v>0.97</v>
          </cell>
          <cell r="E207">
            <v>1</v>
          </cell>
          <cell r="I207">
            <v>0.89532190829087543</v>
          </cell>
          <cell r="N207">
            <v>0.89278408213679172</v>
          </cell>
        </row>
        <row r="208">
          <cell r="D208">
            <v>0.97</v>
          </cell>
          <cell r="E208">
            <v>1</v>
          </cell>
          <cell r="I208">
            <v>0.87934228809634085</v>
          </cell>
          <cell r="N208">
            <v>0.88869210742039595</v>
          </cell>
        </row>
        <row r="209">
          <cell r="D209">
            <v>0.97</v>
          </cell>
          <cell r="E209">
            <v>1</v>
          </cell>
          <cell r="I209">
            <v>0.89924724956572089</v>
          </cell>
          <cell r="N209">
            <v>0.89572742878692757</v>
          </cell>
        </row>
        <row r="210">
          <cell r="D210">
            <v>0.97</v>
          </cell>
          <cell r="E210">
            <v>1</v>
          </cell>
          <cell r="I210">
            <v>0.83877314814814818</v>
          </cell>
          <cell r="N210">
            <v>0.88868377799327669</v>
          </cell>
        </row>
        <row r="211">
          <cell r="D211">
            <v>0.97</v>
          </cell>
          <cell r="E211">
            <v>1</v>
          </cell>
          <cell r="I211">
            <v>0.86195677434348128</v>
          </cell>
          <cell r="N211">
            <v>0.88854003676192228</v>
          </cell>
        </row>
        <row r="212">
          <cell r="D212">
            <v>0.97</v>
          </cell>
          <cell r="E212">
            <v>1</v>
          </cell>
          <cell r="I212">
            <v>0.92926603380412132</v>
          </cell>
          <cell r="N212">
            <v>0.88832275058579147</v>
          </cell>
        </row>
        <row r="213">
          <cell r="D213">
            <v>0.97</v>
          </cell>
          <cell r="E213">
            <v>1</v>
          </cell>
          <cell r="I213">
            <v>0.93980087983329474</v>
          </cell>
          <cell r="N213">
            <v>0.89195832601171188</v>
          </cell>
        </row>
        <row r="214">
          <cell r="D214">
            <v>0.97</v>
          </cell>
          <cell r="E214">
            <v>1</v>
          </cell>
          <cell r="I214">
            <v>0.93482287566566336</v>
          </cell>
          <cell r="N214">
            <v>0.89760132135096726</v>
          </cell>
        </row>
        <row r="215">
          <cell r="D215">
            <v>0.97</v>
          </cell>
          <cell r="E215">
            <v>1</v>
          </cell>
          <cell r="I215">
            <v>0.83109516091687896</v>
          </cell>
          <cell r="N215">
            <v>0.8907088746110442</v>
          </cell>
        </row>
        <row r="216">
          <cell r="D216">
            <v>0.97</v>
          </cell>
          <cell r="E216">
            <v>1</v>
          </cell>
          <cell r="I216">
            <v>0.87647603611947211</v>
          </cell>
          <cell r="N216">
            <v>0.8874558441187228</v>
          </cell>
        </row>
        <row r="217">
          <cell r="D217">
            <v>0.97</v>
          </cell>
          <cell r="E217">
            <v>1</v>
          </cell>
          <cell r="I217">
            <v>0.87378415933302456</v>
          </cell>
          <cell r="N217">
            <v>0.89245741714513382</v>
          </cell>
        </row>
        <row r="218">
          <cell r="D218">
            <v>0.97</v>
          </cell>
          <cell r="E218">
            <v>1</v>
          </cell>
          <cell r="I218">
            <v>0.92081500347302614</v>
          </cell>
          <cell r="N218">
            <v>0.90086573559221172</v>
          </cell>
        </row>
        <row r="219">
          <cell r="D219">
            <v>0.97</v>
          </cell>
          <cell r="E219">
            <v>1</v>
          </cell>
          <cell r="I219">
            <v>0.9039129428108359</v>
          </cell>
          <cell r="N219">
            <v>0.89724386545031365</v>
          </cell>
        </row>
        <row r="220">
          <cell r="D220">
            <v>0.97</v>
          </cell>
          <cell r="E220">
            <v>1</v>
          </cell>
          <cell r="I220">
            <v>0.84378259357978913</v>
          </cell>
          <cell r="N220">
            <v>0.88352696741409864</v>
          </cell>
        </row>
        <row r="221">
          <cell r="D221">
            <v>0.97</v>
          </cell>
          <cell r="E221">
            <v>1</v>
          </cell>
          <cell r="I221">
            <v>0.86652002778420933</v>
          </cell>
          <cell r="N221">
            <v>0.87376941771674788</v>
          </cell>
        </row>
        <row r="222">
          <cell r="A222" t="str">
            <v>Octubre</v>
          </cell>
          <cell r="D222">
            <v>0.97</v>
          </cell>
          <cell r="E222">
            <v>1</v>
          </cell>
          <cell r="I222">
            <v>0.87243893969209396</v>
          </cell>
          <cell r="N222">
            <v>0.87967567182749296</v>
          </cell>
        </row>
        <row r="223">
          <cell r="D223">
            <v>0.97</v>
          </cell>
          <cell r="E223">
            <v>1</v>
          </cell>
          <cell r="I223">
            <v>0.83655515684685733</v>
          </cell>
          <cell r="N223">
            <v>0.87397268907426218</v>
          </cell>
        </row>
        <row r="224">
          <cell r="D224">
            <v>0.97</v>
          </cell>
          <cell r="E224">
            <v>1</v>
          </cell>
          <cell r="I224">
            <v>0.91098506771617083</v>
          </cell>
          <cell r="N224">
            <v>0.87928710455756875</v>
          </cell>
        </row>
        <row r="225">
          <cell r="D225">
            <v>0.97</v>
          </cell>
          <cell r="E225">
            <v>1</v>
          </cell>
          <cell r="I225">
            <v>0.89651580043986567</v>
          </cell>
          <cell r="N225">
            <v>0.87581578983854591</v>
          </cell>
        </row>
        <row r="226">
          <cell r="D226">
            <v>0.97</v>
          </cell>
          <cell r="E226">
            <v>1</v>
          </cell>
          <cell r="I226">
            <v>0.9181618242852182</v>
          </cell>
          <cell r="N226">
            <v>0.87785134433488643</v>
          </cell>
        </row>
        <row r="227">
          <cell r="D227">
            <v>0.97</v>
          </cell>
          <cell r="E227">
            <v>1</v>
          </cell>
          <cell r="I227">
            <v>0.9405023729598333</v>
          </cell>
          <cell r="N227">
            <v>0.89166845567489261</v>
          </cell>
        </row>
        <row r="228">
          <cell r="D228">
            <v>0.97</v>
          </cell>
          <cell r="E228">
            <v>1</v>
          </cell>
          <cell r="I228">
            <v>0.96272716749623799</v>
          </cell>
          <cell r="N228">
            <v>0.90541233277661104</v>
          </cell>
        </row>
        <row r="229">
          <cell r="D229">
            <v>0.97</v>
          </cell>
          <cell r="E229">
            <v>1</v>
          </cell>
          <cell r="I229">
            <v>0.96295867577265892</v>
          </cell>
          <cell r="N229">
            <v>0.91834372364526318</v>
          </cell>
        </row>
        <row r="230">
          <cell r="D230">
            <v>0.97</v>
          </cell>
          <cell r="E230">
            <v>1</v>
          </cell>
          <cell r="I230">
            <v>0.90107829348335677</v>
          </cell>
          <cell r="N230">
            <v>0.92756131459333446</v>
          </cell>
        </row>
        <row r="231">
          <cell r="D231">
            <v>0.97</v>
          </cell>
          <cell r="E231">
            <v>1</v>
          </cell>
          <cell r="I231">
            <v>0.85399768250289687</v>
          </cell>
          <cell r="N231">
            <v>0.91942025956286677</v>
          </cell>
        </row>
        <row r="232">
          <cell r="D232">
            <v>0.97</v>
          </cell>
          <cell r="E232">
            <v>1</v>
          </cell>
          <cell r="I232">
            <v>0.88169177288528389</v>
          </cell>
          <cell r="N232">
            <v>0.91730254134078371</v>
          </cell>
        </row>
        <row r="233">
          <cell r="D233">
            <v>0.97</v>
          </cell>
          <cell r="E233">
            <v>1</v>
          </cell>
          <cell r="I233">
            <v>0.91981460023174966</v>
          </cell>
          <cell r="N233">
            <v>0.91753865219028807</v>
          </cell>
        </row>
        <row r="234">
          <cell r="D234">
            <v>0.97</v>
          </cell>
          <cell r="E234">
            <v>1</v>
          </cell>
          <cell r="I234">
            <v>0.9147161066048668</v>
          </cell>
          <cell r="N234">
            <v>0.91385489985386437</v>
          </cell>
        </row>
        <row r="235">
          <cell r="D235">
            <v>0.97</v>
          </cell>
          <cell r="E235">
            <v>1</v>
          </cell>
          <cell r="I235">
            <v>0.93759407201574618</v>
          </cell>
          <cell r="N235">
            <v>0.91026445764236552</v>
          </cell>
        </row>
        <row r="236">
          <cell r="D236">
            <v>0.97</v>
          </cell>
          <cell r="E236">
            <v>1</v>
          </cell>
          <cell r="I236">
            <v>0.8568107856810786</v>
          </cell>
          <cell r="N236">
            <v>0.89510047334356835</v>
          </cell>
        </row>
        <row r="237">
          <cell r="D237">
            <v>0.97</v>
          </cell>
          <cell r="E237">
            <v>1</v>
          </cell>
          <cell r="I237">
            <v>0.91285201066172206</v>
          </cell>
          <cell r="N237">
            <v>0.89678243294047777</v>
          </cell>
        </row>
        <row r="238">
          <cell r="D238">
            <v>0.97</v>
          </cell>
          <cell r="E238">
            <v>1</v>
          </cell>
          <cell r="I238">
            <v>0.834164443929027</v>
          </cell>
          <cell r="N238">
            <v>0.89394911314421066</v>
          </cell>
        </row>
        <row r="239">
          <cell r="D239">
            <v>0.97</v>
          </cell>
          <cell r="E239">
            <v>1</v>
          </cell>
          <cell r="I239">
            <v>0.90763703789546879</v>
          </cell>
          <cell r="N239">
            <v>0.89765557957423703</v>
          </cell>
        </row>
        <row r="240">
          <cell r="D240">
            <v>0.97</v>
          </cell>
          <cell r="E240">
            <v>1</v>
          </cell>
          <cell r="I240">
            <v>0.92768571097462049</v>
          </cell>
          <cell r="N240">
            <v>0.89878002396607581</v>
          </cell>
        </row>
        <row r="241">
          <cell r="D241">
            <v>0.97</v>
          </cell>
          <cell r="E241">
            <v>1</v>
          </cell>
          <cell r="I241">
            <v>0.90930205551039367</v>
          </cell>
          <cell r="N241">
            <v>0.89800658809543676</v>
          </cell>
        </row>
        <row r="242">
          <cell r="D242">
            <v>0.97</v>
          </cell>
          <cell r="E242">
            <v>1</v>
          </cell>
          <cell r="I242">
            <v>0.86800324487194347</v>
          </cell>
          <cell r="N242">
            <v>0.88806504136060782</v>
          </cell>
        </row>
        <row r="243">
          <cell r="D243">
            <v>0.97</v>
          </cell>
          <cell r="E243">
            <v>1</v>
          </cell>
          <cell r="I243">
            <v>0.78050759068258202</v>
          </cell>
          <cell r="N243">
            <v>0.87716458493225091</v>
          </cell>
        </row>
        <row r="244">
          <cell r="D244">
            <v>0.97</v>
          </cell>
          <cell r="E244">
            <v>1</v>
          </cell>
          <cell r="I244">
            <v>0.8677792041078306</v>
          </cell>
          <cell r="N244">
            <v>0.87072561256740943</v>
          </cell>
        </row>
        <row r="245">
          <cell r="D245">
            <v>0.97</v>
          </cell>
          <cell r="E245">
            <v>1</v>
          </cell>
          <cell r="I245">
            <v>0.91365322206768662</v>
          </cell>
          <cell r="N245">
            <v>0.88208115230150386</v>
          </cell>
        </row>
        <row r="246">
          <cell r="D246">
            <v>0.97</v>
          </cell>
          <cell r="E246">
            <v>1</v>
          </cell>
          <cell r="I246">
            <v>0.93586918705786848</v>
          </cell>
          <cell r="N246">
            <v>0.88611431646756078</v>
          </cell>
        </row>
        <row r="247">
          <cell r="D247">
            <v>0.97</v>
          </cell>
          <cell r="E247">
            <v>1</v>
          </cell>
          <cell r="I247">
            <v>0.94802181227520599</v>
          </cell>
          <cell r="N247">
            <v>0.88901947379621582</v>
          </cell>
        </row>
        <row r="248">
          <cell r="D248">
            <v>0.97</v>
          </cell>
          <cell r="E248">
            <v>1</v>
          </cell>
          <cell r="I248">
            <v>0.93668096950017399</v>
          </cell>
          <cell r="N248">
            <v>0.89293074722332733</v>
          </cell>
        </row>
        <row r="249">
          <cell r="D249">
            <v>0.97</v>
          </cell>
          <cell r="E249">
            <v>1</v>
          </cell>
          <cell r="I249">
            <v>0.91244346515133945</v>
          </cell>
          <cell r="N249">
            <v>0.89927935012038396</v>
          </cell>
        </row>
        <row r="250">
          <cell r="D250">
            <v>0.97</v>
          </cell>
          <cell r="E250">
            <v>1</v>
          </cell>
          <cell r="I250">
            <v>0.90891180901610846</v>
          </cell>
          <cell r="N250">
            <v>0.91762280988231626</v>
          </cell>
        </row>
        <row r="251">
          <cell r="D251">
            <v>0.97</v>
          </cell>
          <cell r="E251">
            <v>1</v>
          </cell>
          <cell r="I251">
            <v>0.85561993047508689</v>
          </cell>
          <cell r="N251">
            <v>0.91588577079192424</v>
          </cell>
        </row>
        <row r="252">
          <cell r="D252">
            <v>0.97</v>
          </cell>
          <cell r="E252">
            <v>1</v>
          </cell>
          <cell r="I252">
            <v>0.86061588330632088</v>
          </cell>
          <cell r="N252">
            <v>0.9083090081117291</v>
          </cell>
        </row>
        <row r="253">
          <cell r="A253" t="str">
            <v>Noviembre</v>
          </cell>
          <cell r="D253">
            <v>0.97</v>
          </cell>
          <cell r="E253">
            <v>1</v>
          </cell>
          <cell r="I253">
            <v>0.90449178050474643</v>
          </cell>
          <cell r="N253">
            <v>0.90382652146128317</v>
          </cell>
        </row>
        <row r="254">
          <cell r="D254">
            <v>0.97</v>
          </cell>
          <cell r="E254">
            <v>1</v>
          </cell>
          <cell r="I254">
            <v>0.93262329242880293</v>
          </cell>
          <cell r="N254">
            <v>0.90162673291179707</v>
          </cell>
        </row>
        <row r="255">
          <cell r="D255">
            <v>0.97</v>
          </cell>
          <cell r="E255">
            <v>1</v>
          </cell>
          <cell r="I255">
            <v>0.91826811761981941</v>
          </cell>
          <cell r="N255">
            <v>0.89899632550031761</v>
          </cell>
        </row>
        <row r="256">
          <cell r="D256">
            <v>0.97</v>
          </cell>
          <cell r="E256">
            <v>1</v>
          </cell>
          <cell r="I256">
            <v>0.8677934707108127</v>
          </cell>
          <cell r="N256">
            <v>0.89261775486595663</v>
          </cell>
        </row>
        <row r="257">
          <cell r="D257">
            <v>0.97</v>
          </cell>
          <cell r="E257">
            <v>1</v>
          </cell>
          <cell r="I257">
            <v>0.87676545496642744</v>
          </cell>
          <cell r="N257">
            <v>0.8880254185731451</v>
          </cell>
        </row>
        <row r="258">
          <cell r="D258">
            <v>0.97</v>
          </cell>
          <cell r="E258">
            <v>1</v>
          </cell>
          <cell r="I258">
            <v>0.88573743922204218</v>
          </cell>
          <cell r="N258">
            <v>0.89232791982271031</v>
          </cell>
        </row>
        <row r="259">
          <cell r="D259">
            <v>0.97</v>
          </cell>
          <cell r="E259">
            <v>1</v>
          </cell>
          <cell r="I259">
            <v>0.82357027089604073</v>
          </cell>
          <cell r="N259">
            <v>0.88703568947838463</v>
          </cell>
        </row>
        <row r="260">
          <cell r="D260">
            <v>0.97</v>
          </cell>
          <cell r="E260">
            <v>1</v>
          </cell>
          <cell r="I260">
            <v>0.87149803195184072</v>
          </cell>
          <cell r="N260">
            <v>0.88232229682796959</v>
          </cell>
        </row>
        <row r="261">
          <cell r="D261">
            <v>0.97</v>
          </cell>
          <cell r="E261">
            <v>1</v>
          </cell>
          <cell r="I261">
            <v>0.91653160453808757</v>
          </cell>
          <cell r="N261">
            <v>0.88002348427215282</v>
          </cell>
        </row>
        <row r="262">
          <cell r="D262">
            <v>0.97</v>
          </cell>
          <cell r="E262">
            <v>1</v>
          </cell>
          <cell r="I262">
            <v>0.90507061819865708</v>
          </cell>
          <cell r="N262">
            <v>0.87813812721198681</v>
          </cell>
        </row>
        <row r="263">
          <cell r="D263">
            <v>0.97</v>
          </cell>
          <cell r="E263">
            <v>1</v>
          </cell>
          <cell r="I263">
            <v>0.84637647603611943</v>
          </cell>
          <cell r="N263">
            <v>0.87507855654417355</v>
          </cell>
        </row>
        <row r="264">
          <cell r="D264">
            <v>0.97</v>
          </cell>
          <cell r="E264">
            <v>1</v>
          </cell>
          <cell r="I264">
            <v>0.85413290113452189</v>
          </cell>
          <cell r="N264">
            <v>0.87184533456818702</v>
          </cell>
        </row>
        <row r="265">
          <cell r="D265">
            <v>0.97</v>
          </cell>
          <cell r="E265">
            <v>1</v>
          </cell>
          <cell r="I265">
            <v>0.83472222222222225</v>
          </cell>
          <cell r="N265">
            <v>0.86455744642535559</v>
          </cell>
        </row>
        <row r="266">
          <cell r="D266">
            <v>0.97</v>
          </cell>
          <cell r="E266">
            <v>1</v>
          </cell>
          <cell r="I266">
            <v>0.83215649959486049</v>
          </cell>
          <cell r="N266">
            <v>0.86578405052518703</v>
          </cell>
        </row>
        <row r="267">
          <cell r="D267">
            <v>0.97</v>
          </cell>
          <cell r="E267">
            <v>1</v>
          </cell>
          <cell r="I267">
            <v>0.86478351470247738</v>
          </cell>
          <cell r="N267">
            <v>0.86482483377527808</v>
          </cell>
        </row>
        <row r="268">
          <cell r="D268">
            <v>0.97</v>
          </cell>
          <cell r="E268">
            <v>1</v>
          </cell>
          <cell r="I268">
            <v>0.92347765686501504</v>
          </cell>
          <cell r="N268">
            <v>0.86581712696483915</v>
          </cell>
        </row>
        <row r="269">
          <cell r="D269">
            <v>0.97</v>
          </cell>
          <cell r="E269">
            <v>1</v>
          </cell>
          <cell r="I269">
            <v>0.90344987265570731</v>
          </cell>
          <cell r="N269">
            <v>0.86558559188727469</v>
          </cell>
        </row>
        <row r="270">
          <cell r="D270">
            <v>0.97</v>
          </cell>
          <cell r="E270">
            <v>1</v>
          </cell>
          <cell r="I270">
            <v>0.87731481481481477</v>
          </cell>
          <cell r="N270">
            <v>0.87000535456994554</v>
          </cell>
        </row>
        <row r="271">
          <cell r="D271">
            <v>0.97</v>
          </cell>
          <cell r="E271">
            <v>1</v>
          </cell>
          <cell r="I271">
            <v>0.8837962962962963</v>
          </cell>
          <cell r="N271">
            <v>0.87424298245019905</v>
          </cell>
        </row>
        <row r="272">
          <cell r="D272">
            <v>0.97</v>
          </cell>
          <cell r="E272">
            <v>1</v>
          </cell>
          <cell r="I272">
            <v>0.86319444444444449</v>
          </cell>
          <cell r="N272">
            <v>0.87831044276765946</v>
          </cell>
        </row>
        <row r="273">
          <cell r="D273">
            <v>0.97</v>
          </cell>
          <cell r="E273">
            <v>1</v>
          </cell>
          <cell r="I273">
            <v>0.87615740740740744</v>
          </cell>
          <cell r="N273">
            <v>0.88459628674088042</v>
          </cell>
        </row>
        <row r="274">
          <cell r="D274">
            <v>0.97</v>
          </cell>
          <cell r="E274">
            <v>1</v>
          </cell>
          <cell r="I274">
            <v>0.8530092592592593</v>
          </cell>
          <cell r="N274">
            <v>0.88291425024899206</v>
          </cell>
        </row>
        <row r="275">
          <cell r="D275">
            <v>0.97</v>
          </cell>
          <cell r="E275">
            <v>1</v>
          </cell>
          <cell r="I275">
            <v>0.82002314814814814</v>
          </cell>
          <cell r="N275">
            <v>0.86813503471801112</v>
          </cell>
        </row>
        <row r="276">
          <cell r="D276">
            <v>0.97</v>
          </cell>
          <cell r="E276">
            <v>1</v>
          </cell>
          <cell r="I276">
            <v>0.81064814814814812</v>
          </cell>
          <cell r="N276">
            <v>0.85487764550264544</v>
          </cell>
        </row>
        <row r="277">
          <cell r="D277">
            <v>0.97</v>
          </cell>
          <cell r="E277">
            <v>1</v>
          </cell>
          <cell r="I277">
            <v>0.79826388888888888</v>
          </cell>
          <cell r="N277">
            <v>0.84358465608465616</v>
          </cell>
        </row>
        <row r="278">
          <cell r="D278">
            <v>0.97</v>
          </cell>
          <cell r="E278">
            <v>1</v>
          </cell>
          <cell r="I278">
            <v>0.8393518518518519</v>
          </cell>
          <cell r="N278">
            <v>0.83723544973544972</v>
          </cell>
        </row>
        <row r="279">
          <cell r="D279">
            <v>0.97</v>
          </cell>
          <cell r="E279">
            <v>1</v>
          </cell>
          <cell r="I279">
            <v>0.80462962962962958</v>
          </cell>
          <cell r="N279">
            <v>0.82886904761904756</v>
          </cell>
        </row>
        <row r="280">
          <cell r="D280">
            <v>0.97</v>
          </cell>
          <cell r="E280">
            <v>1</v>
          </cell>
          <cell r="I280">
            <v>0.91134259259259254</v>
          </cell>
          <cell r="N280">
            <v>0.8338955026455025</v>
          </cell>
        </row>
        <row r="281">
          <cell r="D281">
            <v>0.97</v>
          </cell>
          <cell r="E281">
            <v>1</v>
          </cell>
          <cell r="I281">
            <v>0.89351851851851849</v>
          </cell>
          <cell r="N281">
            <v>0.83968253968253959</v>
          </cell>
        </row>
        <row r="282">
          <cell r="D282">
            <v>0.97</v>
          </cell>
          <cell r="E282">
            <v>1</v>
          </cell>
          <cell r="I282">
            <v>0.88946759259259256</v>
          </cell>
          <cell r="N282">
            <v>0.84960317460317458</v>
          </cell>
        </row>
        <row r="283">
          <cell r="A283" t="str">
            <v>Diciembre</v>
          </cell>
          <cell r="D283">
            <v>0.97</v>
          </cell>
          <cell r="E283">
            <v>1</v>
          </cell>
          <cell r="I283">
            <v>0.88144628578050754</v>
          </cell>
          <cell r="N283">
            <v>0.8597171942649402</v>
          </cell>
        </row>
        <row r="284">
          <cell r="D284">
            <v>0.97</v>
          </cell>
          <cell r="E284">
            <v>1</v>
          </cell>
          <cell r="I284">
            <v>0.86194505621884776</v>
          </cell>
          <cell r="N284">
            <v>0.86881450388350578</v>
          </cell>
        </row>
        <row r="285">
          <cell r="D285">
            <v>0.97</v>
          </cell>
          <cell r="E285">
            <v>1</v>
          </cell>
          <cell r="I285">
            <v>0.84894084963537442</v>
          </cell>
          <cell r="N285">
            <v>0.87018436070972327</v>
          </cell>
        </row>
        <row r="286">
          <cell r="D286">
            <v>0.97</v>
          </cell>
          <cell r="E286">
            <v>1</v>
          </cell>
          <cell r="I286">
            <v>0.83985641500694763</v>
          </cell>
          <cell r="N286">
            <v>0.87521675862076875</v>
          </cell>
        </row>
        <row r="287">
          <cell r="D287">
            <v>0.97</v>
          </cell>
          <cell r="E287">
            <v>1</v>
          </cell>
          <cell r="I287">
            <v>0.78954736350909938</v>
          </cell>
          <cell r="N287">
            <v>0.85781744018026962</v>
          </cell>
        </row>
        <row r="288">
          <cell r="D288">
            <v>0.97</v>
          </cell>
          <cell r="E288">
            <v>1</v>
          </cell>
          <cell r="I288">
            <v>0.85669637689547407</v>
          </cell>
          <cell r="N288">
            <v>0.8525571342341205</v>
          </cell>
        </row>
        <row r="289">
          <cell r="D289">
            <v>0.97</v>
          </cell>
          <cell r="E289">
            <v>1</v>
          </cell>
          <cell r="I289">
            <v>0.87329525585732604</v>
          </cell>
          <cell r="N289">
            <v>0.85024680041479672</v>
          </cell>
        </row>
        <row r="290">
          <cell r="D290">
            <v>0.97</v>
          </cell>
          <cell r="E290">
            <v>1</v>
          </cell>
          <cell r="I290">
            <v>0.89270833333333333</v>
          </cell>
          <cell r="N290">
            <v>0.85185566435091464</v>
          </cell>
        </row>
        <row r="291">
          <cell r="D291">
            <v>0.97</v>
          </cell>
          <cell r="E291">
            <v>1</v>
          </cell>
          <cell r="I291">
            <v>0.89260889712696945</v>
          </cell>
          <cell r="N291">
            <v>0.85623621305207487</v>
          </cell>
        </row>
        <row r="292">
          <cell r="D292">
            <v>0.97</v>
          </cell>
          <cell r="E292">
            <v>1</v>
          </cell>
          <cell r="I292">
            <v>0.88484708063021311</v>
          </cell>
          <cell r="N292">
            <v>0.86136567462276614</v>
          </cell>
        </row>
        <row r="293">
          <cell r="D293">
            <v>0.97</v>
          </cell>
          <cell r="E293">
            <v>1</v>
          </cell>
          <cell r="I293">
            <v>0.91670528266913809</v>
          </cell>
          <cell r="N293">
            <v>0.8723440842887934</v>
          </cell>
        </row>
        <row r="294">
          <cell r="D294">
            <v>0.97</v>
          </cell>
          <cell r="E294">
            <v>1</v>
          </cell>
          <cell r="I294">
            <v>0.89874884151992585</v>
          </cell>
          <cell r="N294">
            <v>0.88794429543319719</v>
          </cell>
        </row>
        <row r="295">
          <cell r="D295">
            <v>0.97</v>
          </cell>
          <cell r="E295">
            <v>1</v>
          </cell>
          <cell r="I295">
            <v>0.86434198331788692</v>
          </cell>
          <cell r="N295">
            <v>0.88903652492211338</v>
          </cell>
        </row>
        <row r="296">
          <cell r="D296">
            <v>0.97</v>
          </cell>
          <cell r="E296">
            <v>1</v>
          </cell>
          <cell r="I296">
            <v>0.87372567191844297</v>
          </cell>
          <cell r="N296">
            <v>0.88909801293084434</v>
          </cell>
        </row>
        <row r="297">
          <cell r="D297">
            <v>0.97</v>
          </cell>
          <cell r="E297">
            <v>1</v>
          </cell>
          <cell r="I297">
            <v>0.84650139017608894</v>
          </cell>
          <cell r="N297">
            <v>0.88249702105123795</v>
          </cell>
        </row>
        <row r="298">
          <cell r="D298">
            <v>0.97</v>
          </cell>
          <cell r="E298">
            <v>1</v>
          </cell>
          <cell r="I298">
            <v>0.85750695088044482</v>
          </cell>
          <cell r="N298">
            <v>0.87748245730173424</v>
          </cell>
        </row>
        <row r="299">
          <cell r="D299">
            <v>0.97</v>
          </cell>
          <cell r="E299">
            <v>1</v>
          </cell>
          <cell r="I299">
            <v>0.79441418472592418</v>
          </cell>
          <cell r="N299">
            <v>0.86456347217255014</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dices Historicos"/>
    </sheetNames>
    <sheetDataSet>
      <sheetData sheetId="0">
        <row r="1">
          <cell r="D1" t="str">
            <v>PDAD</v>
          </cell>
          <cell r="E1" t="str">
            <v>DDAD</v>
          </cell>
          <cell r="F1" t="str">
            <v>DSVAD</v>
          </cell>
          <cell r="G1" t="str">
            <v>Ponderado
FINAL</v>
          </cell>
          <cell r="H1" t="str">
            <v>Calificación</v>
          </cell>
        </row>
        <row r="15">
          <cell r="I15" t="str">
            <v>Julio</v>
          </cell>
          <cell r="K15" t="str">
            <v>JUL 2013</v>
          </cell>
          <cell r="L15">
            <v>5.4694772949423792E-2</v>
          </cell>
          <cell r="M15">
            <v>0.48252688172043012</v>
          </cell>
          <cell r="N15">
            <v>2.9406814531086581E-2</v>
          </cell>
          <cell r="O15">
            <v>0.22077002477415891</v>
          </cell>
          <cell r="P15" t="str">
            <v>Malo</v>
          </cell>
          <cell r="T15">
            <v>0.1096086259939867</v>
          </cell>
          <cell r="U15" t="str">
            <v>Deficiente</v>
          </cell>
        </row>
        <row r="16">
          <cell r="I16" t="str">
            <v>Agosto</v>
          </cell>
          <cell r="K16" t="str">
            <v>AGO 2013</v>
          </cell>
          <cell r="L16">
            <v>5.4542521144869474E-2</v>
          </cell>
          <cell r="M16">
            <v>0.53360215053763438</v>
          </cell>
          <cell r="N16">
            <v>2.870445627218737E-2</v>
          </cell>
          <cell r="O16">
            <v>0.24099875992743902</v>
          </cell>
          <cell r="P16" t="str">
            <v>Malo</v>
          </cell>
          <cell r="T16">
            <v>8.9184262476501519E-2</v>
          </cell>
          <cell r="U16" t="str">
            <v>Aceptable</v>
          </cell>
        </row>
        <row r="17">
          <cell r="I17" t="str">
            <v>Septiembre</v>
          </cell>
          <cell r="K17" t="str">
            <v>SEPT 2013</v>
          </cell>
          <cell r="L17">
            <v>3.8365800861065023E-2</v>
          </cell>
          <cell r="M17">
            <v>0.25869262865090403</v>
          </cell>
          <cell r="N17">
            <v>3.2931140031246635E-2</v>
          </cell>
          <cell r="O17">
            <v>0.12540959981103697</v>
          </cell>
          <cell r="P17" t="str">
            <v>Deficiente</v>
          </cell>
          <cell r="T17">
            <v>7.261948901153574E-2</v>
          </cell>
          <cell r="U17" t="str">
            <v>Aceptable</v>
          </cell>
        </row>
        <row r="18">
          <cell r="I18" t="str">
            <v>Octubre</v>
          </cell>
          <cell r="K18" t="str">
            <v>OCT 2013</v>
          </cell>
          <cell r="L18">
            <v>3.1630272969690072E-2</v>
          </cell>
          <cell r="M18">
            <v>0.21505376344086022</v>
          </cell>
          <cell r="N18">
            <v>2.8989677377123303E-2</v>
          </cell>
          <cell r="O18">
            <v>0.10447155003964478</v>
          </cell>
          <cell r="P18" t="str">
            <v>Deficiente</v>
          </cell>
          <cell r="T18">
            <v>7.2050463817880397E-2</v>
          </cell>
          <cell r="U18" t="str">
            <v>Aceptable</v>
          </cell>
        </row>
        <row r="19">
          <cell r="I19" t="str">
            <v>Noviembre</v>
          </cell>
          <cell r="K19" t="str">
            <v>NOV 2013</v>
          </cell>
          <cell r="L19">
            <v>2.2683702485340115E-2</v>
          </cell>
          <cell r="M19">
            <v>6.5277777777777782E-2</v>
          </cell>
          <cell r="N19">
            <v>2.3800738048565709E-2</v>
          </cell>
          <cell r="O19">
            <v>3.9944739714960299E-2</v>
          </cell>
          <cell r="P19" t="str">
            <v>Bueno</v>
          </cell>
          <cell r="T19">
            <v>3.0280786023860699E-2</v>
          </cell>
          <cell r="U19" t="str">
            <v>Bueno</v>
          </cell>
        </row>
        <row r="20">
          <cell r="I20" t="str">
            <v>Diciembre</v>
          </cell>
          <cell r="K20" t="str">
            <v>DIC 2013</v>
          </cell>
          <cell r="L20">
            <v>3.7857946254270101E-2</v>
          </cell>
          <cell r="M20">
            <v>0.29301075268817206</v>
          </cell>
          <cell r="N20">
            <v>2.8959452406361885E-2</v>
          </cell>
          <cell r="O20">
            <v>0.13813937005824925</v>
          </cell>
          <cell r="P20" t="str">
            <v>Deficiente</v>
          </cell>
          <cell r="T20">
            <v>8.6544800111869782E-2</v>
          </cell>
          <cell r="U20" t="str">
            <v>Aceptable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6.xml"/><Relationship Id="rId1" Type="http://schemas.openxmlformats.org/officeDocument/2006/relationships/printerSettings" Target="../printerSettings/printerSettings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sheetPr codeName="Hoja1">
    <tabColor rgb="FF00B050"/>
  </sheetPr>
  <dimension ref="B1:F49"/>
  <sheetViews>
    <sheetView tabSelected="1" zoomScale="90" zoomScaleNormal="90" workbookViewId="0">
      <selection activeCell="G11" sqref="G11"/>
    </sheetView>
  </sheetViews>
  <sheetFormatPr baseColWidth="10" defaultRowHeight="12"/>
  <cols>
    <col min="1" max="1" width="2.42578125" style="7" customWidth="1"/>
    <col min="2" max="2" width="3" style="7" bestFit="1" customWidth="1"/>
    <col min="3" max="3" width="9.140625" style="7" bestFit="1" customWidth="1"/>
    <col min="4" max="4" width="8.7109375" style="7" bestFit="1" customWidth="1"/>
    <col min="5" max="5" width="53" style="7" bestFit="1" customWidth="1"/>
    <col min="6" max="6" width="50.7109375" style="7" customWidth="1"/>
    <col min="7" max="16384" width="11.42578125" style="7"/>
  </cols>
  <sheetData>
    <row r="1" spans="2:6">
      <c r="B1" s="64"/>
      <c r="C1" s="64"/>
      <c r="D1" s="64"/>
      <c r="E1" s="64"/>
      <c r="F1" s="64"/>
    </row>
    <row r="2" spans="2:6">
      <c r="B2" s="646" t="s">
        <v>232</v>
      </c>
      <c r="C2" s="646" t="s">
        <v>233</v>
      </c>
      <c r="D2" s="646" t="s">
        <v>234</v>
      </c>
      <c r="E2" s="646" t="s">
        <v>235</v>
      </c>
      <c r="F2" s="646" t="s">
        <v>236</v>
      </c>
    </row>
    <row r="3" spans="2:6">
      <c r="B3" s="647">
        <v>1</v>
      </c>
      <c r="C3" s="647" t="s">
        <v>237</v>
      </c>
      <c r="D3" s="647" t="s">
        <v>238</v>
      </c>
      <c r="E3" s="647" t="s">
        <v>339</v>
      </c>
      <c r="F3" s="647" t="s">
        <v>340</v>
      </c>
    </row>
    <row r="4" spans="2:6" ht="24">
      <c r="B4" s="647">
        <v>2</v>
      </c>
      <c r="C4" s="647" t="s">
        <v>237</v>
      </c>
      <c r="D4" s="647" t="s">
        <v>238</v>
      </c>
      <c r="E4" s="647" t="s">
        <v>341</v>
      </c>
      <c r="F4" s="647" t="s">
        <v>396</v>
      </c>
    </row>
    <row r="5" spans="2:6">
      <c r="B5" s="647">
        <v>3</v>
      </c>
      <c r="C5" s="647" t="s">
        <v>237</v>
      </c>
      <c r="D5" s="647" t="s">
        <v>238</v>
      </c>
      <c r="E5" s="647" t="s">
        <v>342</v>
      </c>
      <c r="F5" s="647" t="s">
        <v>343</v>
      </c>
    </row>
    <row r="6" spans="2:6">
      <c r="B6" s="647">
        <v>4</v>
      </c>
      <c r="C6" s="647" t="s">
        <v>237</v>
      </c>
      <c r="D6" s="647" t="s">
        <v>238</v>
      </c>
      <c r="E6" s="647" t="s">
        <v>344</v>
      </c>
      <c r="F6" s="647" t="s">
        <v>396</v>
      </c>
    </row>
    <row r="7" spans="2:6" ht="24">
      <c r="B7" s="647">
        <v>5</v>
      </c>
      <c r="C7" s="647" t="s">
        <v>237</v>
      </c>
      <c r="D7" s="647" t="s">
        <v>238</v>
      </c>
      <c r="E7" s="647" t="s">
        <v>345</v>
      </c>
      <c r="F7" s="647" t="s">
        <v>396</v>
      </c>
    </row>
    <row r="8" spans="2:6">
      <c r="B8" s="647">
        <v>6</v>
      </c>
      <c r="C8" s="647" t="s">
        <v>237</v>
      </c>
      <c r="D8" s="647" t="s">
        <v>238</v>
      </c>
      <c r="E8" s="647" t="s">
        <v>346</v>
      </c>
      <c r="F8" s="647" t="s">
        <v>340</v>
      </c>
    </row>
    <row r="9" spans="2:6" ht="24">
      <c r="B9" s="647">
        <v>7</v>
      </c>
      <c r="C9" s="647" t="s">
        <v>237</v>
      </c>
      <c r="D9" s="647" t="s">
        <v>238</v>
      </c>
      <c r="E9" s="647" t="s">
        <v>347</v>
      </c>
      <c r="F9" s="647" t="s">
        <v>396</v>
      </c>
    </row>
    <row r="10" spans="2:6">
      <c r="B10" s="647">
        <v>8</v>
      </c>
      <c r="C10" s="647" t="s">
        <v>237</v>
      </c>
      <c r="D10" s="647" t="s">
        <v>238</v>
      </c>
      <c r="E10" s="647" t="s">
        <v>348</v>
      </c>
      <c r="F10" s="647" t="s">
        <v>340</v>
      </c>
    </row>
    <row r="11" spans="2:6" ht="24">
      <c r="B11" s="647">
        <v>9</v>
      </c>
      <c r="C11" s="647" t="s">
        <v>237</v>
      </c>
      <c r="D11" s="647" t="s">
        <v>238</v>
      </c>
      <c r="E11" s="647" t="s">
        <v>349</v>
      </c>
      <c r="F11" s="647" t="s">
        <v>396</v>
      </c>
    </row>
    <row r="12" spans="2:6" ht="24">
      <c r="B12" s="647">
        <v>10</v>
      </c>
      <c r="C12" s="647" t="s">
        <v>237</v>
      </c>
      <c r="D12" s="647" t="s">
        <v>238</v>
      </c>
      <c r="E12" s="647" t="s">
        <v>350</v>
      </c>
      <c r="F12" s="647" t="s">
        <v>396</v>
      </c>
    </row>
    <row r="13" spans="2:6">
      <c r="B13" s="647">
        <v>11</v>
      </c>
      <c r="C13" s="647" t="s">
        <v>237</v>
      </c>
      <c r="D13" s="647" t="s">
        <v>238</v>
      </c>
      <c r="E13" s="647" t="s">
        <v>351</v>
      </c>
      <c r="F13" s="647" t="s">
        <v>396</v>
      </c>
    </row>
    <row r="14" spans="2:6">
      <c r="B14" s="647">
        <v>12</v>
      </c>
      <c r="C14" s="647" t="s">
        <v>237</v>
      </c>
      <c r="D14" s="647" t="s">
        <v>238</v>
      </c>
      <c r="E14" s="647" t="s">
        <v>352</v>
      </c>
      <c r="F14" s="647" t="s">
        <v>396</v>
      </c>
    </row>
    <row r="15" spans="2:6">
      <c r="B15" s="647">
        <v>13</v>
      </c>
      <c r="C15" s="647" t="s">
        <v>237</v>
      </c>
      <c r="D15" s="647" t="s">
        <v>239</v>
      </c>
      <c r="E15" s="647" t="s">
        <v>353</v>
      </c>
      <c r="F15" s="647" t="s">
        <v>354</v>
      </c>
    </row>
    <row r="16" spans="2:6">
      <c r="B16" s="647">
        <v>14</v>
      </c>
      <c r="C16" s="647" t="s">
        <v>237</v>
      </c>
      <c r="D16" s="647" t="s">
        <v>239</v>
      </c>
      <c r="E16" s="647" t="s">
        <v>355</v>
      </c>
      <c r="F16" s="647" t="s">
        <v>356</v>
      </c>
    </row>
    <row r="17" spans="2:6" ht="24">
      <c r="B17" s="647">
        <v>15</v>
      </c>
      <c r="C17" s="647" t="s">
        <v>237</v>
      </c>
      <c r="D17" s="647" t="s">
        <v>239</v>
      </c>
      <c r="E17" s="647" t="s">
        <v>357</v>
      </c>
      <c r="F17" s="647" t="s">
        <v>396</v>
      </c>
    </row>
    <row r="18" spans="2:6">
      <c r="B18" s="647">
        <v>16</v>
      </c>
      <c r="C18" s="647" t="s">
        <v>237</v>
      </c>
      <c r="D18" s="647" t="s">
        <v>239</v>
      </c>
      <c r="E18" s="647" t="s">
        <v>358</v>
      </c>
      <c r="F18" s="647" t="s">
        <v>340</v>
      </c>
    </row>
    <row r="19" spans="2:6" ht="24">
      <c r="B19" s="647">
        <v>17</v>
      </c>
      <c r="C19" s="647" t="s">
        <v>237</v>
      </c>
      <c r="D19" s="647" t="s">
        <v>239</v>
      </c>
      <c r="E19" s="647" t="s">
        <v>359</v>
      </c>
      <c r="F19" s="647" t="s">
        <v>360</v>
      </c>
    </row>
    <row r="20" spans="2:6" ht="24">
      <c r="B20" s="647">
        <v>18</v>
      </c>
      <c r="C20" s="647" t="s">
        <v>237</v>
      </c>
      <c r="D20" s="647" t="s">
        <v>239</v>
      </c>
      <c r="E20" s="647" t="s">
        <v>361</v>
      </c>
      <c r="F20" s="647" t="s">
        <v>340</v>
      </c>
    </row>
    <row r="21" spans="2:6">
      <c r="B21" s="647">
        <v>19</v>
      </c>
      <c r="C21" s="647" t="s">
        <v>237</v>
      </c>
      <c r="D21" s="647" t="s">
        <v>239</v>
      </c>
      <c r="E21" s="647" t="s">
        <v>362</v>
      </c>
      <c r="F21" s="647" t="s">
        <v>396</v>
      </c>
    </row>
    <row r="22" spans="2:6">
      <c r="B22" s="647">
        <v>20</v>
      </c>
      <c r="C22" s="647" t="s">
        <v>237</v>
      </c>
      <c r="D22" s="647" t="s">
        <v>239</v>
      </c>
      <c r="E22" s="647" t="s">
        <v>363</v>
      </c>
      <c r="F22" s="647" t="s">
        <v>396</v>
      </c>
    </row>
    <row r="23" spans="2:6">
      <c r="B23" s="647">
        <v>21</v>
      </c>
      <c r="C23" s="647" t="s">
        <v>237</v>
      </c>
      <c r="D23" s="647" t="s">
        <v>239</v>
      </c>
      <c r="E23" s="647" t="s">
        <v>364</v>
      </c>
      <c r="F23" s="647" t="s">
        <v>396</v>
      </c>
    </row>
    <row r="24" spans="2:6" ht="24">
      <c r="B24" s="647">
        <v>22</v>
      </c>
      <c r="C24" s="647" t="s">
        <v>237</v>
      </c>
      <c r="D24" s="647" t="s">
        <v>239</v>
      </c>
      <c r="E24" s="647" t="s">
        <v>365</v>
      </c>
      <c r="F24" s="647" t="s">
        <v>396</v>
      </c>
    </row>
    <row r="25" spans="2:6">
      <c r="B25" s="647">
        <v>23</v>
      </c>
      <c r="C25" s="647" t="s">
        <v>237</v>
      </c>
      <c r="D25" s="647" t="s">
        <v>239</v>
      </c>
      <c r="E25" s="647" t="s">
        <v>366</v>
      </c>
      <c r="F25" s="647" t="s">
        <v>367</v>
      </c>
    </row>
    <row r="26" spans="2:6">
      <c r="B26" s="647">
        <v>24</v>
      </c>
      <c r="C26" s="647" t="s">
        <v>237</v>
      </c>
      <c r="D26" s="647" t="s">
        <v>239</v>
      </c>
      <c r="E26" s="647" t="s">
        <v>368</v>
      </c>
      <c r="F26" s="647" t="s">
        <v>360</v>
      </c>
    </row>
    <row r="27" spans="2:6">
      <c r="B27" s="647">
        <v>25</v>
      </c>
      <c r="C27" s="647" t="s">
        <v>237</v>
      </c>
      <c r="D27" s="647" t="s">
        <v>239</v>
      </c>
      <c r="E27" s="647" t="s">
        <v>369</v>
      </c>
      <c r="F27" s="647" t="s">
        <v>396</v>
      </c>
    </row>
    <row r="28" spans="2:6">
      <c r="B28" s="647">
        <v>26</v>
      </c>
      <c r="C28" s="647" t="s">
        <v>237</v>
      </c>
      <c r="D28" s="647" t="s">
        <v>239</v>
      </c>
      <c r="E28" s="647" t="s">
        <v>370</v>
      </c>
      <c r="F28" s="647" t="s">
        <v>396</v>
      </c>
    </row>
    <row r="29" spans="2:6">
      <c r="B29" s="647">
        <v>27</v>
      </c>
      <c r="C29" s="647" t="s">
        <v>237</v>
      </c>
      <c r="D29" s="647" t="s">
        <v>239</v>
      </c>
      <c r="E29" s="647" t="s">
        <v>371</v>
      </c>
      <c r="F29" s="647" t="s">
        <v>396</v>
      </c>
    </row>
    <row r="30" spans="2:6" ht="24">
      <c r="B30" s="647">
        <v>28</v>
      </c>
      <c r="C30" s="647" t="s">
        <v>237</v>
      </c>
      <c r="D30" s="647" t="s">
        <v>240</v>
      </c>
      <c r="E30" s="647" t="s">
        <v>372</v>
      </c>
      <c r="F30" s="647" t="s">
        <v>360</v>
      </c>
    </row>
    <row r="31" spans="2:6" ht="36">
      <c r="B31" s="646">
        <v>29</v>
      </c>
      <c r="C31" s="646" t="s">
        <v>237</v>
      </c>
      <c r="D31" s="646" t="s">
        <v>241</v>
      </c>
      <c r="E31" s="646" t="s">
        <v>242</v>
      </c>
      <c r="F31" s="646" t="s">
        <v>396</v>
      </c>
    </row>
    <row r="32" spans="2:6" ht="24">
      <c r="B32" s="646">
        <v>30</v>
      </c>
      <c r="C32" s="646" t="s">
        <v>237</v>
      </c>
      <c r="D32" s="646" t="s">
        <v>241</v>
      </c>
      <c r="E32" s="646" t="s">
        <v>373</v>
      </c>
      <c r="F32" s="646" t="s">
        <v>396</v>
      </c>
    </row>
    <row r="33" spans="2:6">
      <c r="B33" s="646">
        <v>31</v>
      </c>
      <c r="C33" s="646" t="s">
        <v>237</v>
      </c>
      <c r="D33" s="646" t="s">
        <v>241</v>
      </c>
      <c r="E33" s="646" t="s">
        <v>374</v>
      </c>
      <c r="F33" s="646" t="s">
        <v>396</v>
      </c>
    </row>
    <row r="34" spans="2:6" ht="24">
      <c r="B34" s="646">
        <v>32</v>
      </c>
      <c r="C34" s="646" t="s">
        <v>237</v>
      </c>
      <c r="D34" s="646" t="s">
        <v>241</v>
      </c>
      <c r="E34" s="646" t="s">
        <v>375</v>
      </c>
      <c r="F34" s="646" t="s">
        <v>396</v>
      </c>
    </row>
    <row r="35" spans="2:6">
      <c r="B35" s="647">
        <v>33</v>
      </c>
      <c r="C35" s="647" t="s">
        <v>243</v>
      </c>
      <c r="D35" s="647" t="s">
        <v>238</v>
      </c>
      <c r="E35" s="647" t="s">
        <v>376</v>
      </c>
      <c r="F35" s="647" t="s">
        <v>367</v>
      </c>
    </row>
    <row r="36" spans="2:6">
      <c r="B36" s="647">
        <v>34</v>
      </c>
      <c r="C36" s="647" t="s">
        <v>243</v>
      </c>
      <c r="D36" s="647" t="s">
        <v>238</v>
      </c>
      <c r="E36" s="647" t="s">
        <v>377</v>
      </c>
      <c r="F36" s="647" t="s">
        <v>396</v>
      </c>
    </row>
    <row r="37" spans="2:6">
      <c r="B37" s="647">
        <v>35</v>
      </c>
      <c r="C37" s="647" t="s">
        <v>243</v>
      </c>
      <c r="D37" s="647" t="s">
        <v>239</v>
      </c>
      <c r="E37" s="647" t="s">
        <v>378</v>
      </c>
      <c r="F37" s="647" t="s">
        <v>396</v>
      </c>
    </row>
    <row r="38" spans="2:6">
      <c r="B38" s="647">
        <v>36</v>
      </c>
      <c r="C38" s="647" t="s">
        <v>243</v>
      </c>
      <c r="D38" s="647" t="s">
        <v>239</v>
      </c>
      <c r="E38" s="647" t="s">
        <v>379</v>
      </c>
      <c r="F38" s="647" t="s">
        <v>396</v>
      </c>
    </row>
    <row r="39" spans="2:6" ht="24">
      <c r="B39" s="647">
        <v>37</v>
      </c>
      <c r="C39" s="647" t="s">
        <v>243</v>
      </c>
      <c r="D39" s="647" t="s">
        <v>239</v>
      </c>
      <c r="E39" s="647" t="s">
        <v>380</v>
      </c>
      <c r="F39" s="647" t="s">
        <v>396</v>
      </c>
    </row>
    <row r="40" spans="2:6">
      <c r="B40" s="647">
        <v>38</v>
      </c>
      <c r="C40" s="647" t="s">
        <v>243</v>
      </c>
      <c r="D40" s="647" t="s">
        <v>239</v>
      </c>
      <c r="E40" s="647" t="s">
        <v>381</v>
      </c>
      <c r="F40" s="647" t="s">
        <v>340</v>
      </c>
    </row>
    <row r="41" spans="2:6">
      <c r="B41" s="647">
        <v>39</v>
      </c>
      <c r="C41" s="647" t="s">
        <v>243</v>
      </c>
      <c r="D41" s="647" t="s">
        <v>239</v>
      </c>
      <c r="E41" s="647" t="s">
        <v>382</v>
      </c>
      <c r="F41" s="647" t="s">
        <v>340</v>
      </c>
    </row>
    <row r="42" spans="2:6">
      <c r="B42" s="647">
        <v>40</v>
      </c>
      <c r="C42" s="647" t="s">
        <v>243</v>
      </c>
      <c r="D42" s="647" t="s">
        <v>239</v>
      </c>
      <c r="E42" s="647" t="s">
        <v>383</v>
      </c>
      <c r="F42" s="647" t="s">
        <v>360</v>
      </c>
    </row>
    <row r="43" spans="2:6">
      <c r="B43" s="647">
        <v>41</v>
      </c>
      <c r="C43" s="647" t="s">
        <v>243</v>
      </c>
      <c r="D43" s="647" t="s">
        <v>239</v>
      </c>
      <c r="E43" s="647" t="s">
        <v>384</v>
      </c>
      <c r="F43" s="647" t="s">
        <v>396</v>
      </c>
    </row>
    <row r="44" spans="2:6">
      <c r="B44" s="647">
        <v>42</v>
      </c>
      <c r="C44" s="647" t="s">
        <v>243</v>
      </c>
      <c r="D44" s="647" t="s">
        <v>239</v>
      </c>
      <c r="E44" s="647" t="s">
        <v>385</v>
      </c>
      <c r="F44" s="647" t="s">
        <v>396</v>
      </c>
    </row>
    <row r="45" spans="2:6" ht="24">
      <c r="B45" s="647">
        <v>43</v>
      </c>
      <c r="C45" s="647" t="s">
        <v>243</v>
      </c>
      <c r="D45" s="647" t="s">
        <v>240</v>
      </c>
      <c r="E45" s="647" t="s">
        <v>386</v>
      </c>
      <c r="F45" s="647" t="s">
        <v>360</v>
      </c>
    </row>
    <row r="46" spans="2:6" ht="24">
      <c r="B46" s="647">
        <v>44</v>
      </c>
      <c r="C46" s="647" t="s">
        <v>243</v>
      </c>
      <c r="D46" s="647" t="s">
        <v>244</v>
      </c>
      <c r="E46" s="647" t="s">
        <v>387</v>
      </c>
      <c r="F46" s="647" t="s">
        <v>340</v>
      </c>
    </row>
    <row r="47" spans="2:6">
      <c r="B47" s="646">
        <v>45</v>
      </c>
      <c r="C47" s="646" t="s">
        <v>243</v>
      </c>
      <c r="D47" s="646" t="s">
        <v>241</v>
      </c>
      <c r="E47" s="646" t="s">
        <v>388</v>
      </c>
      <c r="F47" s="646" t="s">
        <v>396</v>
      </c>
    </row>
    <row r="48" spans="2:6">
      <c r="B48" s="647">
        <v>46</v>
      </c>
      <c r="C48" s="647" t="s">
        <v>245</v>
      </c>
      <c r="D48" s="647" t="s">
        <v>239</v>
      </c>
      <c r="E48" s="647" t="s">
        <v>389</v>
      </c>
      <c r="F48" s="647" t="s">
        <v>354</v>
      </c>
    </row>
    <row r="49" spans="2:6">
      <c r="B49" s="647">
        <v>47</v>
      </c>
      <c r="C49" s="647" t="s">
        <v>245</v>
      </c>
      <c r="D49" s="647" t="s">
        <v>239</v>
      </c>
      <c r="E49" s="647" t="s">
        <v>390</v>
      </c>
      <c r="F49" s="647" t="s">
        <v>354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codeName="Hoja10">
    <tabColor rgb="FF00B050"/>
  </sheetPr>
  <dimension ref="A1:AE55"/>
  <sheetViews>
    <sheetView workbookViewId="0">
      <selection activeCell="C3" sqref="C3"/>
    </sheetView>
  </sheetViews>
  <sheetFormatPr baseColWidth="10" defaultRowHeight="12.75"/>
  <cols>
    <col min="1" max="1" width="16.28515625" customWidth="1"/>
    <col min="2" max="2" width="15.42578125" bestFit="1" customWidth="1"/>
  </cols>
  <sheetData>
    <row r="1" spans="1:31" ht="13.5" thickBot="1">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ht="24.75" thickBot="1">
      <c r="A2" s="136"/>
      <c r="B2" s="213" t="s">
        <v>92</v>
      </c>
      <c r="C2" s="214" t="s">
        <v>618</v>
      </c>
      <c r="D2" s="214" t="s">
        <v>185</v>
      </c>
      <c r="E2" s="214" t="s">
        <v>186</v>
      </c>
      <c r="F2" s="214" t="s">
        <v>187</v>
      </c>
      <c r="G2" s="215" t="s">
        <v>93</v>
      </c>
      <c r="H2" s="191"/>
      <c r="I2" s="160"/>
      <c r="J2" s="160"/>
      <c r="K2" s="160"/>
      <c r="L2" s="160"/>
      <c r="M2" s="160"/>
      <c r="N2" s="191"/>
      <c r="O2" s="136"/>
      <c r="P2" s="136"/>
      <c r="Q2" s="136"/>
      <c r="R2" s="136"/>
      <c r="S2" s="136"/>
      <c r="T2" s="136"/>
      <c r="U2" s="136"/>
      <c r="V2" s="136"/>
      <c r="W2" s="136"/>
      <c r="X2" s="136"/>
      <c r="Y2" s="136"/>
      <c r="Z2" s="136"/>
      <c r="AA2" s="136"/>
      <c r="AB2" s="136"/>
      <c r="AC2" s="136"/>
      <c r="AD2" s="136"/>
      <c r="AE2" s="136"/>
    </row>
    <row r="3" spans="1:31" ht="15.75" customHeight="1">
      <c r="A3" s="188" t="s">
        <v>76</v>
      </c>
      <c r="B3" s="216" t="s">
        <v>76</v>
      </c>
      <c r="C3" s="217" t="s">
        <v>94</v>
      </c>
      <c r="D3" s="528">
        <f>D34</f>
        <v>0</v>
      </c>
      <c r="E3" s="528">
        <f>F34</f>
        <v>0</v>
      </c>
      <c r="F3" s="528">
        <f>H34</f>
        <v>0</v>
      </c>
      <c r="G3" s="529">
        <f>SUM(D3:F3)</f>
        <v>0</v>
      </c>
      <c r="H3" s="191"/>
      <c r="I3" s="212"/>
      <c r="J3" s="212"/>
      <c r="K3" s="212"/>
      <c r="L3" s="212"/>
      <c r="M3" s="156"/>
      <c r="N3" s="191"/>
      <c r="O3" s="136"/>
      <c r="P3" s="136"/>
      <c r="Q3" s="136"/>
      <c r="R3" s="136"/>
      <c r="S3" s="136"/>
      <c r="T3" s="136"/>
      <c r="U3" s="136"/>
      <c r="V3" s="136"/>
      <c r="W3" s="136"/>
      <c r="X3" s="136"/>
      <c r="Y3" s="136"/>
      <c r="Z3" s="136"/>
      <c r="AA3" s="136"/>
      <c r="AB3" s="136"/>
      <c r="AC3" s="136"/>
      <c r="AD3" s="136"/>
      <c r="AE3" s="136"/>
    </row>
    <row r="4" spans="1:31" ht="13.5" thickBot="1">
      <c r="A4" s="188" t="s">
        <v>76</v>
      </c>
      <c r="B4" s="218"/>
      <c r="C4" s="219" t="s">
        <v>95</v>
      </c>
      <c r="D4" s="530">
        <f>C34</f>
        <v>6.8479999999999999</v>
      </c>
      <c r="E4" s="530">
        <f>E34</f>
        <v>6.3440000000000003</v>
      </c>
      <c r="F4" s="530">
        <f>G34</f>
        <v>6.2089999999999996</v>
      </c>
      <c r="G4" s="531">
        <f>SUM(D4:F4)</f>
        <v>19.401</v>
      </c>
      <c r="H4" s="191"/>
      <c r="I4" s="212"/>
      <c r="J4" s="212"/>
      <c r="K4" s="212"/>
      <c r="L4" s="212"/>
      <c r="M4" s="156"/>
      <c r="N4" s="191"/>
      <c r="O4" s="136"/>
      <c r="P4" s="136"/>
      <c r="Q4" s="136"/>
      <c r="R4" s="136"/>
      <c r="S4" s="136"/>
      <c r="T4" s="136"/>
      <c r="U4" s="136"/>
      <c r="V4" s="136"/>
      <c r="W4" s="136"/>
      <c r="X4" s="136"/>
      <c r="Y4" s="136"/>
      <c r="Z4" s="136"/>
      <c r="AA4" s="136"/>
      <c r="AB4" s="136"/>
      <c r="AC4" s="136"/>
      <c r="AD4" s="136"/>
      <c r="AE4" s="136"/>
    </row>
    <row r="5" spans="1:31">
      <c r="A5" s="188" t="s">
        <v>96</v>
      </c>
      <c r="B5" s="220" t="s">
        <v>96</v>
      </c>
      <c r="C5" s="217" t="s">
        <v>94</v>
      </c>
      <c r="D5" s="528">
        <f>D35</f>
        <v>0</v>
      </c>
      <c r="E5" s="528">
        <f>F35</f>
        <v>0</v>
      </c>
      <c r="F5" s="528">
        <f>H35</f>
        <v>0</v>
      </c>
      <c r="G5" s="529">
        <f t="shared" ref="G5:G22" si="0">SUM(D5:F5)</f>
        <v>0</v>
      </c>
      <c r="H5" s="191"/>
      <c r="I5" s="212"/>
      <c r="J5" s="212"/>
      <c r="K5" s="212"/>
      <c r="L5" s="212"/>
      <c r="M5" s="156"/>
      <c r="N5" s="191"/>
      <c r="O5" s="136"/>
      <c r="P5" s="136"/>
      <c r="Q5" s="136"/>
      <c r="R5" s="136"/>
      <c r="S5" s="136"/>
      <c r="T5" s="136"/>
      <c r="U5" s="136"/>
      <c r="V5" s="136"/>
      <c r="W5" s="136"/>
      <c r="X5" s="136"/>
      <c r="Y5" s="136"/>
      <c r="Z5" s="136"/>
      <c r="AA5" s="136"/>
      <c r="AB5" s="136"/>
      <c r="AC5" s="136"/>
      <c r="AD5" s="136"/>
      <c r="AE5" s="136"/>
    </row>
    <row r="6" spans="1:31" ht="13.5" thickBot="1">
      <c r="A6" s="188" t="s">
        <v>96</v>
      </c>
      <c r="B6" s="218"/>
      <c r="C6" s="219" t="s">
        <v>95</v>
      </c>
      <c r="D6" s="530">
        <f>C35</f>
        <v>81.977999999999994</v>
      </c>
      <c r="E6" s="530">
        <f>E35</f>
        <v>79.370999999999995</v>
      </c>
      <c r="F6" s="530">
        <f>G35</f>
        <v>61.593000000000004</v>
      </c>
      <c r="G6" s="531">
        <f t="shared" si="0"/>
        <v>222.94200000000001</v>
      </c>
      <c r="H6" s="191"/>
      <c r="I6" s="212"/>
      <c r="J6" s="212"/>
      <c r="K6" s="212"/>
      <c r="L6" s="212"/>
      <c r="M6" s="156"/>
      <c r="N6" s="191"/>
      <c r="O6" s="136"/>
      <c r="P6" s="136"/>
      <c r="Q6" s="136"/>
      <c r="R6" s="136"/>
      <c r="S6" s="136"/>
      <c r="T6" s="136"/>
      <c r="U6" s="136"/>
      <c r="V6" s="136"/>
      <c r="W6" s="136"/>
      <c r="X6" s="136"/>
      <c r="Y6" s="136"/>
      <c r="Z6" s="136"/>
      <c r="AA6" s="136"/>
      <c r="AB6" s="136"/>
      <c r="AC6" s="136"/>
      <c r="AD6" s="136"/>
      <c r="AE6" s="136"/>
    </row>
    <row r="7" spans="1:31">
      <c r="A7" s="188" t="s">
        <v>97</v>
      </c>
      <c r="B7" s="220" t="s">
        <v>97</v>
      </c>
      <c r="C7" s="217" t="s">
        <v>94</v>
      </c>
      <c r="D7" s="528">
        <f>D36</f>
        <v>0</v>
      </c>
      <c r="E7" s="528">
        <f>F36</f>
        <v>0</v>
      </c>
      <c r="F7" s="528">
        <f>H36</f>
        <v>0</v>
      </c>
      <c r="G7" s="529">
        <f t="shared" si="0"/>
        <v>0</v>
      </c>
      <c r="H7" s="191"/>
      <c r="I7" s="212"/>
      <c r="J7" s="212"/>
      <c r="K7" s="212"/>
      <c r="L7" s="212"/>
      <c r="M7" s="156"/>
      <c r="N7" s="191"/>
      <c r="O7" s="136"/>
      <c r="P7" s="136"/>
      <c r="Q7" s="136"/>
      <c r="R7" s="136"/>
      <c r="S7" s="136"/>
      <c r="T7" s="136"/>
      <c r="U7" s="136"/>
      <c r="V7" s="136"/>
      <c r="W7" s="136"/>
      <c r="X7" s="136"/>
      <c r="Y7" s="136"/>
      <c r="Z7" s="136"/>
      <c r="AA7" s="136"/>
      <c r="AB7" s="136"/>
      <c r="AC7" s="136"/>
      <c r="AD7" s="136"/>
      <c r="AE7" s="136"/>
    </row>
    <row r="8" spans="1:31" ht="13.5" thickBot="1">
      <c r="A8" s="188" t="s">
        <v>97</v>
      </c>
      <c r="B8" s="218"/>
      <c r="C8" s="219" t="s">
        <v>95</v>
      </c>
      <c r="D8" s="530">
        <f>C36</f>
        <v>163.495</v>
      </c>
      <c r="E8" s="530">
        <f>E36</f>
        <v>162.70500000000001</v>
      </c>
      <c r="F8" s="530">
        <f>G36</f>
        <v>177.82900000000001</v>
      </c>
      <c r="G8" s="531">
        <f t="shared" si="0"/>
        <v>504.02900000000005</v>
      </c>
      <c r="H8" s="191"/>
      <c r="I8" s="212"/>
      <c r="J8" s="212"/>
      <c r="K8" s="212"/>
      <c r="L8" s="212"/>
      <c r="M8" s="156"/>
      <c r="N8" s="191"/>
      <c r="O8" s="136"/>
      <c r="P8" s="136"/>
      <c r="Q8" s="136"/>
      <c r="R8" s="136"/>
      <c r="S8" s="136"/>
      <c r="T8" s="136"/>
      <c r="U8" s="136"/>
      <c r="V8" s="136"/>
      <c r="W8" s="136"/>
      <c r="X8" s="136"/>
      <c r="Y8" s="136"/>
      <c r="Z8" s="136"/>
      <c r="AA8" s="136"/>
      <c r="AB8" s="136"/>
      <c r="AC8" s="136"/>
      <c r="AD8" s="136"/>
      <c r="AE8" s="136"/>
    </row>
    <row r="9" spans="1:31">
      <c r="A9" s="188" t="s">
        <v>98</v>
      </c>
      <c r="B9" s="220" t="s">
        <v>98</v>
      </c>
      <c r="C9" s="217" t="s">
        <v>94</v>
      </c>
      <c r="D9" s="528">
        <f>D37</f>
        <v>0</v>
      </c>
      <c r="E9" s="528">
        <f>F37</f>
        <v>0</v>
      </c>
      <c r="F9" s="528">
        <f>H37</f>
        <v>0</v>
      </c>
      <c r="G9" s="529">
        <f t="shared" si="0"/>
        <v>0</v>
      </c>
      <c r="H9" s="191"/>
      <c r="I9" s="212"/>
      <c r="J9" s="212"/>
      <c r="K9" s="212"/>
      <c r="L9" s="212"/>
      <c r="M9" s="156"/>
      <c r="N9" s="191"/>
      <c r="O9" s="136"/>
      <c r="P9" s="136"/>
      <c r="Q9" s="136"/>
      <c r="R9" s="136"/>
      <c r="S9" s="136"/>
      <c r="T9" s="136"/>
      <c r="U9" s="136"/>
      <c r="V9" s="136"/>
      <c r="W9" s="136"/>
      <c r="X9" s="136"/>
      <c r="Y9" s="136"/>
      <c r="Z9" s="136"/>
      <c r="AA9" s="136"/>
      <c r="AB9" s="136"/>
      <c r="AC9" s="136"/>
      <c r="AD9" s="136"/>
      <c r="AE9" s="136"/>
    </row>
    <row r="10" spans="1:31" ht="13.5" thickBot="1">
      <c r="A10" s="188" t="s">
        <v>98</v>
      </c>
      <c r="B10" s="218"/>
      <c r="C10" s="219" t="s">
        <v>95</v>
      </c>
      <c r="D10" s="530">
        <f>C37</f>
        <v>88.436000000000007</v>
      </c>
      <c r="E10" s="530">
        <f>E37</f>
        <v>86.459000000000003</v>
      </c>
      <c r="F10" s="530">
        <f>G37</f>
        <v>84.176000000000002</v>
      </c>
      <c r="G10" s="531">
        <f t="shared" si="0"/>
        <v>259.07100000000003</v>
      </c>
      <c r="H10" s="191"/>
      <c r="I10" s="212"/>
      <c r="J10" s="212"/>
      <c r="K10" s="212"/>
      <c r="L10" s="212"/>
      <c r="M10" s="156"/>
      <c r="N10" s="191"/>
      <c r="O10" s="136"/>
      <c r="P10" s="136"/>
      <c r="Q10" s="136"/>
      <c r="R10" s="136"/>
      <c r="S10" s="136"/>
      <c r="T10" s="136"/>
      <c r="U10" s="136"/>
      <c r="V10" s="136"/>
      <c r="W10" s="136"/>
      <c r="X10" s="136"/>
      <c r="Y10" s="136"/>
      <c r="Z10" s="136"/>
      <c r="AA10" s="136"/>
      <c r="AB10" s="136"/>
      <c r="AC10" s="136"/>
      <c r="AD10" s="136"/>
      <c r="AE10" s="136"/>
    </row>
    <row r="11" spans="1:31">
      <c r="A11" s="188" t="s">
        <v>74</v>
      </c>
      <c r="B11" s="220" t="s">
        <v>74</v>
      </c>
      <c r="C11" s="217" t="s">
        <v>94</v>
      </c>
      <c r="D11" s="528">
        <f>D38</f>
        <v>158.00200000000001</v>
      </c>
      <c r="E11" s="528">
        <f>F38</f>
        <v>153.22900000000001</v>
      </c>
      <c r="F11" s="528">
        <f>H38</f>
        <v>153.43899999999999</v>
      </c>
      <c r="G11" s="529">
        <f t="shared" si="0"/>
        <v>464.66999999999996</v>
      </c>
      <c r="H11" s="191"/>
      <c r="I11" s="212"/>
      <c r="J11" s="212"/>
      <c r="K11" s="212"/>
      <c r="L11" s="212"/>
      <c r="M11" s="156"/>
      <c r="N11" s="191"/>
      <c r="O11" s="136"/>
      <c r="P11" s="136"/>
      <c r="Q11" s="136"/>
      <c r="R11" s="136"/>
      <c r="S11" s="136"/>
      <c r="T11" s="136"/>
      <c r="U11" s="136"/>
      <c r="V11" s="136"/>
      <c r="W11" s="136"/>
      <c r="X11" s="136"/>
      <c r="Y11" s="136"/>
      <c r="Z11" s="136"/>
      <c r="AA11" s="136"/>
      <c r="AB11" s="136"/>
      <c r="AC11" s="136"/>
      <c r="AD11" s="136"/>
      <c r="AE11" s="136"/>
    </row>
    <row r="12" spans="1:31" ht="13.5" thickBot="1">
      <c r="A12" s="188" t="s">
        <v>74</v>
      </c>
      <c r="B12" s="218"/>
      <c r="C12" s="219" t="s">
        <v>95</v>
      </c>
      <c r="D12" s="530">
        <f>C38</f>
        <v>457.904</v>
      </c>
      <c r="E12" s="530">
        <f>E38</f>
        <v>486.41899999999998</v>
      </c>
      <c r="F12" s="530">
        <f>G38</f>
        <v>448.30700000000002</v>
      </c>
      <c r="G12" s="531">
        <f t="shared" si="0"/>
        <v>1392.63</v>
      </c>
      <c r="H12" s="191"/>
      <c r="I12" s="212"/>
      <c r="J12" s="212"/>
      <c r="K12" s="212"/>
      <c r="L12" s="212"/>
      <c r="M12" s="156"/>
      <c r="N12" s="191"/>
      <c r="O12" s="136"/>
      <c r="P12" s="136"/>
      <c r="Q12" s="136"/>
      <c r="R12" s="136"/>
      <c r="S12" s="136"/>
      <c r="T12" s="136"/>
      <c r="U12" s="136"/>
      <c r="V12" s="136"/>
      <c r="W12" s="136"/>
      <c r="X12" s="136"/>
      <c r="Y12" s="136"/>
      <c r="Z12" s="136"/>
      <c r="AA12" s="136"/>
      <c r="AB12" s="136"/>
      <c r="AC12" s="136"/>
      <c r="AD12" s="136"/>
      <c r="AE12" s="136"/>
    </row>
    <row r="13" spans="1:31">
      <c r="A13" s="188" t="s">
        <v>99</v>
      </c>
      <c r="B13" s="220" t="s">
        <v>99</v>
      </c>
      <c r="C13" s="217" t="s">
        <v>94</v>
      </c>
      <c r="D13" s="528">
        <f>D39</f>
        <v>0</v>
      </c>
      <c r="E13" s="528">
        <f>F39</f>
        <v>0</v>
      </c>
      <c r="F13" s="528">
        <f>H39</f>
        <v>0</v>
      </c>
      <c r="G13" s="529">
        <f t="shared" si="0"/>
        <v>0</v>
      </c>
      <c r="H13" s="191"/>
      <c r="I13" s="212"/>
      <c r="J13" s="212"/>
      <c r="K13" s="212"/>
      <c r="L13" s="212"/>
      <c r="M13" s="156"/>
      <c r="N13" s="191"/>
      <c r="O13" s="136"/>
      <c r="P13" s="136"/>
      <c r="Q13" s="136"/>
      <c r="R13" s="136"/>
      <c r="S13" s="136"/>
      <c r="T13" s="136"/>
      <c r="U13" s="136"/>
      <c r="V13" s="136"/>
      <c r="W13" s="136"/>
      <c r="X13" s="136"/>
      <c r="Y13" s="136"/>
      <c r="Z13" s="136"/>
      <c r="AA13" s="136"/>
      <c r="AB13" s="136"/>
      <c r="AC13" s="136"/>
      <c r="AD13" s="136"/>
      <c r="AE13" s="136"/>
    </row>
    <row r="14" spans="1:31" ht="13.5" thickBot="1">
      <c r="A14" s="188" t="s">
        <v>99</v>
      </c>
      <c r="B14" s="218"/>
      <c r="C14" s="219" t="s">
        <v>95</v>
      </c>
      <c r="D14" s="530">
        <f>C39</f>
        <v>52.667999999999999</v>
      </c>
      <c r="E14" s="530">
        <f>E39</f>
        <v>52.304000000000002</v>
      </c>
      <c r="F14" s="530">
        <f>G39</f>
        <v>45.097999999999999</v>
      </c>
      <c r="G14" s="531">
        <f t="shared" si="0"/>
        <v>150.07</v>
      </c>
      <c r="H14" s="191"/>
      <c r="I14" s="212"/>
      <c r="J14" s="212"/>
      <c r="K14" s="212"/>
      <c r="L14" s="212"/>
      <c r="M14" s="156"/>
      <c r="N14" s="191"/>
      <c r="O14" s="136"/>
      <c r="P14" s="136"/>
      <c r="Q14" s="136"/>
      <c r="R14" s="136"/>
      <c r="S14" s="136"/>
      <c r="T14" s="136"/>
      <c r="U14" s="136"/>
      <c r="V14" s="136"/>
      <c r="W14" s="136"/>
      <c r="X14" s="136"/>
      <c r="Y14" s="136"/>
      <c r="Z14" s="136"/>
      <c r="AA14" s="136"/>
      <c r="AB14" s="136"/>
      <c r="AC14" s="136"/>
      <c r="AD14" s="136"/>
      <c r="AE14" s="136"/>
    </row>
    <row r="15" spans="1:31">
      <c r="A15" s="188" t="s">
        <v>75</v>
      </c>
      <c r="B15" s="220" t="s">
        <v>75</v>
      </c>
      <c r="C15" s="217" t="s">
        <v>94</v>
      </c>
      <c r="D15" s="528">
        <f>D40</f>
        <v>0</v>
      </c>
      <c r="E15" s="528">
        <f>F40</f>
        <v>0</v>
      </c>
      <c r="F15" s="528">
        <f>H40</f>
        <v>0</v>
      </c>
      <c r="G15" s="529">
        <f t="shared" si="0"/>
        <v>0</v>
      </c>
      <c r="H15" s="191"/>
      <c r="I15" s="212"/>
      <c r="J15" s="212"/>
      <c r="K15" s="212"/>
      <c r="L15" s="212"/>
      <c r="M15" s="156"/>
      <c r="N15" s="191"/>
      <c r="O15" s="136"/>
      <c r="P15" s="136"/>
      <c r="Q15" s="136"/>
      <c r="R15" s="136"/>
      <c r="S15" s="136"/>
      <c r="T15" s="136"/>
      <c r="U15" s="136"/>
      <c r="V15" s="136"/>
      <c r="W15" s="136"/>
      <c r="X15" s="136"/>
      <c r="Y15" s="136"/>
      <c r="Z15" s="136"/>
      <c r="AA15" s="136"/>
      <c r="AB15" s="136"/>
      <c r="AC15" s="136"/>
      <c r="AD15" s="136"/>
      <c r="AE15" s="136"/>
    </row>
    <row r="16" spans="1:31" ht="13.5" thickBot="1">
      <c r="A16" s="188" t="s">
        <v>75</v>
      </c>
      <c r="B16" s="218"/>
      <c r="C16" s="219" t="s">
        <v>95</v>
      </c>
      <c r="D16" s="530">
        <f>C40</f>
        <v>17.074999999999999</v>
      </c>
      <c r="E16" s="530">
        <f>E40</f>
        <v>15.263999999999999</v>
      </c>
      <c r="F16" s="530">
        <f>G40</f>
        <v>19.64</v>
      </c>
      <c r="G16" s="531">
        <f t="shared" si="0"/>
        <v>51.978999999999999</v>
      </c>
      <c r="H16" s="191"/>
      <c r="I16" s="212"/>
      <c r="J16" s="212"/>
      <c r="K16" s="212"/>
      <c r="L16" s="212"/>
      <c r="M16" s="156"/>
      <c r="N16" s="191"/>
      <c r="O16" s="136"/>
      <c r="P16" s="136"/>
      <c r="Q16" s="136"/>
      <c r="R16" s="136"/>
      <c r="S16" s="136"/>
      <c r="T16" s="136"/>
      <c r="U16" s="136"/>
      <c r="V16" s="136"/>
      <c r="W16" s="136"/>
      <c r="X16" s="136"/>
      <c r="Y16" s="136"/>
      <c r="Z16" s="136"/>
      <c r="AA16" s="136"/>
      <c r="AB16" s="136"/>
      <c r="AC16" s="136"/>
      <c r="AD16" s="136"/>
      <c r="AE16" s="136"/>
    </row>
    <row r="17" spans="1:31">
      <c r="A17" s="188" t="s">
        <v>100</v>
      </c>
      <c r="B17" s="220" t="s">
        <v>100</v>
      </c>
      <c r="C17" s="217" t="s">
        <v>94</v>
      </c>
      <c r="D17" s="528">
        <f>D41</f>
        <v>0</v>
      </c>
      <c r="E17" s="528">
        <f>F41</f>
        <v>0</v>
      </c>
      <c r="F17" s="528">
        <f>H41</f>
        <v>0</v>
      </c>
      <c r="G17" s="529">
        <f t="shared" si="0"/>
        <v>0</v>
      </c>
      <c r="H17" s="191"/>
      <c r="I17" s="212"/>
      <c r="J17" s="212"/>
      <c r="K17" s="212"/>
      <c r="L17" s="212"/>
      <c r="M17" s="156"/>
      <c r="N17" s="191"/>
      <c r="O17" s="136"/>
      <c r="P17" s="136"/>
      <c r="Q17" s="136"/>
      <c r="R17" s="136"/>
      <c r="S17" s="136"/>
      <c r="T17" s="136"/>
      <c r="U17" s="136"/>
      <c r="V17" s="136"/>
      <c r="W17" s="136"/>
      <c r="X17" s="136"/>
      <c r="Y17" s="136"/>
      <c r="Z17" s="136"/>
      <c r="AA17" s="136"/>
      <c r="AB17" s="136"/>
      <c r="AC17" s="136"/>
      <c r="AD17" s="136"/>
      <c r="AE17" s="136"/>
    </row>
    <row r="18" spans="1:31" ht="13.5" thickBot="1">
      <c r="A18" s="188" t="s">
        <v>100</v>
      </c>
      <c r="B18" s="218"/>
      <c r="C18" s="219" t="s">
        <v>95</v>
      </c>
      <c r="D18" s="530">
        <f>C41</f>
        <v>98.394000000000005</v>
      </c>
      <c r="E18" s="530">
        <f>E41</f>
        <v>101.56399999999999</v>
      </c>
      <c r="F18" s="530">
        <f>G41</f>
        <v>98.96</v>
      </c>
      <c r="G18" s="531">
        <f t="shared" si="0"/>
        <v>298.91800000000001</v>
      </c>
      <c r="H18" s="191"/>
      <c r="I18" s="212"/>
      <c r="J18" s="212"/>
      <c r="K18" s="212"/>
      <c r="L18" s="212"/>
      <c r="M18" s="156"/>
      <c r="N18" s="191"/>
      <c r="O18" s="136"/>
      <c r="P18" s="136"/>
      <c r="Q18" s="136"/>
      <c r="R18" s="136"/>
      <c r="S18" s="136"/>
      <c r="T18" s="136"/>
      <c r="U18" s="136"/>
      <c r="V18" s="136"/>
      <c r="W18" s="136"/>
      <c r="X18" s="136"/>
      <c r="Y18" s="136"/>
      <c r="Z18" s="136"/>
      <c r="AA18" s="136"/>
      <c r="AB18" s="136"/>
      <c r="AC18" s="136"/>
      <c r="AD18" s="136"/>
      <c r="AE18" s="136"/>
    </row>
    <row r="19" spans="1:31">
      <c r="A19" s="188" t="s">
        <v>203</v>
      </c>
      <c r="B19" s="220" t="s">
        <v>203</v>
      </c>
      <c r="C19" s="217" t="s">
        <v>94</v>
      </c>
      <c r="D19" s="528">
        <f>D42</f>
        <v>0</v>
      </c>
      <c r="E19" s="528">
        <f>F42</f>
        <v>0</v>
      </c>
      <c r="F19" s="528">
        <f>H42</f>
        <v>0</v>
      </c>
      <c r="G19" s="529">
        <f t="shared" si="0"/>
        <v>0</v>
      </c>
      <c r="H19" s="191"/>
      <c r="I19" s="212"/>
      <c r="J19" s="212"/>
      <c r="K19" s="212"/>
      <c r="L19" s="212"/>
      <c r="M19" s="156"/>
      <c r="N19" s="191"/>
      <c r="O19" s="136"/>
      <c r="P19" s="136"/>
      <c r="Q19" s="136"/>
      <c r="R19" s="136"/>
      <c r="S19" s="136"/>
      <c r="T19" s="136"/>
      <c r="U19" s="136"/>
      <c r="V19" s="136"/>
      <c r="W19" s="136"/>
      <c r="X19" s="136"/>
      <c r="Y19" s="136"/>
      <c r="Z19" s="136"/>
      <c r="AA19" s="136"/>
      <c r="AB19" s="136"/>
      <c r="AC19" s="136"/>
      <c r="AD19" s="136"/>
      <c r="AE19" s="136"/>
    </row>
    <row r="20" spans="1:31" ht="13.5" thickBot="1">
      <c r="A20" s="188" t="s">
        <v>203</v>
      </c>
      <c r="B20" s="218"/>
      <c r="C20" s="219" t="s">
        <v>95</v>
      </c>
      <c r="D20" s="530">
        <f>C42</f>
        <v>0.28999999999999998</v>
      </c>
      <c r="E20" s="530">
        <f>E42</f>
        <v>0.54600000000000004</v>
      </c>
      <c r="F20" s="530">
        <f>G42</f>
        <v>0.90200000000000002</v>
      </c>
      <c r="G20" s="531">
        <f t="shared" si="0"/>
        <v>1.738</v>
      </c>
      <c r="H20" s="191"/>
      <c r="I20" s="212"/>
      <c r="J20" s="212"/>
      <c r="K20" s="212"/>
      <c r="L20" s="212"/>
      <c r="M20" s="156"/>
      <c r="N20" s="191"/>
      <c r="O20" s="136"/>
      <c r="P20" s="136"/>
      <c r="Q20" s="136"/>
      <c r="R20" s="136"/>
      <c r="S20" s="136"/>
      <c r="T20" s="136"/>
      <c r="U20" s="136"/>
      <c r="V20" s="136"/>
      <c r="W20" s="136"/>
      <c r="X20" s="136"/>
      <c r="Y20" s="136"/>
      <c r="Z20" s="136"/>
      <c r="AA20" s="136"/>
      <c r="AB20" s="136"/>
      <c r="AC20" s="136"/>
      <c r="AD20" s="136"/>
      <c r="AE20" s="136"/>
    </row>
    <row r="21" spans="1:31">
      <c r="A21" s="188" t="s">
        <v>101</v>
      </c>
      <c r="B21" s="220" t="s">
        <v>101</v>
      </c>
      <c r="C21" s="217" t="s">
        <v>94</v>
      </c>
      <c r="D21" s="528">
        <f>D43</f>
        <v>0</v>
      </c>
      <c r="E21" s="528">
        <f>F43</f>
        <v>0</v>
      </c>
      <c r="F21" s="528">
        <f>H43</f>
        <v>0</v>
      </c>
      <c r="G21" s="529">
        <f t="shared" si="0"/>
        <v>0</v>
      </c>
      <c r="H21" s="191"/>
      <c r="I21" s="212"/>
      <c r="J21" s="212"/>
      <c r="K21" s="212"/>
      <c r="L21" s="212"/>
      <c r="M21" s="156"/>
      <c r="N21" s="191"/>
      <c r="O21" s="136"/>
      <c r="P21" s="136"/>
      <c r="Q21" s="136"/>
      <c r="R21" s="136"/>
      <c r="S21" s="136"/>
      <c r="T21" s="136"/>
      <c r="U21" s="136"/>
      <c r="V21" s="136"/>
      <c r="W21" s="136"/>
      <c r="X21" s="136"/>
      <c r="Y21" s="136"/>
      <c r="Z21" s="136"/>
      <c r="AA21" s="136"/>
      <c r="AB21" s="136"/>
      <c r="AC21" s="136"/>
      <c r="AD21" s="136"/>
      <c r="AE21" s="136"/>
    </row>
    <row r="22" spans="1:31" ht="13.5" thickBot="1">
      <c r="A22" s="188" t="s">
        <v>101</v>
      </c>
      <c r="B22" s="218"/>
      <c r="C22" s="219" t="s">
        <v>95</v>
      </c>
      <c r="D22" s="530">
        <f>C43</f>
        <v>201.69300000000001</v>
      </c>
      <c r="E22" s="530">
        <f>E43</f>
        <v>193.476</v>
      </c>
      <c r="F22" s="530">
        <f>G43</f>
        <v>220.989</v>
      </c>
      <c r="G22" s="531">
        <f t="shared" si="0"/>
        <v>616.15800000000002</v>
      </c>
      <c r="H22" s="191"/>
      <c r="I22" s="212"/>
      <c r="J22" s="212"/>
      <c r="K22" s="212"/>
      <c r="L22" s="212"/>
      <c r="M22" s="156"/>
      <c r="N22" s="191"/>
      <c r="O22" s="136"/>
      <c r="P22" s="136"/>
      <c r="Q22" s="136"/>
      <c r="R22" s="136"/>
      <c r="S22" s="136"/>
      <c r="T22" s="136"/>
      <c r="U22" s="136"/>
      <c r="V22" s="136"/>
      <c r="W22" s="136"/>
      <c r="X22" s="136"/>
      <c r="Y22" s="136"/>
      <c r="Z22" s="136"/>
      <c r="AA22" s="136"/>
      <c r="AB22" s="136"/>
      <c r="AC22" s="136"/>
      <c r="AD22" s="136"/>
      <c r="AE22" s="136"/>
    </row>
    <row r="23" spans="1:31">
      <c r="A23" s="186" t="s">
        <v>252</v>
      </c>
      <c r="B23" s="221" t="s">
        <v>249</v>
      </c>
      <c r="C23" s="217" t="s">
        <v>94</v>
      </c>
      <c r="D23" s="532">
        <f>D44</f>
        <v>0</v>
      </c>
      <c r="E23" s="532">
        <f>F44</f>
        <v>0</v>
      </c>
      <c r="F23" s="532">
        <f>H44</f>
        <v>0</v>
      </c>
      <c r="G23" s="529">
        <f>SUM(D23:F23)</f>
        <v>0</v>
      </c>
      <c r="H23" s="191"/>
      <c r="I23" s="157"/>
      <c r="J23" s="157"/>
      <c r="K23" s="157"/>
      <c r="L23" s="157"/>
      <c r="M23" s="156"/>
      <c r="N23" s="161"/>
      <c r="O23" s="161"/>
      <c r="P23" s="161"/>
      <c r="Q23" s="161"/>
      <c r="R23" s="161"/>
      <c r="S23" s="161"/>
      <c r="T23" s="161"/>
      <c r="U23" s="161"/>
      <c r="V23" s="161"/>
      <c r="W23" s="161"/>
      <c r="X23" s="161"/>
      <c r="Y23" s="161"/>
      <c r="Z23" s="161"/>
      <c r="AA23" s="161"/>
      <c r="AB23" s="161"/>
      <c r="AC23" s="161"/>
      <c r="AD23" s="161"/>
      <c r="AE23" s="136"/>
    </row>
    <row r="24" spans="1:31" ht="13.5" thickBot="1">
      <c r="A24" s="186" t="s">
        <v>252</v>
      </c>
      <c r="B24" s="222"/>
      <c r="C24" s="217" t="s">
        <v>95</v>
      </c>
      <c r="D24" s="532">
        <f>C44</f>
        <v>2.3620000000000001</v>
      </c>
      <c r="E24" s="532">
        <f>E44</f>
        <v>2.4039999999999999</v>
      </c>
      <c r="F24" s="532">
        <f>G44</f>
        <v>1.7509999999999999</v>
      </c>
      <c r="G24" s="531">
        <f>SUM(D24:F24)</f>
        <v>6.5169999999999995</v>
      </c>
      <c r="H24" s="191"/>
      <c r="I24" s="157"/>
      <c r="J24" s="157"/>
      <c r="K24" s="157"/>
      <c r="L24" s="157"/>
      <c r="M24" s="156"/>
      <c r="N24" s="161"/>
      <c r="O24" s="161"/>
      <c r="P24" s="161"/>
      <c r="Q24" s="161"/>
      <c r="R24" s="161"/>
      <c r="S24" s="161"/>
      <c r="T24" s="161"/>
      <c r="U24" s="161"/>
      <c r="V24" s="161"/>
      <c r="W24" s="161"/>
      <c r="X24" s="161"/>
      <c r="Y24" s="161"/>
      <c r="Z24" s="161"/>
      <c r="AA24" s="161"/>
      <c r="AB24" s="161"/>
      <c r="AC24" s="161"/>
      <c r="AD24" s="161"/>
      <c r="AE24" s="136"/>
    </row>
    <row r="25" spans="1:31">
      <c r="A25" s="204" t="s">
        <v>73</v>
      </c>
      <c r="B25" s="220" t="s">
        <v>73</v>
      </c>
      <c r="C25" s="223" t="s">
        <v>94</v>
      </c>
      <c r="D25" s="533">
        <f>D45</f>
        <v>158.00200000000001</v>
      </c>
      <c r="E25" s="533">
        <f>F45</f>
        <v>153.22900000000001</v>
      </c>
      <c r="F25" s="533">
        <f>H45</f>
        <v>153.43899999999999</v>
      </c>
      <c r="G25" s="529">
        <f>G3+G5+G7+G9+G11+G13+G15+G17+G19+G21+G23</f>
        <v>464.66999999999996</v>
      </c>
      <c r="H25" s="535">
        <f>G25/$G$27</f>
        <v>0.11651345758393107</v>
      </c>
      <c r="I25" s="156"/>
      <c r="J25" s="156"/>
      <c r="K25" s="156"/>
      <c r="L25" s="156"/>
      <c r="M25" s="156"/>
      <c r="N25" s="161"/>
      <c r="O25" s="161"/>
      <c r="P25" s="161"/>
      <c r="Q25" s="161"/>
      <c r="R25" s="161"/>
      <c r="S25" s="161"/>
      <c r="T25" s="161"/>
      <c r="U25" s="161"/>
      <c r="V25" s="161"/>
      <c r="W25" s="161"/>
      <c r="X25" s="161"/>
      <c r="Y25" s="161"/>
      <c r="Z25" s="161"/>
      <c r="AA25" s="161"/>
      <c r="AB25" s="161"/>
      <c r="AC25" s="161"/>
      <c r="AD25" s="161"/>
      <c r="AE25" s="136"/>
    </row>
    <row r="26" spans="1:31" ht="13.5" thickBot="1">
      <c r="A26" s="204" t="s">
        <v>73</v>
      </c>
      <c r="B26" s="218"/>
      <c r="C26" s="224" t="s">
        <v>95</v>
      </c>
      <c r="D26" s="534">
        <f>C45</f>
        <v>1171.1430000000003</v>
      </c>
      <c r="E26" s="534">
        <f>E45</f>
        <v>1186.856</v>
      </c>
      <c r="F26" s="534">
        <f>G45</f>
        <v>1165.454</v>
      </c>
      <c r="G26" s="531">
        <f>G4+G6+G8+G10+G12+G14+G16+G18+G20+G22+G24</f>
        <v>3523.453</v>
      </c>
      <c r="H26" s="535">
        <f>G26/$G$27</f>
        <v>0.88348654241606894</v>
      </c>
      <c r="I26" s="156"/>
      <c r="J26" s="156"/>
      <c r="K26" s="156"/>
      <c r="L26" s="156"/>
      <c r="M26" s="156"/>
      <c r="N26" s="161"/>
      <c r="O26" s="161"/>
      <c r="P26" s="161"/>
      <c r="Q26" s="161"/>
      <c r="R26" s="161"/>
      <c r="S26" s="161"/>
      <c r="T26" s="161"/>
      <c r="U26" s="161"/>
      <c r="V26" s="161"/>
      <c r="W26" s="161"/>
      <c r="X26" s="161"/>
      <c r="Y26" s="161"/>
      <c r="Z26" s="161"/>
      <c r="AA26" s="161"/>
      <c r="AB26" s="161"/>
      <c r="AC26" s="161"/>
      <c r="AD26" s="161"/>
      <c r="AE26" s="136"/>
    </row>
    <row r="27" spans="1:31">
      <c r="A27" s="161"/>
      <c r="F27" s="188" t="s">
        <v>338</v>
      </c>
      <c r="G27" s="247">
        <f>G25+G26</f>
        <v>3988.123</v>
      </c>
      <c r="I27" s="161"/>
      <c r="J27" s="161"/>
      <c r="K27" s="161"/>
      <c r="L27" s="161"/>
      <c r="M27" s="161"/>
      <c r="N27" s="161"/>
      <c r="O27" s="161"/>
      <c r="P27" s="161"/>
      <c r="Q27" s="161"/>
      <c r="R27" s="161"/>
      <c r="S27" s="161"/>
      <c r="T27" s="161"/>
      <c r="U27" s="161"/>
      <c r="V27" s="161"/>
      <c r="W27" s="161"/>
      <c r="X27" s="161"/>
      <c r="Y27" s="161"/>
      <c r="Z27" s="161"/>
      <c r="AA27" s="161"/>
      <c r="AB27" s="161"/>
      <c r="AC27" s="161"/>
      <c r="AD27" s="161"/>
      <c r="AE27" s="136"/>
    </row>
    <row r="28" spans="1:31">
      <c r="A28" s="161"/>
      <c r="B28" s="161"/>
      <c r="C28" s="161"/>
      <c r="D28" s="161"/>
      <c r="E28" s="161"/>
      <c r="F28" s="161"/>
      <c r="G28" s="161"/>
      <c r="H28" s="161"/>
      <c r="I28" s="161"/>
      <c r="J28" s="161"/>
      <c r="K28" s="212"/>
      <c r="L28" s="212"/>
      <c r="M28" s="156"/>
      <c r="N28" s="191"/>
      <c r="O28" s="191"/>
      <c r="P28" s="191"/>
      <c r="Q28" s="191"/>
      <c r="R28" s="191"/>
      <c r="S28" s="161"/>
      <c r="T28" s="161"/>
      <c r="U28" s="161"/>
      <c r="V28" s="161"/>
      <c r="W28" s="161"/>
      <c r="X28" s="161"/>
      <c r="Y28" s="161"/>
      <c r="Z28" s="161"/>
      <c r="AA28" s="161"/>
      <c r="AB28" s="161"/>
      <c r="AC28" s="161"/>
      <c r="AD28" s="161"/>
      <c r="AE28" s="136"/>
    </row>
    <row r="29" spans="1:31">
      <c r="A29" s="161"/>
      <c r="B29" s="161"/>
      <c r="C29" s="161"/>
      <c r="D29" s="161"/>
      <c r="E29" s="161"/>
      <c r="F29" s="161"/>
      <c r="G29" s="161"/>
      <c r="H29" s="161"/>
      <c r="I29" s="161"/>
      <c r="J29" s="161"/>
      <c r="K29" s="212"/>
      <c r="L29" s="212"/>
      <c r="M29" s="156"/>
      <c r="N29" s="191"/>
      <c r="O29" s="191"/>
      <c r="P29" s="191"/>
      <c r="Q29" s="191"/>
      <c r="R29" s="191"/>
      <c r="S29" s="161"/>
      <c r="T29" s="161"/>
      <c r="U29" s="161"/>
      <c r="V29" s="161"/>
      <c r="W29" s="161"/>
      <c r="X29" s="161"/>
      <c r="Y29" s="161"/>
      <c r="Z29" s="161"/>
      <c r="AA29" s="161"/>
      <c r="AB29" s="161"/>
      <c r="AC29" s="161"/>
      <c r="AD29" s="161"/>
      <c r="AE29" s="136"/>
    </row>
    <row r="30" spans="1:31">
      <c r="A30" s="161"/>
      <c r="B30" s="161"/>
      <c r="C30" s="161"/>
      <c r="D30" s="161"/>
      <c r="E30" s="161"/>
      <c r="F30" s="161"/>
      <c r="G30" s="161"/>
      <c r="H30" s="161"/>
      <c r="I30" s="161"/>
      <c r="J30" s="161"/>
      <c r="K30" s="157"/>
      <c r="L30" s="157"/>
      <c r="M30" s="156"/>
      <c r="N30" s="161"/>
      <c r="O30" s="161"/>
      <c r="P30" s="161"/>
      <c r="Q30" s="161"/>
      <c r="R30" s="161"/>
      <c r="S30" s="161"/>
      <c r="T30" s="161"/>
      <c r="U30" s="161"/>
      <c r="V30" s="161"/>
      <c r="W30" s="161"/>
      <c r="X30" s="161"/>
      <c r="Y30" s="161"/>
      <c r="Z30" s="161"/>
      <c r="AA30" s="161"/>
      <c r="AB30" s="161"/>
      <c r="AC30" s="161"/>
      <c r="AD30" s="161"/>
      <c r="AE30" s="136"/>
    </row>
    <row r="31" spans="1:31" ht="19.5" customHeight="1">
      <c r="A31" s="161"/>
      <c r="B31" s="814" t="s">
        <v>250</v>
      </c>
      <c r="C31" s="815"/>
      <c r="D31" s="815"/>
      <c r="E31" s="815"/>
      <c r="F31" s="815"/>
      <c r="G31" s="815"/>
      <c r="H31" s="815"/>
      <c r="I31" s="815"/>
      <c r="J31" s="161"/>
      <c r="K31" s="161"/>
      <c r="L31" s="161"/>
      <c r="M31" s="161"/>
      <c r="N31" s="161"/>
      <c r="O31" s="161"/>
      <c r="P31" s="161"/>
      <c r="Q31" s="161"/>
      <c r="R31" s="161"/>
      <c r="S31" s="161"/>
      <c r="T31" s="161"/>
      <c r="U31" s="161"/>
      <c r="V31" s="161"/>
      <c r="W31" s="161"/>
      <c r="X31" s="161"/>
      <c r="Y31" s="161"/>
      <c r="Z31" s="161"/>
      <c r="AA31" s="161"/>
      <c r="AB31" s="161"/>
      <c r="AC31" s="161"/>
      <c r="AD31" s="161"/>
      <c r="AE31" s="136"/>
    </row>
    <row r="32" spans="1:31" ht="15">
      <c r="A32" s="161"/>
      <c r="B32" s="818" t="s">
        <v>92</v>
      </c>
      <c r="C32" s="820" t="s">
        <v>185</v>
      </c>
      <c r="D32" s="821"/>
      <c r="E32" s="820" t="s">
        <v>186</v>
      </c>
      <c r="F32" s="821"/>
      <c r="G32" s="820" t="s">
        <v>187</v>
      </c>
      <c r="H32" s="821"/>
      <c r="I32" s="816" t="s">
        <v>251</v>
      </c>
      <c r="J32" s="161"/>
      <c r="K32" s="212"/>
      <c r="L32" s="212"/>
      <c r="M32" s="156"/>
      <c r="N32" s="191"/>
      <c r="O32" s="191"/>
      <c r="P32" s="191"/>
      <c r="Q32" s="191"/>
      <c r="R32" s="191"/>
      <c r="S32" s="161"/>
      <c r="T32" s="161"/>
      <c r="U32" s="161"/>
      <c r="V32" s="161"/>
      <c r="W32" s="161"/>
      <c r="X32" s="161"/>
      <c r="Y32" s="161"/>
      <c r="Z32" s="161"/>
      <c r="AA32" s="161"/>
      <c r="AB32" s="161"/>
      <c r="AC32" s="161"/>
      <c r="AD32" s="161"/>
      <c r="AE32" s="136"/>
    </row>
    <row r="33" spans="1:31" ht="15">
      <c r="A33" s="161"/>
      <c r="B33" s="819"/>
      <c r="C33" s="165" t="s">
        <v>95</v>
      </c>
      <c r="D33" s="165" t="s">
        <v>94</v>
      </c>
      <c r="E33" s="165" t="s">
        <v>95</v>
      </c>
      <c r="F33" s="165" t="s">
        <v>94</v>
      </c>
      <c r="G33" s="165" t="s">
        <v>95</v>
      </c>
      <c r="H33" s="165" t="s">
        <v>94</v>
      </c>
      <c r="I33" s="817"/>
      <c r="J33" s="161"/>
      <c r="K33" s="212"/>
      <c r="L33" s="212"/>
      <c r="M33" s="156"/>
      <c r="N33" s="191"/>
      <c r="O33" s="191"/>
      <c r="P33" s="191"/>
      <c r="Q33" s="191"/>
      <c r="R33" s="191"/>
      <c r="S33" s="161"/>
      <c r="T33" s="161"/>
      <c r="U33" s="161"/>
      <c r="V33" s="161"/>
      <c r="W33" s="161"/>
      <c r="X33" s="161"/>
      <c r="Y33" s="161"/>
      <c r="Z33" s="161"/>
      <c r="AA33" s="161"/>
      <c r="AB33" s="161"/>
      <c r="AC33" s="161"/>
      <c r="AD33" s="161"/>
      <c r="AE33" s="136"/>
    </row>
    <row r="34" spans="1:31" ht="15">
      <c r="A34" s="161"/>
      <c r="B34" s="209" t="s">
        <v>76</v>
      </c>
      <c r="C34" s="166">
        <v>6.8479999999999999</v>
      </c>
      <c r="D34" s="166">
        <v>0</v>
      </c>
      <c r="E34" s="166">
        <v>6.3440000000000003</v>
      </c>
      <c r="F34" s="166">
        <v>0</v>
      </c>
      <c r="G34" s="166">
        <v>6.2089999999999996</v>
      </c>
      <c r="H34" s="166">
        <v>0</v>
      </c>
      <c r="I34" s="166">
        <f>SUM(C34:H34)</f>
        <v>19.401</v>
      </c>
      <c r="J34" s="161"/>
      <c r="K34" s="157"/>
      <c r="L34" s="157"/>
      <c r="M34" s="156"/>
      <c r="N34" s="161"/>
      <c r="O34" s="161"/>
      <c r="P34" s="161"/>
      <c r="Q34" s="161"/>
      <c r="R34" s="161"/>
      <c r="S34" s="161"/>
      <c r="T34" s="161"/>
      <c r="U34" s="161"/>
      <c r="V34" s="161"/>
      <c r="W34" s="161"/>
      <c r="X34" s="161"/>
      <c r="Y34" s="161"/>
      <c r="Z34" s="161"/>
      <c r="AA34" s="161"/>
      <c r="AB34" s="161"/>
      <c r="AC34" s="161"/>
      <c r="AD34" s="161"/>
      <c r="AE34" s="136"/>
    </row>
    <row r="35" spans="1:31" ht="15">
      <c r="A35" s="161"/>
      <c r="B35" s="209" t="s">
        <v>96</v>
      </c>
      <c r="C35" s="166">
        <v>81.977999999999994</v>
      </c>
      <c r="D35" s="166">
        <v>0</v>
      </c>
      <c r="E35" s="166">
        <v>79.370999999999995</v>
      </c>
      <c r="F35" s="166">
        <v>0</v>
      </c>
      <c r="G35" s="166">
        <v>61.593000000000004</v>
      </c>
      <c r="H35" s="166">
        <v>0</v>
      </c>
      <c r="I35" s="166">
        <f t="shared" ref="I35:I44" si="1">SUM(C35:H35)</f>
        <v>222.94200000000001</v>
      </c>
      <c r="J35" s="161"/>
      <c r="K35" s="161"/>
      <c r="L35" s="161"/>
      <c r="M35" s="161"/>
      <c r="N35" s="161"/>
      <c r="O35" s="161"/>
      <c r="P35" s="161"/>
      <c r="Q35" s="161"/>
      <c r="R35" s="161"/>
      <c r="S35" s="161"/>
      <c r="T35" s="161"/>
      <c r="U35" s="161"/>
      <c r="V35" s="161"/>
      <c r="W35" s="161"/>
      <c r="X35" s="161"/>
      <c r="Y35" s="161"/>
      <c r="Z35" s="161"/>
      <c r="AA35" s="161"/>
      <c r="AB35" s="161"/>
      <c r="AC35" s="161"/>
      <c r="AD35" s="161"/>
      <c r="AE35" s="136"/>
    </row>
    <row r="36" spans="1:31" ht="15">
      <c r="A36" s="161"/>
      <c r="B36" s="209" t="s">
        <v>97</v>
      </c>
      <c r="C36" s="166">
        <v>163.495</v>
      </c>
      <c r="D36" s="166">
        <v>0</v>
      </c>
      <c r="E36" s="166">
        <v>162.70500000000001</v>
      </c>
      <c r="F36" s="166">
        <v>0</v>
      </c>
      <c r="G36" s="166">
        <v>177.82900000000001</v>
      </c>
      <c r="H36" s="166">
        <v>0</v>
      </c>
      <c r="I36" s="166">
        <f t="shared" si="1"/>
        <v>504.02900000000005</v>
      </c>
      <c r="J36" s="161"/>
      <c r="K36" s="212"/>
      <c r="L36" s="212"/>
      <c r="M36" s="156"/>
      <c r="N36" s="191"/>
      <c r="O36" s="191"/>
      <c r="P36" s="191"/>
      <c r="Q36" s="191"/>
      <c r="R36" s="191"/>
      <c r="S36" s="161"/>
      <c r="T36" s="161"/>
      <c r="U36" s="161"/>
      <c r="V36" s="161"/>
      <c r="W36" s="161"/>
      <c r="X36" s="161"/>
      <c r="Y36" s="161"/>
      <c r="Z36" s="161"/>
      <c r="AA36" s="161"/>
      <c r="AB36" s="161"/>
      <c r="AC36" s="161"/>
      <c r="AD36" s="161"/>
      <c r="AE36" s="136"/>
    </row>
    <row r="37" spans="1:31" ht="15">
      <c r="A37" s="161"/>
      <c r="B37" s="209" t="s">
        <v>98</v>
      </c>
      <c r="C37" s="166">
        <v>88.436000000000007</v>
      </c>
      <c r="D37" s="166">
        <v>0</v>
      </c>
      <c r="E37" s="166">
        <v>86.459000000000003</v>
      </c>
      <c r="F37" s="166">
        <v>0</v>
      </c>
      <c r="G37" s="166">
        <v>84.176000000000002</v>
      </c>
      <c r="H37" s="166">
        <v>0</v>
      </c>
      <c r="I37" s="166">
        <f t="shared" si="1"/>
        <v>259.07100000000003</v>
      </c>
      <c r="J37" s="161"/>
      <c r="K37" s="212"/>
      <c r="L37" s="212"/>
      <c r="M37" s="156"/>
      <c r="N37" s="191"/>
      <c r="O37" s="191"/>
      <c r="P37" s="191"/>
      <c r="Q37" s="191"/>
      <c r="R37" s="191"/>
      <c r="S37" s="161"/>
      <c r="T37" s="161"/>
      <c r="U37" s="161"/>
      <c r="V37" s="161"/>
      <c r="W37" s="161"/>
      <c r="X37" s="161"/>
      <c r="Y37" s="161"/>
      <c r="Z37" s="161"/>
      <c r="AA37" s="161"/>
      <c r="AB37" s="161"/>
      <c r="AC37" s="161"/>
      <c r="AD37" s="161"/>
      <c r="AE37" s="136"/>
    </row>
    <row r="38" spans="1:31" ht="15">
      <c r="A38" s="161"/>
      <c r="B38" s="209" t="s">
        <v>74</v>
      </c>
      <c r="C38" s="166">
        <v>457.904</v>
      </c>
      <c r="D38" s="166">
        <v>158.00200000000001</v>
      </c>
      <c r="E38" s="166">
        <v>486.41899999999998</v>
      </c>
      <c r="F38" s="166">
        <v>153.22900000000001</v>
      </c>
      <c r="G38" s="166">
        <v>448.30700000000002</v>
      </c>
      <c r="H38" s="166">
        <v>153.43899999999999</v>
      </c>
      <c r="I38" s="166">
        <f t="shared" si="1"/>
        <v>1857.3</v>
      </c>
      <c r="J38" s="161"/>
      <c r="K38" s="157"/>
      <c r="L38" s="157"/>
      <c r="M38" s="156"/>
      <c r="N38" s="161"/>
      <c r="O38" s="161"/>
      <c r="P38" s="161"/>
      <c r="Q38" s="161"/>
      <c r="R38" s="161"/>
      <c r="S38" s="161"/>
      <c r="T38" s="161"/>
      <c r="U38" s="161"/>
      <c r="V38" s="161"/>
      <c r="W38" s="161"/>
      <c r="X38" s="161"/>
      <c r="Y38" s="161"/>
      <c r="Z38" s="161"/>
      <c r="AA38" s="161"/>
      <c r="AB38" s="161"/>
      <c r="AC38" s="161"/>
      <c r="AD38" s="161"/>
      <c r="AE38" s="136"/>
    </row>
    <row r="39" spans="1:31" ht="15">
      <c r="A39" s="161"/>
      <c r="B39" s="209" t="s">
        <v>99</v>
      </c>
      <c r="C39" s="166">
        <v>52.667999999999999</v>
      </c>
      <c r="D39" s="166">
        <v>0</v>
      </c>
      <c r="E39" s="166">
        <v>52.304000000000002</v>
      </c>
      <c r="F39" s="166">
        <v>0</v>
      </c>
      <c r="G39" s="166">
        <v>45.097999999999999</v>
      </c>
      <c r="H39" s="166">
        <v>0</v>
      </c>
      <c r="I39" s="166">
        <f t="shared" si="1"/>
        <v>150.07</v>
      </c>
      <c r="J39" s="161"/>
      <c r="K39" s="161"/>
      <c r="L39" s="161"/>
      <c r="M39" s="161"/>
      <c r="N39" s="161"/>
      <c r="O39" s="161"/>
      <c r="P39" s="161"/>
      <c r="Q39" s="161"/>
      <c r="R39" s="161"/>
      <c r="S39" s="161"/>
      <c r="T39" s="161"/>
      <c r="U39" s="161"/>
      <c r="V39" s="161"/>
      <c r="W39" s="161"/>
      <c r="X39" s="161"/>
      <c r="Y39" s="161"/>
      <c r="Z39" s="161"/>
      <c r="AA39" s="161"/>
      <c r="AB39" s="161"/>
      <c r="AC39" s="161"/>
      <c r="AD39" s="161"/>
      <c r="AE39" s="136"/>
    </row>
    <row r="40" spans="1:31" ht="15">
      <c r="A40" s="161"/>
      <c r="B40" s="209" t="s">
        <v>75</v>
      </c>
      <c r="C40" s="166">
        <v>17.074999999999999</v>
      </c>
      <c r="D40" s="166">
        <v>0</v>
      </c>
      <c r="E40" s="166">
        <v>15.263999999999999</v>
      </c>
      <c r="F40" s="166">
        <v>0</v>
      </c>
      <c r="G40" s="166">
        <v>19.64</v>
      </c>
      <c r="H40" s="166">
        <v>0</v>
      </c>
      <c r="I40" s="166">
        <f t="shared" si="1"/>
        <v>51.978999999999999</v>
      </c>
      <c r="J40" s="161"/>
      <c r="K40" s="212"/>
      <c r="L40" s="212"/>
      <c r="M40" s="156"/>
      <c r="N40" s="191"/>
      <c r="O40" s="191"/>
      <c r="P40" s="191"/>
      <c r="Q40" s="191"/>
      <c r="R40" s="191"/>
      <c r="S40" s="161"/>
      <c r="T40" s="161"/>
      <c r="U40" s="161"/>
      <c r="V40" s="161"/>
      <c r="W40" s="161"/>
      <c r="X40" s="161"/>
      <c r="Y40" s="161"/>
      <c r="Z40" s="161"/>
      <c r="AA40" s="161"/>
      <c r="AB40" s="161"/>
      <c r="AC40" s="161"/>
      <c r="AD40" s="161"/>
      <c r="AE40" s="136"/>
    </row>
    <row r="41" spans="1:31" ht="15">
      <c r="A41" s="161"/>
      <c r="B41" s="209" t="s">
        <v>100</v>
      </c>
      <c r="C41" s="166">
        <v>98.394000000000005</v>
      </c>
      <c r="D41" s="166">
        <v>0</v>
      </c>
      <c r="E41" s="166">
        <v>101.56399999999999</v>
      </c>
      <c r="F41" s="166">
        <v>0</v>
      </c>
      <c r="G41" s="166">
        <v>98.96</v>
      </c>
      <c r="H41" s="166">
        <v>0</v>
      </c>
      <c r="I41" s="166">
        <f t="shared" si="1"/>
        <v>298.91800000000001</v>
      </c>
      <c r="J41" s="161"/>
      <c r="K41" s="212"/>
      <c r="L41" s="212"/>
      <c r="M41" s="156"/>
      <c r="N41" s="191"/>
      <c r="O41" s="191"/>
      <c r="P41" s="191"/>
      <c r="Q41" s="191"/>
      <c r="R41" s="191"/>
      <c r="S41" s="161"/>
      <c r="T41" s="161"/>
      <c r="U41" s="161"/>
      <c r="V41" s="161"/>
      <c r="W41" s="161"/>
      <c r="X41" s="161"/>
      <c r="Y41" s="161"/>
      <c r="Z41" s="161"/>
      <c r="AA41" s="161"/>
      <c r="AB41" s="161"/>
      <c r="AC41" s="161"/>
      <c r="AD41" s="161"/>
      <c r="AE41" s="136"/>
    </row>
    <row r="42" spans="1:31" ht="15">
      <c r="A42" s="161"/>
      <c r="B42" s="209" t="s">
        <v>203</v>
      </c>
      <c r="C42" s="166">
        <v>0.28999999999999998</v>
      </c>
      <c r="D42" s="166">
        <v>0</v>
      </c>
      <c r="E42" s="166">
        <v>0.54600000000000004</v>
      </c>
      <c r="F42" s="166">
        <v>0</v>
      </c>
      <c r="G42" s="166">
        <v>0.90200000000000002</v>
      </c>
      <c r="H42" s="166">
        <v>0</v>
      </c>
      <c r="I42" s="166">
        <f t="shared" si="1"/>
        <v>1.738</v>
      </c>
      <c r="J42" s="161"/>
      <c r="K42" s="157"/>
      <c r="L42" s="157"/>
      <c r="M42" s="156"/>
      <c r="N42" s="161"/>
      <c r="O42" s="161"/>
      <c r="P42" s="161"/>
      <c r="Q42" s="161"/>
      <c r="R42" s="161"/>
      <c r="S42" s="161"/>
      <c r="T42" s="161"/>
      <c r="U42" s="161"/>
      <c r="V42" s="161"/>
      <c r="W42" s="161"/>
      <c r="X42" s="161"/>
      <c r="Y42" s="161"/>
      <c r="Z42" s="161"/>
      <c r="AA42" s="161"/>
      <c r="AB42" s="161"/>
      <c r="AC42" s="161"/>
      <c r="AD42" s="161"/>
      <c r="AE42" s="136"/>
    </row>
    <row r="43" spans="1:31" ht="15">
      <c r="A43" s="161"/>
      <c r="B43" s="209" t="s">
        <v>101</v>
      </c>
      <c r="C43" s="166">
        <v>201.69300000000001</v>
      </c>
      <c r="D43" s="166">
        <v>0</v>
      </c>
      <c r="E43" s="166">
        <v>193.476</v>
      </c>
      <c r="F43" s="166">
        <v>0</v>
      </c>
      <c r="G43" s="166">
        <v>220.989</v>
      </c>
      <c r="H43" s="166">
        <v>0</v>
      </c>
      <c r="I43" s="166">
        <f t="shared" si="1"/>
        <v>616.15800000000002</v>
      </c>
      <c r="J43" s="161"/>
      <c r="K43" s="161"/>
      <c r="L43" s="161"/>
      <c r="M43" s="161"/>
      <c r="N43" s="161"/>
      <c r="O43" s="161"/>
      <c r="P43" s="161"/>
      <c r="Q43" s="161"/>
      <c r="R43" s="161"/>
      <c r="S43" s="161"/>
      <c r="T43" s="161"/>
      <c r="U43" s="161"/>
      <c r="V43" s="161"/>
      <c r="W43" s="161"/>
      <c r="X43" s="161"/>
      <c r="Y43" s="161"/>
      <c r="Z43" s="161"/>
      <c r="AA43" s="161"/>
      <c r="AB43" s="161"/>
      <c r="AC43" s="161"/>
      <c r="AD43" s="161"/>
      <c r="AE43" s="136"/>
    </row>
    <row r="44" spans="1:31" ht="15">
      <c r="A44" s="136"/>
      <c r="B44" s="210" t="s">
        <v>252</v>
      </c>
      <c r="C44" s="166">
        <v>2.3620000000000001</v>
      </c>
      <c r="D44" s="166">
        <v>0</v>
      </c>
      <c r="E44" s="166">
        <v>2.4039999999999999</v>
      </c>
      <c r="F44" s="166">
        <v>0</v>
      </c>
      <c r="G44" s="166">
        <v>1.7509999999999999</v>
      </c>
      <c r="H44" s="166">
        <v>0</v>
      </c>
      <c r="I44" s="166">
        <f t="shared" si="1"/>
        <v>6.5169999999999995</v>
      </c>
      <c r="J44" s="136"/>
      <c r="K44" s="136"/>
      <c r="L44" s="136"/>
      <c r="M44" s="136"/>
      <c r="N44" s="136"/>
      <c r="O44" s="136"/>
      <c r="P44" s="136"/>
      <c r="Q44" s="136"/>
      <c r="R44" s="136"/>
      <c r="S44" s="136"/>
      <c r="T44" s="136"/>
      <c r="U44" s="136"/>
      <c r="V44" s="136"/>
      <c r="W44" s="136"/>
      <c r="X44" s="136"/>
      <c r="Y44" s="136"/>
      <c r="Z44" s="136"/>
      <c r="AA44" s="136"/>
      <c r="AB44" s="136"/>
      <c r="AC44" s="136"/>
      <c r="AD44" s="136"/>
      <c r="AE44" s="136"/>
    </row>
    <row r="45" spans="1:31" ht="15">
      <c r="A45" s="136"/>
      <c r="B45" s="165" t="s">
        <v>73</v>
      </c>
      <c r="C45" s="207">
        <f>SUM(C34:C44)</f>
        <v>1171.1430000000003</v>
      </c>
      <c r="D45" s="207">
        <f t="shared" ref="D45:I45" si="2">SUM(D34:D44)</f>
        <v>158.00200000000001</v>
      </c>
      <c r="E45" s="207">
        <f t="shared" si="2"/>
        <v>1186.856</v>
      </c>
      <c r="F45" s="207">
        <f t="shared" si="2"/>
        <v>153.22900000000001</v>
      </c>
      <c r="G45" s="207">
        <f t="shared" si="2"/>
        <v>1165.454</v>
      </c>
      <c r="H45" s="207">
        <f t="shared" si="2"/>
        <v>153.43899999999999</v>
      </c>
      <c r="I45" s="208">
        <f t="shared" si="2"/>
        <v>3988.1229999999996</v>
      </c>
      <c r="J45" s="136"/>
      <c r="K45" s="136"/>
      <c r="L45" s="136"/>
      <c r="M45" s="136"/>
      <c r="N45" s="136"/>
      <c r="O45" s="136"/>
      <c r="P45" s="136"/>
      <c r="Q45" s="136"/>
      <c r="R45" s="136"/>
      <c r="S45" s="136"/>
      <c r="T45" s="136"/>
      <c r="U45" s="136"/>
      <c r="V45" s="136"/>
      <c r="W45" s="136"/>
      <c r="X45" s="136"/>
      <c r="Y45" s="136"/>
      <c r="Z45" s="136"/>
      <c r="AA45" s="136"/>
      <c r="AB45" s="136"/>
      <c r="AC45" s="136"/>
      <c r="AD45" s="136"/>
      <c r="AE45" s="136"/>
    </row>
    <row r="46" spans="1:31">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row>
    <row r="47" spans="1:31">
      <c r="A47" s="136"/>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row>
    <row r="48" spans="1:31">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row>
    <row r="49" spans="1:31">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row>
    <row r="50" spans="1:31">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row>
    <row r="51" spans="1:31">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row>
    <row r="52" spans="1:31">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row>
    <row r="53" spans="1:31">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row>
    <row r="54" spans="1:31">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row>
    <row r="55" spans="1:31">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row>
  </sheetData>
  <mergeCells count="6">
    <mergeCell ref="B31:I31"/>
    <mergeCell ref="I32:I33"/>
    <mergeCell ref="B32:B33"/>
    <mergeCell ref="C32:D32"/>
    <mergeCell ref="E32:F32"/>
    <mergeCell ref="G32:H32"/>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Hoja11">
    <tabColor rgb="FF00B050"/>
  </sheetPr>
  <dimension ref="B1:AA56"/>
  <sheetViews>
    <sheetView zoomScale="115" zoomScaleNormal="115" workbookViewId="0">
      <selection activeCell="H17" sqref="H17"/>
    </sheetView>
  </sheetViews>
  <sheetFormatPr baseColWidth="10" defaultRowHeight="12.75"/>
  <cols>
    <col min="1" max="1" width="4.5703125" style="16" customWidth="1"/>
    <col min="2" max="2" width="16.5703125" style="16" bestFit="1" customWidth="1"/>
    <col min="3" max="3" width="8.5703125" style="16" bestFit="1" customWidth="1"/>
    <col min="4" max="4" width="10.85546875" style="16" customWidth="1"/>
    <col min="5" max="5" width="11.5703125" style="16" customWidth="1"/>
    <col min="6" max="6" width="15" style="16" customWidth="1"/>
    <col min="7" max="7" width="2.140625" style="16" customWidth="1"/>
    <col min="8" max="8" width="16.5703125" style="16" bestFit="1" customWidth="1"/>
    <col min="9" max="14" width="10.5703125" style="31" customWidth="1"/>
    <col min="15" max="16384" width="11.42578125" style="16"/>
  </cols>
  <sheetData>
    <row r="1" spans="2:16">
      <c r="B1" s="822" t="s">
        <v>102</v>
      </c>
      <c r="C1" s="822"/>
      <c r="D1" s="822"/>
      <c r="E1" s="822"/>
      <c r="F1" s="822"/>
    </row>
    <row r="2" spans="2:16">
      <c r="B2" s="158" t="s">
        <v>92</v>
      </c>
      <c r="C2" s="159" t="s">
        <v>188</v>
      </c>
      <c r="D2" s="159" t="s">
        <v>189</v>
      </c>
      <c r="E2" s="159" t="s">
        <v>190</v>
      </c>
      <c r="F2" s="160" t="s">
        <v>312</v>
      </c>
      <c r="G2" s="47"/>
      <c r="I2" s="823" t="s">
        <v>188</v>
      </c>
      <c r="J2" s="824"/>
      <c r="K2" s="823" t="s">
        <v>189</v>
      </c>
      <c r="L2" s="824"/>
      <c r="M2" s="823" t="s">
        <v>190</v>
      </c>
      <c r="N2" s="824"/>
      <c r="O2" s="823" t="s">
        <v>55</v>
      </c>
      <c r="P2" s="824"/>
    </row>
    <row r="3" spans="2:16">
      <c r="B3" s="192" t="s">
        <v>76</v>
      </c>
      <c r="C3" s="193">
        <f>'Tabla 9 '!D3+'Tabla 9 '!D4</f>
        <v>6.8479999999999999</v>
      </c>
      <c r="D3" s="193">
        <f>'Tabla 9 '!E3+'Tabla 9 '!E4</f>
        <v>6.3440000000000003</v>
      </c>
      <c r="E3" s="193">
        <f>'Tabla 9 '!F3+'Tabla 9 '!F4</f>
        <v>6.2089999999999996</v>
      </c>
      <c r="F3" s="194">
        <f>SUM(C3:E3)</f>
        <v>19.401</v>
      </c>
      <c r="G3" s="29"/>
      <c r="I3" s="162" t="s">
        <v>104</v>
      </c>
      <c r="J3" s="164" t="s">
        <v>105</v>
      </c>
      <c r="K3" s="162" t="s">
        <v>104</v>
      </c>
      <c r="L3" s="164" t="s">
        <v>105</v>
      </c>
      <c r="M3" s="162" t="s">
        <v>104</v>
      </c>
      <c r="N3" s="164" t="s">
        <v>105</v>
      </c>
      <c r="O3" s="162" t="s">
        <v>104</v>
      </c>
      <c r="P3" s="164" t="s">
        <v>105</v>
      </c>
    </row>
    <row r="4" spans="2:16">
      <c r="B4" s="192" t="s">
        <v>96</v>
      </c>
      <c r="C4" s="193">
        <f>'Tabla 9 '!D5+'Tabla 9 '!D6</f>
        <v>81.977999999999994</v>
      </c>
      <c r="D4" s="193">
        <f>'Tabla 9 '!E5+'Tabla 9 '!E6</f>
        <v>79.370999999999995</v>
      </c>
      <c r="E4" s="193">
        <f>'Tabla 9 '!F5+'Tabla 9 '!F6</f>
        <v>61.593000000000004</v>
      </c>
      <c r="F4" s="194">
        <f t="shared" ref="F4:F13" si="0">SUM(C4:E4)</f>
        <v>222.94200000000001</v>
      </c>
      <c r="G4" s="30"/>
      <c r="H4" s="163" t="s">
        <v>76</v>
      </c>
      <c r="I4" s="177">
        <f>C20</f>
        <v>0</v>
      </c>
      <c r="J4" s="168">
        <f>C3</f>
        <v>6.8479999999999999</v>
      </c>
      <c r="K4" s="177">
        <f>D20</f>
        <v>0</v>
      </c>
      <c r="L4" s="168">
        <f>D3</f>
        <v>6.3440000000000003</v>
      </c>
      <c r="M4" s="177">
        <f>E20</f>
        <v>0</v>
      </c>
      <c r="N4" s="168">
        <f>E3</f>
        <v>6.2089999999999996</v>
      </c>
      <c r="O4" s="174">
        <f>I4+K4+M4</f>
        <v>0</v>
      </c>
      <c r="P4" s="174">
        <f>J4+L4+N4</f>
        <v>19.401</v>
      </c>
    </row>
    <row r="5" spans="2:16">
      <c r="B5" s="192" t="s">
        <v>97</v>
      </c>
      <c r="C5" s="193">
        <f>'Tabla 9 '!D7+'Tabla 9 '!D8</f>
        <v>163.495</v>
      </c>
      <c r="D5" s="193">
        <f>'Tabla 9 '!E7+'Tabla 9 '!E8</f>
        <v>162.70500000000001</v>
      </c>
      <c r="E5" s="193">
        <f>'Tabla 9 '!F7+'Tabla 9 '!F8</f>
        <v>177.82900000000001</v>
      </c>
      <c r="F5" s="194">
        <f t="shared" si="0"/>
        <v>504.02900000000005</v>
      </c>
      <c r="G5" s="30"/>
      <c r="H5" s="163" t="str">
        <f t="shared" ref="H5:H14" si="1">+B4</f>
        <v>ANDINA</v>
      </c>
      <c r="I5" s="177">
        <f t="shared" ref="I5:I14" si="2">C21</f>
        <v>101.15</v>
      </c>
      <c r="J5" s="168">
        <f t="shared" ref="J5:J14" si="3">C4</f>
        <v>81.977999999999994</v>
      </c>
      <c r="K5" s="177">
        <f t="shared" ref="K5:K14" si="4">D21</f>
        <v>84.873999999999995</v>
      </c>
      <c r="L5" s="168">
        <f t="shared" ref="L5:L14" si="5">D4</f>
        <v>79.370999999999995</v>
      </c>
      <c r="M5" s="177">
        <f>E21</f>
        <v>112.581</v>
      </c>
      <c r="N5" s="168">
        <f t="shared" ref="N5:N14" si="6">E4</f>
        <v>61.593000000000004</v>
      </c>
      <c r="O5" s="174">
        <f t="shared" ref="O5:O14" si="7">I5+K5+M5</f>
        <v>298.60500000000002</v>
      </c>
      <c r="P5" s="174">
        <f t="shared" ref="P5:P14" si="8">J5+L5+N5</f>
        <v>222.94200000000001</v>
      </c>
    </row>
    <row r="6" spans="2:16">
      <c r="B6" s="192" t="s">
        <v>98</v>
      </c>
      <c r="C6" s="193">
        <f>'Tabla 9 '!D9+'Tabla 9 '!D10</f>
        <v>88.436000000000007</v>
      </c>
      <c r="D6" s="193">
        <f>'Tabla 9 '!E9+'Tabla 9 '!E10</f>
        <v>86.459000000000003</v>
      </c>
      <c r="E6" s="193">
        <f>'Tabla 9 '!F9+'Tabla 9 '!F10</f>
        <v>84.176000000000002</v>
      </c>
      <c r="F6" s="194">
        <f t="shared" si="0"/>
        <v>259.07100000000003</v>
      </c>
      <c r="G6" s="30"/>
      <c r="H6" s="163" t="str">
        <f t="shared" si="1"/>
        <v>ANGAMOS</v>
      </c>
      <c r="I6" s="177">
        <f t="shared" si="2"/>
        <v>347.54</v>
      </c>
      <c r="J6" s="168">
        <f t="shared" si="3"/>
        <v>163.495</v>
      </c>
      <c r="K6" s="177">
        <f t="shared" si="4"/>
        <v>352.46078999999997</v>
      </c>
      <c r="L6" s="168">
        <f t="shared" si="5"/>
        <v>162.70500000000001</v>
      </c>
      <c r="M6" s="177">
        <f t="shared" ref="M6:M14" si="9">E22</f>
        <v>360.74</v>
      </c>
      <c r="N6" s="168">
        <f t="shared" si="6"/>
        <v>177.82900000000001</v>
      </c>
      <c r="O6" s="174">
        <f t="shared" si="7"/>
        <v>1060.7407900000001</v>
      </c>
      <c r="P6" s="174">
        <f t="shared" si="8"/>
        <v>504.02900000000005</v>
      </c>
    </row>
    <row r="7" spans="2:16">
      <c r="B7" s="192" t="s">
        <v>74</v>
      </c>
      <c r="C7" s="193">
        <f>'Tabla 9 '!D11+'Tabla 9 '!D12</f>
        <v>615.90599999999995</v>
      </c>
      <c r="D7" s="193">
        <f>'Tabla 9 '!E11+'Tabla 9 '!E12</f>
        <v>639.64800000000002</v>
      </c>
      <c r="E7" s="193">
        <f>'Tabla 9 '!F11+'Tabla 9 '!F12</f>
        <v>601.74599999999998</v>
      </c>
      <c r="F7" s="194">
        <f t="shared" si="0"/>
        <v>1857.3000000000002</v>
      </c>
      <c r="G7" s="30"/>
      <c r="H7" s="163" t="str">
        <f t="shared" si="1"/>
        <v>CELTA</v>
      </c>
      <c r="I7" s="177">
        <f t="shared" si="2"/>
        <v>0.9</v>
      </c>
      <c r="J7" s="168">
        <f t="shared" si="3"/>
        <v>88.436000000000007</v>
      </c>
      <c r="K7" s="177">
        <f t="shared" si="4"/>
        <v>54.659660000000002</v>
      </c>
      <c r="L7" s="168">
        <f t="shared" si="5"/>
        <v>86.459000000000003</v>
      </c>
      <c r="M7" s="177">
        <f t="shared" si="9"/>
        <v>63.000970000000002</v>
      </c>
      <c r="N7" s="168">
        <f t="shared" si="6"/>
        <v>84.176000000000002</v>
      </c>
      <c r="O7" s="174">
        <f t="shared" si="7"/>
        <v>118.56063</v>
      </c>
      <c r="P7" s="174">
        <f t="shared" si="8"/>
        <v>259.07100000000003</v>
      </c>
    </row>
    <row r="8" spans="2:16">
      <c r="B8" s="192" t="s">
        <v>99</v>
      </c>
      <c r="C8" s="193">
        <f>'Tabla 9 '!D13+'Tabla 9 '!D14</f>
        <v>52.667999999999999</v>
      </c>
      <c r="D8" s="193">
        <f>'Tabla 9 '!E13+'Tabla 9 '!E14</f>
        <v>52.304000000000002</v>
      </c>
      <c r="E8" s="193">
        <f>'Tabla 9 '!F13+'Tabla 9 '!F14</f>
        <v>45.097999999999999</v>
      </c>
      <c r="F8" s="194">
        <f t="shared" si="0"/>
        <v>150.07</v>
      </c>
      <c r="G8" s="30"/>
      <c r="H8" s="163" t="str">
        <f t="shared" si="1"/>
        <v>E-CL</v>
      </c>
      <c r="I8" s="177">
        <f t="shared" si="2"/>
        <v>653.6</v>
      </c>
      <c r="J8" s="168">
        <f t="shared" si="3"/>
        <v>615.90599999999995</v>
      </c>
      <c r="K8" s="177">
        <f t="shared" si="4"/>
        <v>556.60682999999995</v>
      </c>
      <c r="L8" s="168">
        <f t="shared" si="5"/>
        <v>639.64800000000002</v>
      </c>
      <c r="M8" s="177">
        <f t="shared" si="9"/>
        <v>551.67728</v>
      </c>
      <c r="N8" s="168">
        <f t="shared" si="6"/>
        <v>601.74599999999998</v>
      </c>
      <c r="O8" s="174">
        <f t="shared" si="7"/>
        <v>1761.88411</v>
      </c>
      <c r="P8" s="174">
        <f t="shared" si="8"/>
        <v>1857.3000000000002</v>
      </c>
    </row>
    <row r="9" spans="2:16">
      <c r="B9" s="192" t="s">
        <v>75</v>
      </c>
      <c r="C9" s="193">
        <f>'Tabla 9 '!D15+'Tabla 9 '!D16</f>
        <v>17.074999999999999</v>
      </c>
      <c r="D9" s="193">
        <f>'Tabla 9 '!E15+'Tabla 9 '!E16</f>
        <v>15.263999999999999</v>
      </c>
      <c r="E9" s="193">
        <f>'Tabla 9 '!F15+'Tabla 9 '!F16</f>
        <v>19.64</v>
      </c>
      <c r="F9" s="194">
        <f t="shared" si="0"/>
        <v>51.978999999999999</v>
      </c>
      <c r="G9" s="30"/>
      <c r="H9" s="163" t="str">
        <f t="shared" si="1"/>
        <v>ENORCHILE</v>
      </c>
      <c r="I9" s="177">
        <f t="shared" si="2"/>
        <v>1.01</v>
      </c>
      <c r="J9" s="168">
        <f t="shared" si="3"/>
        <v>52.667999999999999</v>
      </c>
      <c r="K9" s="177">
        <f>D25</f>
        <v>1.3236300000000001</v>
      </c>
      <c r="L9" s="168">
        <f t="shared" si="5"/>
        <v>52.304000000000002</v>
      </c>
      <c r="M9" s="177">
        <f t="shared" si="9"/>
        <v>1.34378</v>
      </c>
      <c r="N9" s="168">
        <f t="shared" si="6"/>
        <v>45.097999999999999</v>
      </c>
      <c r="O9" s="174">
        <f t="shared" si="7"/>
        <v>3.6774100000000001</v>
      </c>
      <c r="P9" s="174">
        <f t="shared" si="8"/>
        <v>150.07</v>
      </c>
    </row>
    <row r="10" spans="2:16">
      <c r="B10" s="192" t="s">
        <v>100</v>
      </c>
      <c r="C10" s="193">
        <f>'Tabla 9 '!D17+'Tabla 9 '!D18</f>
        <v>98.394000000000005</v>
      </c>
      <c r="D10" s="193">
        <f>'Tabla 9 '!E17+'Tabla 9 '!E18</f>
        <v>101.56399999999999</v>
      </c>
      <c r="E10" s="193">
        <f>'Tabla 9 '!F17+'Tabla 9 '!F18</f>
        <v>98.96</v>
      </c>
      <c r="F10" s="194">
        <f t="shared" si="0"/>
        <v>298.91800000000001</v>
      </c>
      <c r="G10" s="30"/>
      <c r="H10" s="163" t="str">
        <f t="shared" si="1"/>
        <v>GASATACAMA</v>
      </c>
      <c r="I10" s="177">
        <f t="shared" si="2"/>
        <v>55.15</v>
      </c>
      <c r="J10" s="168">
        <f t="shared" si="3"/>
        <v>17.074999999999999</v>
      </c>
      <c r="K10" s="177">
        <f t="shared" si="4"/>
        <v>179.23750000000001</v>
      </c>
      <c r="L10" s="168">
        <f t="shared" si="5"/>
        <v>15.263999999999999</v>
      </c>
      <c r="M10" s="177">
        <f t="shared" si="9"/>
        <v>93.389589999999998</v>
      </c>
      <c r="N10" s="168">
        <f t="shared" si="6"/>
        <v>19.64</v>
      </c>
      <c r="O10" s="174">
        <f t="shared" si="7"/>
        <v>327.77709000000004</v>
      </c>
      <c r="P10" s="174">
        <f t="shared" si="8"/>
        <v>51.978999999999999</v>
      </c>
    </row>
    <row r="11" spans="2:16">
      <c r="B11" s="192" t="s">
        <v>203</v>
      </c>
      <c r="C11" s="193">
        <f>'Tabla 9 '!D19+'Tabla 9 '!D20</f>
        <v>0.28999999999999998</v>
      </c>
      <c r="D11" s="193">
        <f>'Tabla 9 '!E19+'Tabla 9 '!E20</f>
        <v>0.54600000000000004</v>
      </c>
      <c r="E11" s="193">
        <f>'Tabla 9 '!F19+'Tabla 9 '!F20</f>
        <v>0.90200000000000002</v>
      </c>
      <c r="F11" s="194">
        <f t="shared" si="0"/>
        <v>1.738</v>
      </c>
      <c r="G11" s="30"/>
      <c r="H11" s="163" t="str">
        <f t="shared" si="1"/>
        <v>HORNITOS</v>
      </c>
      <c r="I11" s="177">
        <f t="shared" si="2"/>
        <v>113.79</v>
      </c>
      <c r="J11" s="168">
        <f>C10</f>
        <v>98.394000000000005</v>
      </c>
      <c r="K11" s="177">
        <f t="shared" si="4"/>
        <v>92.204999999999998</v>
      </c>
      <c r="L11" s="168">
        <f t="shared" si="5"/>
        <v>101.56399999999999</v>
      </c>
      <c r="M11" s="177">
        <f t="shared" si="9"/>
        <v>117.026</v>
      </c>
      <c r="N11" s="168">
        <f t="shared" si="6"/>
        <v>98.96</v>
      </c>
      <c r="O11" s="174">
        <f t="shared" si="7"/>
        <v>323.02100000000002</v>
      </c>
      <c r="P11" s="174">
        <f t="shared" si="8"/>
        <v>298.91800000000001</v>
      </c>
    </row>
    <row r="12" spans="2:16">
      <c r="B12" s="192" t="s">
        <v>101</v>
      </c>
      <c r="C12" s="193">
        <f>'Tabla 9 '!D21+'Tabla 9 '!D22</f>
        <v>201.69300000000001</v>
      </c>
      <c r="D12" s="193">
        <f>'Tabla 9 '!E21+'Tabla 9 '!E22</f>
        <v>193.476</v>
      </c>
      <c r="E12" s="193">
        <f>'Tabla 9 '!F21+'Tabla 9 '!F22</f>
        <v>220.989</v>
      </c>
      <c r="F12" s="194">
        <f t="shared" si="0"/>
        <v>616.15800000000002</v>
      </c>
      <c r="G12" s="30"/>
      <c r="H12" s="163" t="str">
        <f t="shared" si="1"/>
        <v>NORACID</v>
      </c>
      <c r="I12" s="177">
        <f t="shared" si="2"/>
        <v>10.94</v>
      </c>
      <c r="J12" s="168">
        <f t="shared" si="3"/>
        <v>0.28999999999999998</v>
      </c>
      <c r="K12" s="177">
        <f t="shared" si="4"/>
        <v>11.44515</v>
      </c>
      <c r="L12" s="168">
        <f t="shared" si="5"/>
        <v>0.54600000000000004</v>
      </c>
      <c r="M12" s="177">
        <f t="shared" si="9"/>
        <v>8.3716899999999992</v>
      </c>
      <c r="N12" s="168">
        <f t="shared" si="6"/>
        <v>0.90200000000000002</v>
      </c>
      <c r="O12" s="174">
        <f t="shared" si="7"/>
        <v>30.756839999999997</v>
      </c>
      <c r="P12" s="174">
        <f t="shared" si="8"/>
        <v>1.738</v>
      </c>
    </row>
    <row r="13" spans="2:16">
      <c r="B13" s="192" t="s">
        <v>252</v>
      </c>
      <c r="C13" s="193">
        <f>'Tabla 9 '!D23+'Tabla 9 '!D24</f>
        <v>2.3620000000000001</v>
      </c>
      <c r="D13" s="193">
        <f>'Tabla 9 '!E23+'Tabla 9 '!E24</f>
        <v>2.4039999999999999</v>
      </c>
      <c r="E13" s="193">
        <f>'Tabla 9 '!F23+'Tabla 9 '!F24</f>
        <v>1.7509999999999999</v>
      </c>
      <c r="F13" s="194">
        <f t="shared" si="0"/>
        <v>6.5169999999999995</v>
      </c>
      <c r="G13" s="30"/>
      <c r="H13" s="163" t="str">
        <f t="shared" si="1"/>
        <v>NORGENER</v>
      </c>
      <c r="I13" s="177">
        <f t="shared" si="2"/>
        <v>199.35</v>
      </c>
      <c r="J13" s="168">
        <f t="shared" si="3"/>
        <v>201.69300000000001</v>
      </c>
      <c r="K13" s="177">
        <f t="shared" si="4"/>
        <v>114.85553</v>
      </c>
      <c r="L13" s="168">
        <f t="shared" si="5"/>
        <v>193.476</v>
      </c>
      <c r="M13" s="177">
        <f>E29</f>
        <v>183.15460999999999</v>
      </c>
      <c r="N13" s="168">
        <f t="shared" si="6"/>
        <v>220.989</v>
      </c>
      <c r="O13" s="174">
        <f t="shared" si="7"/>
        <v>497.36014</v>
      </c>
      <c r="P13" s="174">
        <f t="shared" si="8"/>
        <v>616.15800000000002</v>
      </c>
    </row>
    <row r="14" spans="2:16" s="169" customFormat="1">
      <c r="B14" s="192" t="s">
        <v>73</v>
      </c>
      <c r="C14" s="194">
        <f>SUM(C3:C13)</f>
        <v>1329.145</v>
      </c>
      <c r="D14" s="194">
        <f>SUM(D3:D13)</f>
        <v>1340.085</v>
      </c>
      <c r="E14" s="194">
        <f>SUM(E3:E13)</f>
        <v>1318.893</v>
      </c>
      <c r="F14" s="205">
        <f>SUM(F3:F13)</f>
        <v>3988.123</v>
      </c>
      <c r="G14" s="170"/>
      <c r="H14" s="163" t="str">
        <f t="shared" si="1"/>
        <v>ON GROUP</v>
      </c>
      <c r="I14" s="177">
        <f t="shared" si="2"/>
        <v>0.16</v>
      </c>
      <c r="J14" s="168">
        <f t="shared" si="3"/>
        <v>2.3620000000000001</v>
      </c>
      <c r="K14" s="177">
        <f t="shared" si="4"/>
        <v>0.12139999999999999</v>
      </c>
      <c r="L14" s="168">
        <f t="shared" si="5"/>
        <v>2.4039999999999999</v>
      </c>
      <c r="M14" s="177">
        <f t="shared" si="9"/>
        <v>0.10685</v>
      </c>
      <c r="N14" s="168">
        <f t="shared" si="6"/>
        <v>1.7509999999999999</v>
      </c>
      <c r="O14" s="174">
        <f t="shared" si="7"/>
        <v>0.38824999999999998</v>
      </c>
      <c r="P14" s="174">
        <f t="shared" si="8"/>
        <v>6.5169999999999995</v>
      </c>
    </row>
    <row r="15" spans="2:16">
      <c r="B15" s="192"/>
      <c r="C15" s="194"/>
      <c r="D15" s="194"/>
      <c r="E15" s="194"/>
      <c r="F15" s="194"/>
      <c r="H15" s="163"/>
      <c r="I15" s="225">
        <f>SUM(I4:I14)</f>
        <v>1483.5900000000001</v>
      </c>
      <c r="J15" s="225">
        <f t="shared" ref="J15:P15" si="10">SUM(J4:J14)</f>
        <v>1329.145</v>
      </c>
      <c r="K15" s="225">
        <f t="shared" si="10"/>
        <v>1447.7894899999999</v>
      </c>
      <c r="L15" s="225">
        <f t="shared" si="10"/>
        <v>1340.085</v>
      </c>
      <c r="M15" s="225">
        <f t="shared" si="10"/>
        <v>1491.39177</v>
      </c>
      <c r="N15" s="225">
        <f t="shared" si="10"/>
        <v>1318.893</v>
      </c>
      <c r="O15" s="225">
        <f>SUM(O4:O14)</f>
        <v>4422.7712600000004</v>
      </c>
      <c r="P15" s="225">
        <f t="shared" si="10"/>
        <v>3988.123</v>
      </c>
    </row>
    <row r="16" spans="2:16">
      <c r="F16" s="211"/>
      <c r="O16" s="169"/>
      <c r="P16" s="169"/>
    </row>
    <row r="17" spans="2:27">
      <c r="O17" s="169"/>
      <c r="P17" s="169"/>
    </row>
    <row r="18" spans="2:27">
      <c r="B18" s="822" t="s">
        <v>293</v>
      </c>
      <c r="C18" s="822"/>
      <c r="D18" s="822"/>
      <c r="E18" s="822"/>
      <c r="F18" s="822"/>
    </row>
    <row r="19" spans="2:27">
      <c r="B19" s="158" t="s">
        <v>92</v>
      </c>
      <c r="C19" s="159" t="s">
        <v>188</v>
      </c>
      <c r="D19" s="159" t="s">
        <v>189</v>
      </c>
      <c r="E19" s="159" t="s">
        <v>190</v>
      </c>
      <c r="F19" s="160" t="s">
        <v>312</v>
      </c>
    </row>
    <row r="20" spans="2:27">
      <c r="B20" s="192" t="s">
        <v>76</v>
      </c>
      <c r="C20" s="203">
        <v>0</v>
      </c>
      <c r="D20" s="203">
        <v>0</v>
      </c>
      <c r="E20" s="203">
        <v>0</v>
      </c>
      <c r="F20" s="194">
        <f t="shared" ref="F20:F30" si="11">+SUM(C20:E20)</f>
        <v>0</v>
      </c>
      <c r="O20" s="191"/>
      <c r="P20" s="191"/>
      <c r="Q20" s="191"/>
      <c r="R20" s="191"/>
      <c r="S20" s="191"/>
      <c r="T20" s="191"/>
    </row>
    <row r="21" spans="2:27">
      <c r="B21" s="192" t="s">
        <v>96</v>
      </c>
      <c r="C21" s="203">
        <v>101.15</v>
      </c>
      <c r="D21" s="203">
        <v>84.873999999999995</v>
      </c>
      <c r="E21" s="203">
        <v>112.581</v>
      </c>
      <c r="F21" s="194">
        <f t="shared" si="11"/>
        <v>298.60500000000002</v>
      </c>
      <c r="O21" s="191"/>
      <c r="P21" s="191"/>
      <c r="Q21" s="191"/>
      <c r="R21" s="191"/>
      <c r="S21" s="191"/>
      <c r="T21" s="191"/>
      <c r="U21" s="172"/>
      <c r="V21" s="172"/>
      <c r="W21" s="172"/>
      <c r="X21" s="172"/>
      <c r="Y21" s="172"/>
      <c r="Z21" s="172"/>
      <c r="AA21" s="172"/>
    </row>
    <row r="22" spans="2:27">
      <c r="B22" s="192" t="s">
        <v>97</v>
      </c>
      <c r="C22" s="203">
        <v>347.54</v>
      </c>
      <c r="D22" s="203">
        <v>352.46078999999997</v>
      </c>
      <c r="E22" s="203">
        <v>360.74</v>
      </c>
      <c r="F22" s="194">
        <f t="shared" si="11"/>
        <v>1060.7407900000001</v>
      </c>
      <c r="O22" s="191"/>
      <c r="P22" s="191"/>
      <c r="Q22" s="191"/>
      <c r="R22" s="191"/>
      <c r="S22" s="191"/>
      <c r="T22" s="191"/>
      <c r="U22" s="172"/>
      <c r="V22" s="172"/>
      <c r="W22" s="172"/>
      <c r="X22" s="172"/>
      <c r="Y22" s="172"/>
      <c r="Z22" s="172"/>
      <c r="AA22" s="172"/>
    </row>
    <row r="23" spans="2:27">
      <c r="B23" s="192" t="s">
        <v>98</v>
      </c>
      <c r="C23" s="203">
        <v>0.9</v>
      </c>
      <c r="D23" s="203">
        <v>54.659660000000002</v>
      </c>
      <c r="E23" s="203">
        <v>63.000970000000002</v>
      </c>
      <c r="F23" s="194">
        <f t="shared" si="11"/>
        <v>118.56063</v>
      </c>
      <c r="O23" s="822"/>
      <c r="P23" s="822"/>
      <c r="Q23" s="822"/>
      <c r="R23" s="822"/>
      <c r="S23" s="805"/>
      <c r="T23" s="805"/>
      <c r="U23" s="805"/>
      <c r="V23" s="805"/>
      <c r="W23" s="805"/>
      <c r="X23" s="805"/>
      <c r="Y23" s="805"/>
      <c r="Z23" s="805"/>
      <c r="AA23" s="172"/>
    </row>
    <row r="24" spans="2:27">
      <c r="B24" s="192" t="s">
        <v>74</v>
      </c>
      <c r="C24" s="203">
        <v>653.6</v>
      </c>
      <c r="D24" s="203">
        <v>556.60682999999995</v>
      </c>
      <c r="E24" s="203">
        <v>551.67728</v>
      </c>
      <c r="F24" s="194">
        <f t="shared" si="11"/>
        <v>1761.88411</v>
      </c>
      <c r="O24" s="159"/>
      <c r="P24" s="159"/>
      <c r="Q24" s="159"/>
      <c r="R24" s="160"/>
      <c r="S24" s="201"/>
      <c r="T24" s="201"/>
      <c r="U24" s="171"/>
      <c r="V24" s="171"/>
      <c r="W24" s="171"/>
      <c r="X24" s="171"/>
      <c r="Y24" s="171"/>
      <c r="Z24" s="171"/>
      <c r="AA24" s="172"/>
    </row>
    <row r="25" spans="2:27">
      <c r="B25" s="192" t="s">
        <v>99</v>
      </c>
      <c r="C25" s="203">
        <v>1.01</v>
      </c>
      <c r="D25" s="203">
        <v>1.3236300000000001</v>
      </c>
      <c r="E25" s="203">
        <v>1.34378</v>
      </c>
      <c r="F25" s="194">
        <f t="shared" si="11"/>
        <v>3.6774100000000001</v>
      </c>
      <c r="O25" s="193"/>
      <c r="P25" s="193"/>
      <c r="Q25" s="193"/>
      <c r="R25" s="194"/>
      <c r="S25" s="175"/>
      <c r="T25" s="167"/>
      <c r="U25" s="175"/>
      <c r="V25" s="167"/>
      <c r="W25" s="175"/>
      <c r="X25" s="167"/>
      <c r="Y25" s="176"/>
      <c r="Z25" s="176"/>
      <c r="AA25" s="172"/>
    </row>
    <row r="26" spans="2:27">
      <c r="B26" s="192" t="s">
        <v>75</v>
      </c>
      <c r="C26" s="203">
        <v>55.15</v>
      </c>
      <c r="D26" s="203">
        <v>179.23750000000001</v>
      </c>
      <c r="E26" s="203">
        <v>93.389589999999998</v>
      </c>
      <c r="F26" s="194">
        <f t="shared" si="11"/>
        <v>327.77709000000004</v>
      </c>
      <c r="O26" s="193"/>
      <c r="P26" s="193"/>
      <c r="Q26" s="193"/>
      <c r="R26" s="194"/>
      <c r="S26" s="175"/>
      <c r="T26" s="167"/>
      <c r="U26" s="175"/>
      <c r="V26" s="167"/>
      <c r="W26" s="175"/>
      <c r="X26" s="167"/>
      <c r="Y26" s="176"/>
      <c r="Z26" s="176"/>
      <c r="AA26" s="172"/>
    </row>
    <row r="27" spans="2:27">
      <c r="B27" s="192" t="s">
        <v>100</v>
      </c>
      <c r="C27" s="203">
        <v>113.79</v>
      </c>
      <c r="D27" s="203">
        <v>92.204999999999998</v>
      </c>
      <c r="E27" s="203">
        <v>117.026</v>
      </c>
      <c r="F27" s="194">
        <f t="shared" si="11"/>
        <v>323.02100000000002</v>
      </c>
      <c r="O27" s="193"/>
      <c r="P27" s="193"/>
      <c r="Q27" s="193"/>
      <c r="R27" s="194"/>
      <c r="S27" s="175"/>
      <c r="T27" s="167"/>
      <c r="U27" s="175"/>
      <c r="V27" s="167"/>
      <c r="W27" s="175"/>
      <c r="X27" s="167"/>
      <c r="Y27" s="176"/>
      <c r="Z27" s="176"/>
      <c r="AA27" s="172"/>
    </row>
    <row r="28" spans="2:27">
      <c r="B28" s="192" t="s">
        <v>203</v>
      </c>
      <c r="C28" s="203">
        <v>10.94</v>
      </c>
      <c r="D28" s="203">
        <v>11.44515</v>
      </c>
      <c r="E28" s="203">
        <v>8.3716899999999992</v>
      </c>
      <c r="F28" s="194">
        <f t="shared" si="11"/>
        <v>30.756839999999997</v>
      </c>
      <c r="O28" s="193"/>
      <c r="P28" s="193"/>
      <c r="Q28" s="193"/>
      <c r="R28" s="194"/>
      <c r="S28" s="175"/>
      <c r="T28" s="167"/>
      <c r="U28" s="175"/>
      <c r="V28" s="167"/>
      <c r="W28" s="175"/>
      <c r="X28" s="167"/>
      <c r="Y28" s="176"/>
      <c r="Z28" s="176"/>
      <c r="AA28" s="172"/>
    </row>
    <row r="29" spans="2:27">
      <c r="B29" s="192" t="s">
        <v>101</v>
      </c>
      <c r="C29" s="203">
        <v>199.35</v>
      </c>
      <c r="D29" s="203">
        <v>114.85553</v>
      </c>
      <c r="E29" s="203">
        <v>183.15460999999999</v>
      </c>
      <c r="F29" s="194">
        <f t="shared" si="11"/>
        <v>497.36014</v>
      </c>
      <c r="O29" s="193"/>
      <c r="P29" s="193"/>
      <c r="Q29" s="193"/>
      <c r="R29" s="194"/>
      <c r="S29" s="175"/>
      <c r="T29" s="167"/>
      <c r="U29" s="175"/>
      <c r="V29" s="167"/>
      <c r="W29" s="175"/>
      <c r="X29" s="167"/>
      <c r="Y29" s="176"/>
      <c r="Z29" s="176"/>
      <c r="AA29" s="172"/>
    </row>
    <row r="30" spans="2:27">
      <c r="B30" s="192" t="s">
        <v>252</v>
      </c>
      <c r="C30" s="203">
        <v>0.16</v>
      </c>
      <c r="D30" s="203">
        <v>0.12139999999999999</v>
      </c>
      <c r="E30" s="203">
        <v>0.10685</v>
      </c>
      <c r="F30" s="194">
        <f t="shared" si="11"/>
        <v>0.38824999999999998</v>
      </c>
      <c r="O30" s="193"/>
      <c r="P30" s="193"/>
      <c r="Q30" s="193"/>
      <c r="R30" s="194"/>
      <c r="S30" s="175"/>
      <c r="T30" s="167"/>
      <c r="U30" s="175"/>
      <c r="V30" s="167"/>
      <c r="W30" s="175"/>
      <c r="X30" s="167"/>
      <c r="Y30" s="176"/>
      <c r="Z30" s="176"/>
      <c r="AA30" s="172"/>
    </row>
    <row r="31" spans="2:27">
      <c r="B31" s="192" t="s">
        <v>73</v>
      </c>
      <c r="C31" s="194">
        <f>SUM(C20:C30)</f>
        <v>1483.5900000000001</v>
      </c>
      <c r="D31" s="194">
        <f>SUM(D20:D30)</f>
        <v>1447.7894899999999</v>
      </c>
      <c r="E31" s="194">
        <f>SUM(E20:E30)</f>
        <v>1491.39177</v>
      </c>
      <c r="F31" s="194">
        <f>+SUM(F20:F30)</f>
        <v>4422.7712600000004</v>
      </c>
      <c r="O31" s="193"/>
      <c r="P31" s="193"/>
      <c r="Q31" s="193"/>
      <c r="R31" s="194"/>
      <c r="S31" s="175"/>
      <c r="T31" s="167"/>
      <c r="U31" s="175"/>
      <c r="V31" s="167"/>
      <c r="W31" s="175"/>
      <c r="X31" s="167"/>
      <c r="Y31" s="176"/>
      <c r="Z31" s="176"/>
      <c r="AA31" s="172"/>
    </row>
    <row r="32" spans="2:27">
      <c r="B32" s="822"/>
      <c r="C32" s="822"/>
      <c r="D32" s="822"/>
      <c r="E32" s="822"/>
      <c r="F32" s="822"/>
      <c r="O32" s="193"/>
      <c r="P32" s="193"/>
      <c r="Q32" s="193"/>
      <c r="R32" s="194"/>
      <c r="S32" s="175"/>
      <c r="T32" s="167"/>
      <c r="U32" s="175"/>
      <c r="V32" s="167"/>
      <c r="W32" s="175"/>
      <c r="X32" s="167"/>
      <c r="Y32" s="176"/>
      <c r="Z32" s="176"/>
      <c r="AA32" s="172"/>
    </row>
    <row r="33" spans="2:27">
      <c r="O33" s="193"/>
      <c r="P33" s="193"/>
      <c r="Q33" s="193"/>
      <c r="R33" s="194"/>
      <c r="S33" s="175"/>
      <c r="T33" s="167"/>
      <c r="U33" s="175"/>
      <c r="V33" s="167"/>
      <c r="W33" s="175"/>
      <c r="X33" s="167"/>
      <c r="Y33" s="176"/>
      <c r="Z33" s="176"/>
      <c r="AA33" s="172"/>
    </row>
    <row r="34" spans="2:27">
      <c r="O34" s="193"/>
      <c r="P34" s="193"/>
      <c r="Q34" s="193"/>
      <c r="R34" s="194"/>
      <c r="S34" s="175"/>
      <c r="T34" s="167"/>
      <c r="U34" s="175"/>
      <c r="V34" s="167"/>
      <c r="W34" s="175"/>
      <c r="X34" s="167"/>
      <c r="Y34" s="176"/>
      <c r="Z34" s="176"/>
      <c r="AA34" s="172"/>
    </row>
    <row r="35" spans="2:27">
      <c r="O35" s="193"/>
      <c r="P35" s="193"/>
      <c r="Q35" s="193"/>
      <c r="R35" s="194"/>
      <c r="S35" s="167"/>
      <c r="T35" s="167"/>
      <c r="U35" s="167"/>
      <c r="V35" s="167"/>
      <c r="W35" s="167"/>
      <c r="X35" s="167"/>
      <c r="Y35" s="176"/>
      <c r="Z35" s="176"/>
      <c r="AA35" s="172"/>
    </row>
    <row r="36" spans="2:27">
      <c r="O36" s="194"/>
      <c r="P36" s="194"/>
      <c r="Q36" s="194"/>
      <c r="R36" s="194"/>
      <c r="S36" s="175"/>
      <c r="T36" s="175"/>
      <c r="U36" s="175"/>
      <c r="V36" s="175"/>
      <c r="W36" s="175"/>
      <c r="X36" s="175"/>
      <c r="Y36" s="175"/>
      <c r="Z36" s="175"/>
      <c r="AA36" s="172"/>
    </row>
    <row r="37" spans="2:27">
      <c r="O37" s="191"/>
      <c r="P37" s="191"/>
      <c r="Q37" s="191"/>
      <c r="R37" s="191"/>
      <c r="S37" s="191"/>
      <c r="T37" s="191"/>
      <c r="U37" s="172"/>
      <c r="V37" s="172"/>
      <c r="W37" s="172"/>
      <c r="X37" s="172"/>
      <c r="Y37" s="172"/>
      <c r="Z37" s="172"/>
      <c r="AA37" s="172"/>
    </row>
    <row r="38" spans="2:27">
      <c r="B38" s="158"/>
      <c r="C38" s="159"/>
      <c r="D38" s="159"/>
      <c r="E38" s="159"/>
      <c r="F38" s="160"/>
      <c r="O38" s="191"/>
      <c r="P38" s="191"/>
      <c r="Q38" s="191"/>
      <c r="R38" s="191"/>
      <c r="S38" s="191"/>
      <c r="T38" s="191"/>
    </row>
    <row r="39" spans="2:27">
      <c r="B39" s="192"/>
      <c r="C39" s="193"/>
      <c r="D39" s="193"/>
      <c r="E39" s="193"/>
      <c r="F39" s="194"/>
      <c r="O39" s="191"/>
      <c r="P39" s="191"/>
      <c r="Q39" s="191"/>
      <c r="R39" s="191"/>
      <c r="S39" s="191"/>
      <c r="T39" s="191"/>
    </row>
    <row r="40" spans="2:27">
      <c r="B40" s="192"/>
      <c r="C40" s="193"/>
      <c r="D40" s="193"/>
      <c r="E40" s="193"/>
      <c r="F40" s="194"/>
      <c r="O40" s="191"/>
      <c r="P40" s="191"/>
      <c r="Q40" s="191"/>
      <c r="R40" s="191"/>
      <c r="S40" s="191"/>
      <c r="T40" s="191"/>
    </row>
    <row r="41" spans="2:27">
      <c r="B41" s="192"/>
      <c r="C41" s="193"/>
      <c r="D41" s="193"/>
      <c r="E41" s="193"/>
      <c r="F41" s="194"/>
    </row>
    <row r="42" spans="2:27">
      <c r="B42" s="192"/>
      <c r="C42" s="193"/>
      <c r="D42" s="193"/>
      <c r="E42" s="193"/>
      <c r="F42" s="194"/>
      <c r="I42" s="190"/>
      <c r="J42" s="190"/>
      <c r="K42" s="190"/>
      <c r="L42" s="190"/>
      <c r="M42" s="190"/>
      <c r="N42" s="190"/>
    </row>
    <row r="43" spans="2:27">
      <c r="B43" s="192"/>
      <c r="C43" s="193"/>
      <c r="D43" s="193"/>
      <c r="E43" s="193"/>
      <c r="F43" s="194"/>
      <c r="I43" s="822"/>
      <c r="J43" s="822"/>
      <c r="K43" s="822"/>
      <c r="L43" s="822"/>
      <c r="M43" s="822"/>
      <c r="N43" s="822"/>
    </row>
    <row r="44" spans="2:27">
      <c r="B44" s="192"/>
      <c r="C44" s="193"/>
      <c r="D44" s="193"/>
      <c r="E44" s="193"/>
      <c r="F44" s="194"/>
      <c r="I44" s="158"/>
      <c r="J44" s="159"/>
      <c r="K44" s="159"/>
      <c r="L44" s="159"/>
      <c r="M44" s="159"/>
      <c r="N44" s="159"/>
    </row>
    <row r="45" spans="2:27">
      <c r="B45" s="192"/>
      <c r="C45" s="193"/>
      <c r="D45" s="193"/>
      <c r="E45" s="193"/>
      <c r="F45" s="194"/>
      <c r="I45" s="192"/>
      <c r="J45" s="193"/>
      <c r="K45" s="193"/>
      <c r="L45" s="193"/>
      <c r="M45" s="193"/>
      <c r="N45" s="193"/>
    </row>
    <row r="46" spans="2:27">
      <c r="B46" s="192"/>
      <c r="C46" s="193"/>
      <c r="D46" s="193"/>
      <c r="E46" s="193"/>
      <c r="F46" s="194"/>
      <c r="I46" s="192"/>
      <c r="J46" s="193"/>
      <c r="K46" s="193"/>
      <c r="L46" s="193"/>
      <c r="M46" s="193"/>
      <c r="N46" s="193"/>
    </row>
    <row r="47" spans="2:27">
      <c r="B47" s="192"/>
      <c r="C47" s="193"/>
      <c r="D47" s="193"/>
      <c r="E47" s="193"/>
      <c r="F47" s="194"/>
      <c r="I47" s="192"/>
      <c r="J47" s="193"/>
      <c r="K47" s="193"/>
      <c r="L47" s="193"/>
      <c r="M47" s="193"/>
      <c r="N47" s="193"/>
    </row>
    <row r="48" spans="2:27">
      <c r="B48" s="192"/>
      <c r="C48" s="193"/>
      <c r="D48" s="193"/>
      <c r="E48" s="193"/>
      <c r="F48" s="194"/>
      <c r="I48" s="192"/>
      <c r="J48" s="193"/>
      <c r="K48" s="193"/>
      <c r="L48" s="193"/>
      <c r="M48" s="193"/>
      <c r="N48" s="193"/>
    </row>
    <row r="49" spans="2:14">
      <c r="B49" s="192"/>
      <c r="C49" s="193"/>
      <c r="D49" s="193"/>
      <c r="E49" s="193"/>
      <c r="F49" s="194"/>
      <c r="I49" s="192"/>
      <c r="J49" s="193"/>
      <c r="K49" s="193"/>
      <c r="L49" s="193"/>
      <c r="M49" s="193"/>
      <c r="N49" s="193"/>
    </row>
    <row r="50" spans="2:14">
      <c r="B50" s="192"/>
      <c r="C50" s="194"/>
      <c r="D50" s="194"/>
      <c r="E50" s="194"/>
      <c r="F50" s="206"/>
      <c r="I50" s="192"/>
      <c r="J50" s="193"/>
      <c r="K50" s="193"/>
      <c r="L50" s="193"/>
      <c r="M50" s="193"/>
      <c r="N50" s="193"/>
    </row>
    <row r="51" spans="2:14">
      <c r="B51" s="172"/>
      <c r="C51" s="172"/>
      <c r="D51" s="172"/>
      <c r="E51" s="172"/>
      <c r="F51" s="169"/>
      <c r="I51" s="192"/>
      <c r="J51" s="193"/>
      <c r="K51" s="193"/>
      <c r="L51" s="193"/>
      <c r="M51" s="193"/>
      <c r="N51" s="193"/>
    </row>
    <row r="52" spans="2:14">
      <c r="B52" s="172"/>
      <c r="C52" s="172"/>
      <c r="D52" s="172"/>
      <c r="E52" s="172"/>
      <c r="F52" s="169"/>
      <c r="I52" s="192"/>
      <c r="J52" s="193"/>
      <c r="K52" s="193"/>
      <c r="L52" s="193"/>
      <c r="M52" s="193"/>
      <c r="N52" s="193"/>
    </row>
    <row r="53" spans="2:14">
      <c r="B53" s="169"/>
      <c r="C53" s="169"/>
      <c r="D53" s="169"/>
      <c r="E53" s="169"/>
      <c r="F53" s="169"/>
      <c r="I53" s="192"/>
      <c r="J53" s="193"/>
      <c r="K53" s="193"/>
      <c r="L53" s="193"/>
      <c r="M53" s="193"/>
      <c r="N53" s="193"/>
    </row>
    <row r="54" spans="2:14">
      <c r="I54" s="192"/>
      <c r="J54" s="193"/>
      <c r="K54" s="193"/>
      <c r="L54" s="193"/>
      <c r="M54" s="193"/>
      <c r="N54" s="193"/>
    </row>
    <row r="55" spans="2:14">
      <c r="I55" s="192"/>
      <c r="J55" s="193"/>
      <c r="K55" s="193"/>
      <c r="L55" s="193"/>
      <c r="M55" s="193"/>
      <c r="N55" s="193"/>
    </row>
    <row r="56" spans="2:14">
      <c r="I56" s="192"/>
      <c r="J56" s="194"/>
      <c r="K56" s="194"/>
      <c r="L56" s="194"/>
      <c r="M56" s="194"/>
      <c r="N56" s="194"/>
    </row>
  </sheetData>
  <mergeCells count="13">
    <mergeCell ref="Y23:Z23"/>
    <mergeCell ref="S23:T23"/>
    <mergeCell ref="U23:V23"/>
    <mergeCell ref="B18:F18"/>
    <mergeCell ref="O2:P2"/>
    <mergeCell ref="I2:J2"/>
    <mergeCell ref="K2:L2"/>
    <mergeCell ref="M2:N2"/>
    <mergeCell ref="B1:F1"/>
    <mergeCell ref="B32:F32"/>
    <mergeCell ref="O23:R23"/>
    <mergeCell ref="I43:N43"/>
    <mergeCell ref="W23:X2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Hoja12">
    <tabColor rgb="FF00B050"/>
  </sheetPr>
  <dimension ref="B2:M15"/>
  <sheetViews>
    <sheetView workbookViewId="0">
      <selection activeCell="E37" sqref="E37"/>
    </sheetView>
  </sheetViews>
  <sheetFormatPr baseColWidth="10" defaultRowHeight="12.75"/>
  <cols>
    <col min="2" max="4" width="10.5703125" customWidth="1"/>
    <col min="5" max="5" width="12.5703125" customWidth="1"/>
  </cols>
  <sheetData>
    <row r="2" spans="2:13" ht="13.5" thickBot="1">
      <c r="B2" s="154"/>
      <c r="C2" s="154"/>
      <c r="D2" s="154"/>
      <c r="E2" s="155"/>
    </row>
    <row r="3" spans="2:13" ht="13.5" thickBot="1">
      <c r="B3" s="149" t="s">
        <v>205</v>
      </c>
      <c r="C3" s="149" t="s">
        <v>106</v>
      </c>
      <c r="D3" s="149" t="s">
        <v>107</v>
      </c>
      <c r="E3" s="149" t="s">
        <v>313</v>
      </c>
      <c r="I3" s="136"/>
      <c r="J3" s="136"/>
      <c r="K3" s="136"/>
      <c r="L3" s="136"/>
      <c r="M3" s="136"/>
    </row>
    <row r="4" spans="2:13">
      <c r="B4" s="150" t="s">
        <v>206</v>
      </c>
      <c r="C4" s="151">
        <v>41573</v>
      </c>
      <c r="D4" s="151">
        <v>41577</v>
      </c>
      <c r="E4" s="623">
        <v>5</v>
      </c>
    </row>
    <row r="5" spans="2:13">
      <c r="B5" s="150" t="s">
        <v>208</v>
      </c>
      <c r="C5" s="151">
        <v>41548</v>
      </c>
      <c r="D5" s="151">
        <v>41574</v>
      </c>
      <c r="E5" s="623">
        <v>27</v>
      </c>
    </row>
    <row r="6" spans="2:13">
      <c r="B6" s="150" t="s">
        <v>108</v>
      </c>
      <c r="C6" s="151">
        <v>41586</v>
      </c>
      <c r="D6" s="151">
        <v>41600</v>
      </c>
      <c r="E6" s="623">
        <v>15</v>
      </c>
      <c r="F6" s="9"/>
    </row>
    <row r="7" spans="2:13" s="188" customFormat="1">
      <c r="B7" s="150" t="s">
        <v>108</v>
      </c>
      <c r="C7" s="151">
        <v>41609</v>
      </c>
      <c r="D7" s="151">
        <v>41630</v>
      </c>
      <c r="E7" s="623">
        <v>22</v>
      </c>
      <c r="F7" s="9"/>
    </row>
    <row r="8" spans="2:13">
      <c r="B8" s="150" t="s">
        <v>127</v>
      </c>
      <c r="C8" s="151">
        <v>41562</v>
      </c>
      <c r="D8" s="151">
        <v>41566</v>
      </c>
      <c r="E8" s="623">
        <v>5</v>
      </c>
      <c r="F8" s="9"/>
    </row>
    <row r="9" spans="2:13">
      <c r="B9" s="150" t="s">
        <v>128</v>
      </c>
      <c r="C9" s="151">
        <v>41562</v>
      </c>
      <c r="D9" s="151">
        <v>41566</v>
      </c>
      <c r="E9" s="623">
        <v>5</v>
      </c>
      <c r="F9" s="9"/>
    </row>
    <row r="10" spans="2:13" s="188" customFormat="1">
      <c r="B10" s="150" t="s">
        <v>450</v>
      </c>
      <c r="C10" s="151">
        <v>41582</v>
      </c>
      <c r="D10" s="151">
        <v>41593</v>
      </c>
      <c r="E10" s="623">
        <v>12</v>
      </c>
      <c r="F10" s="9"/>
    </row>
    <row r="11" spans="2:13" s="188" customFormat="1">
      <c r="B11" s="150" t="s">
        <v>451</v>
      </c>
      <c r="C11" s="151">
        <v>41548</v>
      </c>
      <c r="D11" s="151">
        <v>41558</v>
      </c>
      <c r="E11" s="623">
        <v>11</v>
      </c>
      <c r="F11" s="9"/>
    </row>
    <row r="12" spans="2:13">
      <c r="B12" s="150" t="s">
        <v>211</v>
      </c>
      <c r="C12" s="151">
        <v>41548</v>
      </c>
      <c r="D12" s="151">
        <v>41582</v>
      </c>
      <c r="E12" s="623">
        <v>34</v>
      </c>
      <c r="F12" s="9"/>
    </row>
    <row r="13" spans="2:13">
      <c r="B13" s="150" t="s">
        <v>212</v>
      </c>
      <c r="C13" s="151">
        <v>41548</v>
      </c>
      <c r="D13" s="151">
        <v>41578</v>
      </c>
      <c r="E13" s="623">
        <v>31</v>
      </c>
      <c r="F13" s="9"/>
    </row>
    <row r="14" spans="2:13">
      <c r="B14" s="150" t="s">
        <v>213</v>
      </c>
      <c r="C14" s="151">
        <v>41582</v>
      </c>
      <c r="D14" s="151">
        <v>41584</v>
      </c>
      <c r="E14" s="623">
        <v>3</v>
      </c>
      <c r="F14" s="9"/>
    </row>
    <row r="15" spans="2:13" ht="13.5" thickBot="1">
      <c r="B15" s="152" t="s">
        <v>130</v>
      </c>
      <c r="C15" s="153">
        <v>41583</v>
      </c>
      <c r="D15" s="153">
        <v>41607</v>
      </c>
      <c r="E15" s="624">
        <v>25</v>
      </c>
      <c r="F15" s="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Hoja19">
    <tabColor rgb="FF00B050"/>
  </sheetPr>
  <dimension ref="B1:E22"/>
  <sheetViews>
    <sheetView workbookViewId="0">
      <selection activeCell="B2" sqref="B2:E9"/>
    </sheetView>
  </sheetViews>
  <sheetFormatPr baseColWidth="10" defaultRowHeight="12.75"/>
  <cols>
    <col min="1" max="1" width="2.5703125" customWidth="1"/>
    <col min="2" max="2" width="21.7109375" customWidth="1"/>
    <col min="3" max="4" width="8.7109375" customWidth="1"/>
    <col min="5" max="5" width="11.5703125" bestFit="1" customWidth="1"/>
    <col min="6" max="6" width="3" customWidth="1"/>
  </cols>
  <sheetData>
    <row r="1" spans="2:5" ht="13.5" thickBot="1"/>
    <row r="2" spans="2:5" ht="13.5" thickBot="1">
      <c r="B2" s="662" t="s">
        <v>120</v>
      </c>
      <c r="C2" s="657" t="s">
        <v>188</v>
      </c>
      <c r="D2" s="657" t="s">
        <v>189</v>
      </c>
      <c r="E2" s="657" t="s">
        <v>190</v>
      </c>
    </row>
    <row r="3" spans="2:5" ht="13.5" thickTop="1">
      <c r="B3" s="663" t="s">
        <v>121</v>
      </c>
      <c r="C3" s="664">
        <v>78.268387096774219</v>
      </c>
      <c r="D3" s="665">
        <v>80.229333333333315</v>
      </c>
      <c r="E3" s="666">
        <v>87.465161290322584</v>
      </c>
    </row>
    <row r="4" spans="2:5">
      <c r="B4" s="663" t="s">
        <v>97</v>
      </c>
      <c r="C4" s="667">
        <v>94.959677419354833</v>
      </c>
      <c r="D4" s="665">
        <v>95.52</v>
      </c>
      <c r="E4" s="665">
        <v>95.60806451612909</v>
      </c>
    </row>
    <row r="5" spans="2:5">
      <c r="B5" s="663" t="s">
        <v>101</v>
      </c>
      <c r="C5" s="666">
        <v>81.654516129032231</v>
      </c>
      <c r="D5" s="665">
        <v>83.489999999999966</v>
      </c>
      <c r="E5" s="665">
        <v>79.499999999999957</v>
      </c>
    </row>
    <row r="6" spans="2:5">
      <c r="B6" s="663" t="s">
        <v>122</v>
      </c>
      <c r="C6" s="666">
        <v>80.120645161290369</v>
      </c>
      <c r="D6" s="665">
        <v>82.17500000000004</v>
      </c>
      <c r="E6" s="665">
        <v>84.328387096774222</v>
      </c>
    </row>
    <row r="7" spans="2:5">
      <c r="B7" s="668" t="s">
        <v>123</v>
      </c>
      <c r="C7" s="664">
        <v>82.297741935483899</v>
      </c>
      <c r="D7" s="665">
        <v>83.17000000000003</v>
      </c>
      <c r="E7" s="665">
        <v>86.067741935483852</v>
      </c>
    </row>
    <row r="8" spans="2:5">
      <c r="B8" s="668" t="s">
        <v>96</v>
      </c>
      <c r="C8" s="664">
        <v>78.765806451612931</v>
      </c>
      <c r="D8" s="665">
        <v>82.983333333333334</v>
      </c>
      <c r="E8" s="665">
        <v>80.719032258064516</v>
      </c>
    </row>
    <row r="9" spans="2:5" ht="13.5" thickBot="1">
      <c r="B9" s="669" t="s">
        <v>100</v>
      </c>
      <c r="C9" s="670">
        <v>88.090645161290283</v>
      </c>
      <c r="D9" s="670">
        <v>82.720333333333301</v>
      </c>
      <c r="E9" s="670">
        <v>87.255161290322548</v>
      </c>
    </row>
    <row r="21" spans="2:3">
      <c r="B21" s="53"/>
      <c r="C21" s="53"/>
    </row>
    <row r="22" spans="2:3">
      <c r="B22" s="53"/>
      <c r="C22" s="5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Hoja20">
    <tabColor rgb="FF00B050"/>
  </sheetPr>
  <dimension ref="B1:E6"/>
  <sheetViews>
    <sheetView zoomScaleNormal="100" workbookViewId="0">
      <selection activeCell="K2" sqref="K2"/>
    </sheetView>
  </sheetViews>
  <sheetFormatPr baseColWidth="10" defaultRowHeight="12.75"/>
  <cols>
    <col min="1" max="1" width="2.5703125" customWidth="1"/>
    <col min="2" max="2" width="17.140625" customWidth="1"/>
    <col min="3" max="3" width="6.5703125" bestFit="1" customWidth="1"/>
    <col min="4" max="4" width="7.7109375" bestFit="1" customWidth="1"/>
    <col min="5" max="5" width="11.5703125" bestFit="1" customWidth="1"/>
    <col min="6" max="6" width="3" customWidth="1"/>
  </cols>
  <sheetData>
    <row r="1" spans="2:5" ht="13.5" thickBot="1"/>
    <row r="2" spans="2:5" ht="13.5" thickBot="1">
      <c r="B2" s="656" t="s">
        <v>124</v>
      </c>
      <c r="C2" s="657" t="s">
        <v>188</v>
      </c>
      <c r="D2" s="657" t="s">
        <v>189</v>
      </c>
      <c r="E2" s="657" t="s">
        <v>190</v>
      </c>
    </row>
    <row r="3" spans="2:5" ht="13.5" thickTop="1">
      <c r="B3" s="658" t="s">
        <v>121</v>
      </c>
      <c r="C3" s="659">
        <v>844.43371542323075</v>
      </c>
      <c r="D3" s="659">
        <v>809.69743755068055</v>
      </c>
      <c r="E3" s="659">
        <v>834.95330396635848</v>
      </c>
    </row>
    <row r="4" spans="2:5">
      <c r="B4" s="658" t="s">
        <v>125</v>
      </c>
      <c r="C4" s="659">
        <v>848.87123019528565</v>
      </c>
      <c r="D4" s="659">
        <v>819.46030135703609</v>
      </c>
      <c r="E4" s="659">
        <v>856.10632102601937</v>
      </c>
    </row>
    <row r="5" spans="2:5">
      <c r="B5" s="658" t="s">
        <v>122</v>
      </c>
      <c r="C5" s="659">
        <v>839.84915035740039</v>
      </c>
      <c r="D5" s="659">
        <v>805.35621198095623</v>
      </c>
      <c r="E5" s="659">
        <v>830.87035068937405</v>
      </c>
    </row>
    <row r="6" spans="2:5" ht="13.5" thickBot="1">
      <c r="B6" s="660" t="s">
        <v>123</v>
      </c>
      <c r="C6" s="661">
        <v>839.9103539702694</v>
      </c>
      <c r="D6" s="661">
        <v>802.56592322628649</v>
      </c>
      <c r="E6" s="661">
        <v>809.01011245224504</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Hoja21">
    <tabColor rgb="FF00B050"/>
  </sheetPr>
  <dimension ref="B1:E5"/>
  <sheetViews>
    <sheetView zoomScaleNormal="100" workbookViewId="0">
      <selection activeCell="C13" sqref="C13"/>
    </sheetView>
  </sheetViews>
  <sheetFormatPr baseColWidth="10" defaultRowHeight="12.75"/>
  <cols>
    <col min="1" max="1" width="2.5703125" customWidth="1"/>
    <col min="2" max="2" width="16.85546875" customWidth="1"/>
    <col min="3" max="3" width="8.140625" bestFit="1" customWidth="1"/>
    <col min="4" max="4" width="10.85546875" bestFit="1" customWidth="1"/>
    <col min="5" max="5" width="10.28515625" bestFit="1" customWidth="1"/>
    <col min="6" max="6" width="3" customWidth="1"/>
  </cols>
  <sheetData>
    <row r="1" spans="2:5" ht="13.5" thickBot="1"/>
    <row r="2" spans="2:5" ht="27.75" customHeight="1" thickBot="1">
      <c r="B2" s="671" t="s">
        <v>586</v>
      </c>
      <c r="C2" s="672" t="s">
        <v>188</v>
      </c>
      <c r="D2" s="672" t="s">
        <v>189</v>
      </c>
      <c r="E2" s="672" t="s">
        <v>190</v>
      </c>
    </row>
    <row r="3" spans="2:5" ht="13.5" thickTop="1">
      <c r="B3" s="49" t="s">
        <v>121</v>
      </c>
      <c r="C3" s="50">
        <v>7.443269732547007</v>
      </c>
      <c r="D3" s="50">
        <v>6.0859164973490589</v>
      </c>
      <c r="E3" s="50">
        <v>5.6375036182245992</v>
      </c>
    </row>
    <row r="4" spans="2:5">
      <c r="B4" s="49" t="s">
        <v>125</v>
      </c>
      <c r="C4" s="50">
        <v>11.498321724900965</v>
      </c>
      <c r="D4" s="50">
        <v>11.498321699970431</v>
      </c>
      <c r="E4" s="50">
        <v>11.498321666024996</v>
      </c>
    </row>
    <row r="5" spans="2:5" ht="13.5" thickBot="1">
      <c r="B5" s="51" t="s">
        <v>122</v>
      </c>
      <c r="C5" s="52">
        <v>7.443269732547007</v>
      </c>
      <c r="D5" s="52">
        <v>6.0859164973490589</v>
      </c>
      <c r="E5" s="52">
        <v>5.6375036182245992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tabColor rgb="FF00B050"/>
  </sheetPr>
  <dimension ref="A1:C7"/>
  <sheetViews>
    <sheetView workbookViewId="0">
      <selection activeCell="L8" sqref="L8"/>
    </sheetView>
  </sheetViews>
  <sheetFormatPr baseColWidth="10" defaultRowHeight="12.75"/>
  <cols>
    <col min="1" max="16384" width="11.42578125" style="625"/>
  </cols>
  <sheetData>
    <row r="1" spans="1:3">
      <c r="B1" s="625" t="s">
        <v>179</v>
      </c>
    </row>
    <row r="2" spans="1:3">
      <c r="A2" s="625">
        <v>7</v>
      </c>
      <c r="B2" s="625" t="s">
        <v>185</v>
      </c>
      <c r="C2" s="625">
        <f>SUMIF([2]Datos!$L$3:$L$85,A2,[2]Datos!$K$3:$K$85)</f>
        <v>137.6</v>
      </c>
    </row>
    <row r="3" spans="1:3">
      <c r="A3" s="625">
        <v>8</v>
      </c>
      <c r="B3" s="625" t="s">
        <v>186</v>
      </c>
      <c r="C3" s="625">
        <f>SUMIF([2]Datos!$L$3:$L$85,A3,[2]Datos!$K$3:$K$85)</f>
        <v>19.399999999999999</v>
      </c>
    </row>
    <row r="4" spans="1:3">
      <c r="A4" s="625">
        <v>9</v>
      </c>
      <c r="B4" s="625" t="s">
        <v>187</v>
      </c>
      <c r="C4" s="625">
        <f>SUMIF([2]Datos!$L$3:$L$85,A4,[2]Datos!$K$3:$K$85)</f>
        <v>181.2</v>
      </c>
    </row>
    <row r="5" spans="1:3">
      <c r="A5" s="625">
        <v>10</v>
      </c>
      <c r="B5" s="625" t="s">
        <v>188</v>
      </c>
      <c r="C5" s="625">
        <f>SUMIF([2]Datos!$L$3:$L$85,A5,[2]Datos!$K$3:$K$85)</f>
        <v>255.5</v>
      </c>
    </row>
    <row r="6" spans="1:3">
      <c r="A6" s="625">
        <v>11</v>
      </c>
      <c r="B6" s="625" t="s">
        <v>189</v>
      </c>
      <c r="C6" s="625">
        <f>SUMIF([2]Datos!$L$3:$L$85,A6,[2]Datos!$K$3:$K$85)</f>
        <v>454.70000000000005</v>
      </c>
    </row>
    <row r="7" spans="1:3">
      <c r="A7" s="625">
        <v>12</v>
      </c>
      <c r="B7" s="625" t="s">
        <v>190</v>
      </c>
      <c r="C7" s="625">
        <f>SUMIF([2]Datos!$L$3:$L$85,A7,[2]Datos!$K$3:$K$85)</f>
        <v>298.89999999999998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sheetPr>
    <tabColor rgb="FF00B050"/>
  </sheetPr>
  <dimension ref="A1:E9"/>
  <sheetViews>
    <sheetView workbookViewId="0">
      <selection activeCell="J29" sqref="J29"/>
    </sheetView>
  </sheetViews>
  <sheetFormatPr baseColWidth="10" defaultRowHeight="12.75"/>
  <cols>
    <col min="1" max="16384" width="11.42578125" style="625"/>
  </cols>
  <sheetData>
    <row r="1" spans="1:5">
      <c r="B1" s="825" t="s">
        <v>391</v>
      </c>
      <c r="C1" s="825"/>
      <c r="D1" s="825"/>
    </row>
    <row r="2" spans="1:5">
      <c r="A2" s="626"/>
      <c r="B2" s="626" t="s">
        <v>104</v>
      </c>
      <c r="C2" s="625" t="s">
        <v>392</v>
      </c>
      <c r="D2" s="625" t="s">
        <v>393</v>
      </c>
      <c r="E2" s="625" t="s">
        <v>55</v>
      </c>
    </row>
    <row r="3" spans="1:5">
      <c r="A3" s="625" t="s">
        <v>185</v>
      </c>
      <c r="B3" s="626">
        <f>'[3]E Gen'!I2</f>
        <v>8</v>
      </c>
      <c r="C3" s="625">
        <f>'[3]E Trans'!I4</f>
        <v>11</v>
      </c>
      <c r="D3" s="625">
        <f>'[3]E Clie'!I3</f>
        <v>1</v>
      </c>
      <c r="E3" s="625">
        <f>SUM(B3:D3)</f>
        <v>20</v>
      </c>
    </row>
    <row r="4" spans="1:5">
      <c r="A4" s="625" t="s">
        <v>186</v>
      </c>
      <c r="B4" s="626">
        <f>'[3]E Gen'!I3</f>
        <v>9</v>
      </c>
      <c r="C4" s="625">
        <f>'[3]E Trans'!I5</f>
        <v>6</v>
      </c>
      <c r="D4" s="625">
        <f>'[3]E Clie'!I4</f>
        <v>1</v>
      </c>
      <c r="E4" s="625">
        <f t="shared" ref="E4:E8" si="0">SUM(B4:D4)</f>
        <v>16</v>
      </c>
    </row>
    <row r="5" spans="1:5">
      <c r="A5" s="625" t="s">
        <v>187</v>
      </c>
      <c r="B5" s="626">
        <f>'[3]E Gen'!I4</f>
        <v>2</v>
      </c>
      <c r="C5" s="625">
        <f>'[3]E Trans'!I6</f>
        <v>9</v>
      </c>
      <c r="D5" s="625">
        <f>'[3]E Clie'!I5</f>
        <v>0</v>
      </c>
      <c r="E5" s="625">
        <f t="shared" si="0"/>
        <v>11</v>
      </c>
    </row>
    <row r="6" spans="1:5">
      <c r="A6" s="625" t="s">
        <v>188</v>
      </c>
      <c r="B6" s="626">
        <f>'[3]E Gen'!I5</f>
        <v>12</v>
      </c>
      <c r="C6" s="625">
        <f>'[3]E Trans'!I7</f>
        <v>3</v>
      </c>
      <c r="D6" s="625">
        <f>'[3]E Clie'!I6</f>
        <v>2</v>
      </c>
      <c r="E6" s="625">
        <f t="shared" si="0"/>
        <v>17</v>
      </c>
    </row>
    <row r="7" spans="1:5">
      <c r="A7" s="625" t="s">
        <v>189</v>
      </c>
      <c r="B7" s="626">
        <f>'[3]E Gen'!I6</f>
        <v>15</v>
      </c>
      <c r="C7" s="625">
        <f>'[3]E Trans'!I8</f>
        <v>12</v>
      </c>
      <c r="D7" s="625">
        <f>'[3]E Clie'!I7</f>
        <v>1</v>
      </c>
      <c r="E7" s="625">
        <f t="shared" si="0"/>
        <v>28</v>
      </c>
    </row>
    <row r="8" spans="1:5">
      <c r="A8" s="625" t="s">
        <v>190</v>
      </c>
      <c r="B8" s="626">
        <f>'[3]E Gen'!I7</f>
        <v>7</v>
      </c>
      <c r="C8" s="625">
        <f>'[3]E Trans'!I9</f>
        <v>10</v>
      </c>
      <c r="D8" s="625">
        <f>'[3]E Clie'!I8</f>
        <v>0</v>
      </c>
      <c r="E8" s="625">
        <f t="shared" si="0"/>
        <v>17</v>
      </c>
    </row>
    <row r="9" spans="1:5">
      <c r="A9" s="625" t="s">
        <v>55</v>
      </c>
      <c r="B9" s="625">
        <f>SUM(B3:B8)</f>
        <v>53</v>
      </c>
      <c r="C9" s="625">
        <f t="shared" ref="C9:E9" si="1">SUM(C3:C8)</f>
        <v>51</v>
      </c>
      <c r="D9" s="625">
        <f t="shared" si="1"/>
        <v>5</v>
      </c>
      <c r="E9" s="625">
        <f t="shared" si="1"/>
        <v>109</v>
      </c>
    </row>
  </sheetData>
  <mergeCells count="1">
    <mergeCell ref="B1:D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sheetPr>
    <tabColor rgb="FF00B050"/>
  </sheetPr>
  <dimension ref="B4:H14"/>
  <sheetViews>
    <sheetView workbookViewId="0">
      <selection activeCell="H23" sqref="H23"/>
    </sheetView>
  </sheetViews>
  <sheetFormatPr baseColWidth="10" defaultRowHeight="12.75"/>
  <cols>
    <col min="1" max="16384" width="11.42578125" style="625"/>
  </cols>
  <sheetData>
    <row r="4" spans="2:8">
      <c r="C4" s="625" t="s">
        <v>185</v>
      </c>
      <c r="D4" s="625" t="s">
        <v>186</v>
      </c>
      <c r="E4" s="625" t="s">
        <v>187</v>
      </c>
      <c r="F4" s="625" t="s">
        <v>188</v>
      </c>
      <c r="G4" s="625" t="s">
        <v>189</v>
      </c>
      <c r="H4" s="625" t="s">
        <v>190</v>
      </c>
    </row>
    <row r="5" spans="2:8">
      <c r="B5" s="625" t="s">
        <v>587</v>
      </c>
      <c r="C5" s="673">
        <f>1-[4]Tarapacá!J4/[4]Tarapacá!$H$2</f>
        <v>0.99995947298671928</v>
      </c>
      <c r="D5" s="673">
        <f>1-[4]Tarapacá!K4/[4]Tarapacá!$H$2</f>
        <v>1</v>
      </c>
      <c r="E5" s="673">
        <f>1-[4]Tarapacá!L4/[4]Tarapacá!$H$2</f>
        <v>1</v>
      </c>
      <c r="F5" s="673">
        <f>1-[4]Tarapacá!M4/[4]Tarapacá!$H$2</f>
        <v>0.99980952303758075</v>
      </c>
      <c r="G5" s="673">
        <f>1-[4]Tarapacá!N4/[4]Tarapacá!$H$2</f>
        <v>1</v>
      </c>
      <c r="H5" s="673">
        <f>1-[4]Tarapacá!O4/[4]Tarapacá!$H$2</f>
        <v>0.99998784189601575</v>
      </c>
    </row>
    <row r="6" spans="2:8">
      <c r="B6" s="625" t="s">
        <v>588</v>
      </c>
      <c r="C6" s="673">
        <f>1-[4]Atacama!J4/[4]Atacama!$H$2</f>
        <v>0.9986701568679901</v>
      </c>
      <c r="D6" s="673">
        <f>1-[4]Atacama!K4/[4]Atacama!$H$2</f>
        <v>0.99910579513537268</v>
      </c>
      <c r="E6" s="673">
        <f>1-[4]Atacama!L4/[4]Atacama!$H$2</f>
        <v>0.99962932533389381</v>
      </c>
      <c r="F6" s="673">
        <f>1-[4]Atacama!M4/[4]Atacama!$H$2</f>
        <v>0.99789441504098442</v>
      </c>
      <c r="G6" s="673">
        <f>1-[4]Atacama!N4/[4]Atacama!$H$2</f>
        <v>0.99862430020826565</v>
      </c>
      <c r="H6" s="673">
        <f>1-[4]Atacama!O4/[4]Atacama!$H$2</f>
        <v>0.99978218086630877</v>
      </c>
    </row>
    <row r="7" spans="2:8">
      <c r="B7" s="625" t="s">
        <v>589</v>
      </c>
      <c r="C7" s="673">
        <f>1-[4]Lagunas!J4/[4]Lagunas!$H$2</f>
        <v>0.99990229604298975</v>
      </c>
      <c r="D7" s="673">
        <f>1-[4]Lagunas!K4/[4]Lagunas!$H$2</f>
        <v>0.9998453020680671</v>
      </c>
      <c r="E7" s="673">
        <f>1-[4]Lagunas!L4/[4]Lagunas!$H$2</f>
        <v>0.99995521901970363</v>
      </c>
      <c r="F7" s="673">
        <f>1-[4]Lagunas!M4/[4]Lagunas!$H$2</f>
        <v>0.99957254518808014</v>
      </c>
      <c r="G7" s="673">
        <f>1-[4]Lagunas!N4/[4]Lagunas!$H$2</f>
        <v>0.99994300602507735</v>
      </c>
      <c r="H7" s="673">
        <f>1-[4]Lagunas!O4/[4]Lagunas!$H$2</f>
        <v>0.99948298322748741</v>
      </c>
    </row>
    <row r="8" spans="2:8">
      <c r="B8" s="625" t="s">
        <v>590</v>
      </c>
      <c r="C8" s="673">
        <f>1-[4]Encuentro!J4/[4]Encuentro!$H$2</f>
        <v>1</v>
      </c>
      <c r="D8" s="673">
        <f>1-[4]Encuentro!K4/[4]Encuentro!$H$2</f>
        <v>0.99998345541855727</v>
      </c>
      <c r="E8" s="673">
        <f>1-[4]Encuentro!L4/[4]Encuentro!$H$2</f>
        <v>1</v>
      </c>
      <c r="F8" s="673">
        <f>1-[4]Encuentro!M4/[4]Encuentro!$H$2</f>
        <v>0.99996691083711442</v>
      </c>
      <c r="G8" s="673">
        <f>1-[4]Encuentro!N4/[4]Encuentro!$H$2</f>
        <v>1</v>
      </c>
      <c r="H8" s="673">
        <f>1-[4]Encuentro!O4/[4]Encuentro!$H$2</f>
        <v>0.99995036625567169</v>
      </c>
    </row>
    <row r="9" spans="2:8">
      <c r="B9" s="625" t="s">
        <v>17</v>
      </c>
      <c r="C9" s="673">
        <f>1-[4]Crucero!J4/[4]Crucero!$H$2</f>
        <v>1</v>
      </c>
      <c r="D9" s="673">
        <f>1-[4]Crucero!K4/[4]Crucero!$H$2</f>
        <v>0.99987007577639275</v>
      </c>
      <c r="E9" s="673">
        <f>1-[4]Crucero!L4/[4]Crucero!$H$2</f>
        <v>1</v>
      </c>
      <c r="F9" s="673">
        <f>1-[4]Crucero!M4/[4]Crucero!$H$2</f>
        <v>0.99999235739861136</v>
      </c>
      <c r="G9" s="673">
        <f>1-[4]Crucero!N4/[4]Crucero!$H$2</f>
        <v>1</v>
      </c>
      <c r="H9" s="673">
        <f>1-[4]Crucero!O4/[4]Crucero!$H$2</f>
        <v>0.99999235739861136</v>
      </c>
    </row>
    <row r="11" spans="2:8">
      <c r="B11" s="674" t="s">
        <v>591</v>
      </c>
    </row>
    <row r="12" spans="2:8">
      <c r="B12" s="675" t="s">
        <v>592</v>
      </c>
    </row>
    <row r="13" spans="2:8">
      <c r="B13" s="675" t="s">
        <v>593</v>
      </c>
    </row>
    <row r="14" spans="2:8">
      <c r="B14" s="675" t="s">
        <v>594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tabColor rgb="FF00B050"/>
  </sheetPr>
  <dimension ref="A1:X299"/>
  <sheetViews>
    <sheetView topLeftCell="H1" workbookViewId="0">
      <selection activeCell="V3" sqref="V3"/>
    </sheetView>
  </sheetViews>
  <sheetFormatPr baseColWidth="10" defaultRowHeight="12.75"/>
  <cols>
    <col min="1" max="5" width="11.42578125" style="625"/>
    <col min="6" max="6" width="15.42578125" style="625" bestFit="1" customWidth="1"/>
    <col min="7" max="7" width="14.85546875" style="625" bestFit="1" customWidth="1"/>
    <col min="8" max="8" width="15.85546875" style="625" bestFit="1" customWidth="1"/>
    <col min="9" max="9" width="15.42578125" style="625" bestFit="1" customWidth="1"/>
    <col min="10" max="10" width="15.85546875" style="625" bestFit="1" customWidth="1"/>
    <col min="11" max="11" width="14" style="625" bestFit="1" customWidth="1"/>
    <col min="12" max="12" width="14.85546875" style="625" bestFit="1" customWidth="1"/>
    <col min="13" max="13" width="15.85546875" style="625" bestFit="1" customWidth="1"/>
    <col min="14" max="14" width="15.42578125" style="625" bestFit="1" customWidth="1"/>
    <col min="15" max="15" width="15.85546875" style="625" bestFit="1" customWidth="1"/>
    <col min="16" max="16" width="14" style="625" bestFit="1" customWidth="1"/>
    <col min="17" max="17" width="23.7109375" style="625" bestFit="1" customWidth="1"/>
    <col min="18" max="18" width="14.85546875" style="625" bestFit="1" customWidth="1"/>
    <col min="19" max="19" width="15.85546875" style="625" bestFit="1" customWidth="1"/>
    <col min="20" max="20" width="15.42578125" style="625" bestFit="1" customWidth="1"/>
    <col min="21" max="21" width="15.85546875" style="625" bestFit="1" customWidth="1"/>
    <col min="22" max="22" width="14" style="625" bestFit="1" customWidth="1"/>
    <col min="23" max="16384" width="11.42578125" style="625"/>
  </cols>
  <sheetData>
    <row r="1" spans="16:22" ht="13.5" thickBot="1">
      <c r="Q1" s="826" t="s">
        <v>595</v>
      </c>
      <c r="R1" s="826"/>
      <c r="S1" s="676"/>
      <c r="T1" s="676"/>
      <c r="U1" s="676"/>
      <c r="V1" s="677"/>
    </row>
    <row r="2" spans="16:22" ht="24">
      <c r="Q2" s="783" t="s">
        <v>596</v>
      </c>
      <c r="R2" s="678" t="s">
        <v>619</v>
      </c>
      <c r="S2" s="678" t="s">
        <v>620</v>
      </c>
      <c r="T2" s="678" t="s">
        <v>622</v>
      </c>
      <c r="U2" s="678" t="s">
        <v>623</v>
      </c>
      <c r="V2" s="678" t="s">
        <v>624</v>
      </c>
    </row>
    <row r="3" spans="16:22" ht="13.5" thickBot="1">
      <c r="Q3" s="784" t="s">
        <v>602</v>
      </c>
      <c r="R3" s="679">
        <v>0</v>
      </c>
      <c r="S3" s="680" t="s">
        <v>621</v>
      </c>
      <c r="T3" s="680" t="s">
        <v>604</v>
      </c>
      <c r="U3" s="680" t="s">
        <v>621</v>
      </c>
      <c r="V3" s="679">
        <v>0</v>
      </c>
    </row>
    <row r="4" spans="16:22" ht="13.5" thickTop="1">
      <c r="P4" s="625">
        <v>7</v>
      </c>
      <c r="Q4" s="785" t="s">
        <v>185</v>
      </c>
      <c r="R4" s="786">
        <f t="shared" ref="R4:V9" si="0">+AVERAGEIFS(G$25:G$299,$C$25:$C$299,$P4)</f>
        <v>9.7081091583916843E-5</v>
      </c>
      <c r="S4" s="786">
        <f t="shared" si="0"/>
        <v>3.3081655250319239E-2</v>
      </c>
      <c r="T4" s="786">
        <f t="shared" si="0"/>
        <v>0.88450403012935364</v>
      </c>
      <c r="U4" s="786">
        <f t="shared" si="0"/>
        <v>8.2400270942417475E-2</v>
      </c>
      <c r="V4" s="786">
        <f t="shared" si="0"/>
        <v>3.734004458401323E-6</v>
      </c>
    </row>
    <row r="5" spans="16:22">
      <c r="P5" s="625">
        <f t="shared" ref="P5:P9" si="1">+P4+1</f>
        <v>8</v>
      </c>
      <c r="Q5" s="785" t="s">
        <v>186</v>
      </c>
      <c r="R5" s="786">
        <f t="shared" si="0"/>
        <v>1.8695991953245062E-5</v>
      </c>
      <c r="S5" s="786">
        <f t="shared" si="0"/>
        <v>1.599444752720083E-2</v>
      </c>
      <c r="T5" s="786">
        <f t="shared" si="0"/>
        <v>0.92267517800892052</v>
      </c>
      <c r="U5" s="786">
        <f t="shared" si="0"/>
        <v>6.133037446387881E-2</v>
      </c>
      <c r="V5" s="786">
        <f t="shared" si="0"/>
        <v>5.9966194058099744E-5</v>
      </c>
    </row>
    <row r="6" spans="16:22">
      <c r="P6" s="625">
        <f t="shared" si="1"/>
        <v>9</v>
      </c>
      <c r="Q6" s="785" t="s">
        <v>187</v>
      </c>
      <c r="R6" s="786">
        <f t="shared" si="0"/>
        <v>0</v>
      </c>
      <c r="S6" s="786">
        <f t="shared" si="0"/>
        <v>1.9536317590968962E-2</v>
      </c>
      <c r="T6" s="786">
        <f t="shared" si="0"/>
        <v>0.90042155574891047</v>
      </c>
      <c r="U6" s="786">
        <f t="shared" si="0"/>
        <v>8.0042126660120783E-2</v>
      </c>
      <c r="V6" s="786">
        <f t="shared" si="0"/>
        <v>0</v>
      </c>
    </row>
    <row r="7" spans="16:22">
      <c r="P7" s="625">
        <f t="shared" si="1"/>
        <v>10</v>
      </c>
      <c r="Q7" s="785" t="s">
        <v>188</v>
      </c>
      <c r="R7" s="786">
        <f t="shared" si="0"/>
        <v>1.3083035730601653E-4</v>
      </c>
      <c r="S7" s="786">
        <f t="shared" si="0"/>
        <v>2.4088476878456742E-2</v>
      </c>
      <c r="T7" s="786">
        <f t="shared" si="0"/>
        <v>0.89397290150576336</v>
      </c>
      <c r="U7" s="786">
        <f t="shared" si="0"/>
        <v>8.1938621615779667E-2</v>
      </c>
      <c r="V7" s="786">
        <f t="shared" si="0"/>
        <v>1.1950197551703276E-4</v>
      </c>
    </row>
    <row r="8" spans="16:22">
      <c r="P8" s="625">
        <f t="shared" si="1"/>
        <v>11</v>
      </c>
      <c r="Q8" s="785" t="s">
        <v>189</v>
      </c>
      <c r="R8" s="786">
        <f t="shared" si="0"/>
        <v>3.2063455548820934E-4</v>
      </c>
      <c r="S8" s="786">
        <f t="shared" si="0"/>
        <v>2.8051905880229374E-2</v>
      </c>
      <c r="T8" s="786">
        <f t="shared" si="0"/>
        <v>0.88635768248283731</v>
      </c>
      <c r="U8" s="786">
        <f t="shared" si="0"/>
        <v>8.5590411636933178E-2</v>
      </c>
      <c r="V8" s="786">
        <f t="shared" si="0"/>
        <v>3.8580246913580248E-6</v>
      </c>
    </row>
    <row r="9" spans="16:22">
      <c r="P9" s="625">
        <f t="shared" si="1"/>
        <v>12</v>
      </c>
      <c r="Q9" s="785" t="s">
        <v>190</v>
      </c>
      <c r="R9" s="786">
        <f t="shared" si="0"/>
        <v>1.3814865707912621E-4</v>
      </c>
      <c r="S9" s="786">
        <f t="shared" si="0"/>
        <v>3.6192170177215946E-2</v>
      </c>
      <c r="T9" s="786">
        <f t="shared" si="0"/>
        <v>0.86122592530484665</v>
      </c>
      <c r="U9" s="786">
        <f t="shared" si="0"/>
        <v>0.10258190451793743</v>
      </c>
      <c r="V9" s="786">
        <f t="shared" si="0"/>
        <v>2.2404026750407941E-4</v>
      </c>
    </row>
    <row r="10" spans="16:22" ht="13.5" thickBot="1">
      <c r="Q10" s="787" t="s">
        <v>611</v>
      </c>
      <c r="R10" s="788">
        <f>+AVERAGE(R4:R9)</f>
        <v>1.1756510890175232E-4</v>
      </c>
      <c r="S10" s="788">
        <f t="shared" ref="S10:V10" si="2">+AVERAGE(S4:S9)</f>
        <v>2.6157495550731852E-2</v>
      </c>
      <c r="T10" s="788">
        <f t="shared" si="2"/>
        <v>0.89152621219677197</v>
      </c>
      <c r="U10" s="788">
        <f t="shared" si="2"/>
        <v>8.2313951639511232E-2</v>
      </c>
      <c r="V10" s="788">
        <f t="shared" si="2"/>
        <v>6.8516744371495221E-5</v>
      </c>
    </row>
    <row r="21" spans="2:24" ht="13.5" thickBot="1"/>
    <row r="22" spans="2:24" ht="15">
      <c r="F22" s="681"/>
      <c r="G22" s="827" t="s">
        <v>605</v>
      </c>
      <c r="H22" s="827"/>
      <c r="I22" s="827"/>
      <c r="J22" s="827"/>
      <c r="K22" s="828"/>
      <c r="L22" s="829" t="s">
        <v>606</v>
      </c>
      <c r="M22" s="827"/>
      <c r="N22" s="827"/>
      <c r="O22" s="827"/>
      <c r="P22" s="828"/>
    </row>
    <row r="23" spans="2:24" ht="30">
      <c r="F23" s="682" t="s">
        <v>607</v>
      </c>
      <c r="G23" s="683" t="s">
        <v>597</v>
      </c>
      <c r="H23" s="683" t="s">
        <v>598</v>
      </c>
      <c r="I23" s="683" t="s">
        <v>599</v>
      </c>
      <c r="J23" s="683" t="s">
        <v>600</v>
      </c>
      <c r="K23" s="684" t="s">
        <v>601</v>
      </c>
      <c r="L23" s="685" t="s">
        <v>597</v>
      </c>
      <c r="M23" s="683" t="s">
        <v>598</v>
      </c>
      <c r="N23" s="683" t="s">
        <v>599</v>
      </c>
      <c r="O23" s="683" t="s">
        <v>600</v>
      </c>
      <c r="P23" s="684" t="s">
        <v>601</v>
      </c>
      <c r="Q23" s="781"/>
      <c r="R23" s="781"/>
      <c r="S23" s="781"/>
      <c r="T23" s="781"/>
      <c r="U23" s="781"/>
      <c r="V23" s="781"/>
      <c r="W23" s="781"/>
      <c r="X23" s="781"/>
    </row>
    <row r="24" spans="2:24" ht="15">
      <c r="F24" s="686">
        <v>1</v>
      </c>
      <c r="G24" s="687">
        <v>0</v>
      </c>
      <c r="H24" s="688" t="s">
        <v>603</v>
      </c>
      <c r="I24" s="688" t="s">
        <v>604</v>
      </c>
      <c r="J24" s="688" t="s">
        <v>603</v>
      </c>
      <c r="K24" s="689">
        <v>0</v>
      </c>
      <c r="L24" s="690">
        <v>0</v>
      </c>
      <c r="M24" s="688" t="s">
        <v>603</v>
      </c>
      <c r="N24" s="688" t="s">
        <v>604</v>
      </c>
      <c r="O24" s="688" t="s">
        <v>603</v>
      </c>
      <c r="P24" s="689">
        <v>0</v>
      </c>
    </row>
    <row r="25" spans="2:24" ht="15">
      <c r="B25" s="691">
        <f t="shared" ref="B25:B84" si="3">+B26-1</f>
        <v>41365</v>
      </c>
      <c r="C25" s="599">
        <f t="shared" ref="C25:C85" si="4">+MONTH(B25)</f>
        <v>4</v>
      </c>
      <c r="D25" s="28">
        <v>0.97</v>
      </c>
      <c r="E25" s="28">
        <v>1</v>
      </c>
      <c r="F25" s="789">
        <v>1</v>
      </c>
      <c r="G25" s="790">
        <v>0</v>
      </c>
      <c r="H25" s="790">
        <v>3.5416666666666666E-2</v>
      </c>
      <c r="I25" s="790">
        <v>0.91805555555555551</v>
      </c>
      <c r="J25" s="790">
        <v>4.6527777777777779E-2</v>
      </c>
      <c r="K25" s="791">
        <v>0</v>
      </c>
      <c r="L25" s="792"/>
      <c r="M25" s="793"/>
      <c r="N25" s="793"/>
      <c r="O25" s="793"/>
      <c r="P25" s="794"/>
    </row>
    <row r="26" spans="2:24" ht="15">
      <c r="B26" s="691">
        <f t="shared" si="3"/>
        <v>41366</v>
      </c>
      <c r="C26" s="599">
        <f t="shared" si="4"/>
        <v>4</v>
      </c>
      <c r="D26" s="28">
        <v>0.97</v>
      </c>
      <c r="E26" s="28">
        <v>1</v>
      </c>
      <c r="F26" s="789">
        <v>1</v>
      </c>
      <c r="G26" s="790">
        <v>0</v>
      </c>
      <c r="H26" s="790">
        <v>2.1527777777777778E-2</v>
      </c>
      <c r="I26" s="790">
        <v>0.92500000000000004</v>
      </c>
      <c r="J26" s="790">
        <v>5.347222222222222E-2</v>
      </c>
      <c r="K26" s="791">
        <v>0</v>
      </c>
      <c r="L26" s="792"/>
      <c r="M26" s="793"/>
      <c r="N26" s="793"/>
      <c r="O26" s="793"/>
      <c r="P26" s="794"/>
    </row>
    <row r="27" spans="2:24" ht="15">
      <c r="B27" s="691">
        <f t="shared" si="3"/>
        <v>41367</v>
      </c>
      <c r="C27" s="599">
        <f t="shared" si="4"/>
        <v>4</v>
      </c>
      <c r="D27" s="28">
        <v>0.97</v>
      </c>
      <c r="E27" s="28">
        <v>1</v>
      </c>
      <c r="F27" s="789">
        <v>1</v>
      </c>
      <c r="G27" s="790">
        <v>0</v>
      </c>
      <c r="H27" s="790">
        <v>9.7222222222222224E-3</v>
      </c>
      <c r="I27" s="790">
        <v>0.92638888888888893</v>
      </c>
      <c r="J27" s="790">
        <v>6.3888888888888884E-2</v>
      </c>
      <c r="K27" s="791">
        <v>0</v>
      </c>
      <c r="L27" s="792"/>
      <c r="M27" s="793"/>
      <c r="N27" s="793"/>
      <c r="O27" s="793"/>
      <c r="P27" s="794"/>
    </row>
    <row r="28" spans="2:24" ht="15">
      <c r="B28" s="691">
        <f t="shared" si="3"/>
        <v>41368</v>
      </c>
      <c r="C28" s="599">
        <f t="shared" si="4"/>
        <v>4</v>
      </c>
      <c r="D28" s="28">
        <v>0.97</v>
      </c>
      <c r="E28" s="28">
        <v>1</v>
      </c>
      <c r="F28" s="789">
        <v>1</v>
      </c>
      <c r="G28" s="790">
        <v>0</v>
      </c>
      <c r="H28" s="790">
        <v>2.013888888888889E-2</v>
      </c>
      <c r="I28" s="790">
        <v>0.91597222222222219</v>
      </c>
      <c r="J28" s="790">
        <v>6.3888888888888884E-2</v>
      </c>
      <c r="K28" s="791">
        <v>0</v>
      </c>
      <c r="L28" s="792"/>
      <c r="M28" s="793"/>
      <c r="N28" s="793"/>
      <c r="O28" s="793"/>
      <c r="P28" s="794"/>
    </row>
    <row r="29" spans="2:24" ht="15">
      <c r="B29" s="691">
        <f t="shared" si="3"/>
        <v>41369</v>
      </c>
      <c r="C29" s="599">
        <f t="shared" si="4"/>
        <v>4</v>
      </c>
      <c r="D29" s="28">
        <v>0.97</v>
      </c>
      <c r="E29" s="28">
        <v>1</v>
      </c>
      <c r="F29" s="789">
        <v>1</v>
      </c>
      <c r="G29" s="790">
        <v>0</v>
      </c>
      <c r="H29" s="790">
        <v>3.7499999999999999E-2</v>
      </c>
      <c r="I29" s="790">
        <v>0.84652777777777777</v>
      </c>
      <c r="J29" s="790">
        <v>0.11597222222222223</v>
      </c>
      <c r="K29" s="791">
        <v>0</v>
      </c>
      <c r="L29" s="792"/>
      <c r="M29" s="793"/>
      <c r="N29" s="793"/>
      <c r="O29" s="793"/>
      <c r="P29" s="794"/>
    </row>
    <row r="30" spans="2:24" ht="15">
      <c r="B30" s="691">
        <f t="shared" si="3"/>
        <v>41370</v>
      </c>
      <c r="C30" s="599">
        <f t="shared" si="4"/>
        <v>4</v>
      </c>
      <c r="D30" s="28">
        <v>0.97</v>
      </c>
      <c r="E30" s="28">
        <v>1</v>
      </c>
      <c r="F30" s="789">
        <v>1</v>
      </c>
      <c r="G30" s="790">
        <v>0</v>
      </c>
      <c r="H30" s="790">
        <v>4.027777777777778E-2</v>
      </c>
      <c r="I30" s="790">
        <v>0.87291666666666667</v>
      </c>
      <c r="J30" s="790">
        <v>8.6805555555555552E-2</v>
      </c>
      <c r="K30" s="791">
        <v>0</v>
      </c>
      <c r="L30" s="792"/>
      <c r="M30" s="793"/>
      <c r="N30" s="793"/>
      <c r="O30" s="793"/>
      <c r="P30" s="794"/>
    </row>
    <row r="31" spans="2:24" ht="15">
      <c r="B31" s="691">
        <f t="shared" si="3"/>
        <v>41371</v>
      </c>
      <c r="C31" s="599">
        <f t="shared" si="4"/>
        <v>4</v>
      </c>
      <c r="D31" s="28">
        <v>0.97</v>
      </c>
      <c r="E31" s="28">
        <v>1</v>
      </c>
      <c r="F31" s="789">
        <v>1</v>
      </c>
      <c r="G31" s="790">
        <v>0</v>
      </c>
      <c r="H31" s="790">
        <v>3.5416666666666666E-2</v>
      </c>
      <c r="I31" s="790">
        <v>0.89861111111111114</v>
      </c>
      <c r="J31" s="790">
        <v>6.5972222222222224E-2</v>
      </c>
      <c r="K31" s="791">
        <v>0</v>
      </c>
      <c r="L31" s="692">
        <f t="shared" ref="L31:P46" si="5">+AVERAGE(G25:G31)</f>
        <v>0</v>
      </c>
      <c r="M31" s="693">
        <f t="shared" si="5"/>
        <v>2.8571428571428574E-2</v>
      </c>
      <c r="N31" s="693">
        <f t="shared" si="5"/>
        <v>0.90049603174603188</v>
      </c>
      <c r="O31" s="693">
        <f t="shared" si="5"/>
        <v>7.093253968253968E-2</v>
      </c>
      <c r="P31" s="694">
        <f t="shared" si="5"/>
        <v>0</v>
      </c>
    </row>
    <row r="32" spans="2:24" ht="15">
      <c r="B32" s="691">
        <f t="shared" si="3"/>
        <v>41372</v>
      </c>
      <c r="C32" s="599">
        <f t="shared" si="4"/>
        <v>4</v>
      </c>
      <c r="D32" s="28">
        <v>0.97</v>
      </c>
      <c r="E32" s="28">
        <v>1</v>
      </c>
      <c r="F32" s="789">
        <v>1</v>
      </c>
      <c r="G32" s="790">
        <v>0</v>
      </c>
      <c r="H32" s="790">
        <v>4.4444444444444446E-2</v>
      </c>
      <c r="I32" s="790">
        <v>0.87291666666666667</v>
      </c>
      <c r="J32" s="790">
        <v>8.2638888888888887E-2</v>
      </c>
      <c r="K32" s="791">
        <v>0</v>
      </c>
      <c r="L32" s="692">
        <f t="shared" si="5"/>
        <v>0</v>
      </c>
      <c r="M32" s="693">
        <f t="shared" si="5"/>
        <v>2.9861111111111109E-2</v>
      </c>
      <c r="N32" s="693">
        <f t="shared" si="5"/>
        <v>0.89404761904761909</v>
      </c>
      <c r="O32" s="693">
        <f t="shared" si="5"/>
        <v>7.6091269841269835E-2</v>
      </c>
      <c r="P32" s="694">
        <f t="shared" si="5"/>
        <v>0</v>
      </c>
    </row>
    <row r="33" spans="1:16" ht="15">
      <c r="B33" s="691">
        <f t="shared" si="3"/>
        <v>41373</v>
      </c>
      <c r="C33" s="599">
        <f t="shared" si="4"/>
        <v>4</v>
      </c>
      <c r="D33" s="28">
        <v>0.97</v>
      </c>
      <c r="E33" s="28">
        <v>1</v>
      </c>
      <c r="F33" s="789">
        <v>1</v>
      </c>
      <c r="G33" s="790">
        <v>1.3888888888888889E-3</v>
      </c>
      <c r="H33" s="790">
        <v>5.2777777777777778E-2</v>
      </c>
      <c r="I33" s="790">
        <v>0.85555555555555551</v>
      </c>
      <c r="J33" s="790">
        <v>9.0277777777777776E-2</v>
      </c>
      <c r="K33" s="791">
        <v>0</v>
      </c>
      <c r="L33" s="692">
        <f t="shared" si="5"/>
        <v>1.9841269841269841E-4</v>
      </c>
      <c r="M33" s="693">
        <f t="shared" si="5"/>
        <v>3.4325396825396828E-2</v>
      </c>
      <c r="N33" s="693">
        <f t="shared" si="5"/>
        <v>0.88412698412698421</v>
      </c>
      <c r="O33" s="693">
        <f t="shared" si="5"/>
        <v>8.1349206349206352E-2</v>
      </c>
      <c r="P33" s="694">
        <f t="shared" si="5"/>
        <v>0</v>
      </c>
    </row>
    <row r="34" spans="1:16" ht="15">
      <c r="B34" s="691">
        <f t="shared" si="3"/>
        <v>41374</v>
      </c>
      <c r="C34" s="599">
        <f t="shared" si="4"/>
        <v>4</v>
      </c>
      <c r="D34" s="28">
        <v>0.97</v>
      </c>
      <c r="E34" s="28">
        <v>1</v>
      </c>
      <c r="F34" s="789">
        <v>1</v>
      </c>
      <c r="G34" s="790">
        <v>0</v>
      </c>
      <c r="H34" s="790">
        <v>5.486111111111111E-2</v>
      </c>
      <c r="I34" s="790">
        <v>0.86041666666666672</v>
      </c>
      <c r="J34" s="790">
        <v>8.4722222222222227E-2</v>
      </c>
      <c r="K34" s="791">
        <v>0</v>
      </c>
      <c r="L34" s="692">
        <f t="shared" si="5"/>
        <v>1.9841269841269841E-4</v>
      </c>
      <c r="M34" s="693">
        <f t="shared" si="5"/>
        <v>4.0773809523809532E-2</v>
      </c>
      <c r="N34" s="693">
        <f t="shared" si="5"/>
        <v>0.87470238095238084</v>
      </c>
      <c r="O34" s="693">
        <f t="shared" si="5"/>
        <v>8.4325396825396831E-2</v>
      </c>
      <c r="P34" s="694">
        <f t="shared" si="5"/>
        <v>0</v>
      </c>
    </row>
    <row r="35" spans="1:16" ht="15">
      <c r="B35" s="691">
        <f t="shared" si="3"/>
        <v>41375</v>
      </c>
      <c r="C35" s="599">
        <f t="shared" si="4"/>
        <v>4</v>
      </c>
      <c r="D35" s="28">
        <v>0.97</v>
      </c>
      <c r="E35" s="28">
        <v>1</v>
      </c>
      <c r="F35" s="789">
        <v>1</v>
      </c>
      <c r="G35" s="790">
        <v>0</v>
      </c>
      <c r="H35" s="790">
        <v>5.9722222222222225E-2</v>
      </c>
      <c r="I35" s="790">
        <v>0.83194444444444449</v>
      </c>
      <c r="J35" s="790">
        <v>0.10833333333333334</v>
      </c>
      <c r="K35" s="791">
        <v>0</v>
      </c>
      <c r="L35" s="692">
        <f t="shared" si="5"/>
        <v>1.9841269841269841E-4</v>
      </c>
      <c r="M35" s="693">
        <f t="shared" si="5"/>
        <v>4.642857142857143E-2</v>
      </c>
      <c r="N35" s="693">
        <f t="shared" si="5"/>
        <v>0.86269841269841285</v>
      </c>
      <c r="O35" s="693">
        <f t="shared" si="5"/>
        <v>9.0674603174603172E-2</v>
      </c>
      <c r="P35" s="694">
        <f t="shared" si="5"/>
        <v>0</v>
      </c>
    </row>
    <row r="36" spans="1:16" ht="15">
      <c r="B36" s="691">
        <f t="shared" si="3"/>
        <v>41376</v>
      </c>
      <c r="C36" s="599">
        <f t="shared" si="4"/>
        <v>4</v>
      </c>
      <c r="D36" s="28">
        <v>0.97</v>
      </c>
      <c r="E36" s="28">
        <v>1</v>
      </c>
      <c r="F36" s="789">
        <v>1</v>
      </c>
      <c r="G36" s="790">
        <v>6.9444444444444447E-4</v>
      </c>
      <c r="H36" s="790">
        <v>6.9444444444444448E-2</v>
      </c>
      <c r="I36" s="790">
        <v>0.87638888888888888</v>
      </c>
      <c r="J36" s="790">
        <v>5.347222222222222E-2</v>
      </c>
      <c r="K36" s="791">
        <v>0</v>
      </c>
      <c r="L36" s="692">
        <f t="shared" si="5"/>
        <v>2.9761904761904759E-4</v>
      </c>
      <c r="M36" s="693">
        <f t="shared" si="5"/>
        <v>5.0992063492063498E-2</v>
      </c>
      <c r="N36" s="693">
        <f t="shared" si="5"/>
        <v>0.86696428571428574</v>
      </c>
      <c r="O36" s="693">
        <f t="shared" si="5"/>
        <v>8.1746031746031761E-2</v>
      </c>
      <c r="P36" s="694">
        <f t="shared" si="5"/>
        <v>0</v>
      </c>
    </row>
    <row r="37" spans="1:16" ht="15">
      <c r="B37" s="691">
        <f t="shared" si="3"/>
        <v>41377</v>
      </c>
      <c r="C37" s="599">
        <f t="shared" si="4"/>
        <v>4</v>
      </c>
      <c r="D37" s="28">
        <v>0.97</v>
      </c>
      <c r="E37" s="28">
        <v>1</v>
      </c>
      <c r="F37" s="789">
        <v>1</v>
      </c>
      <c r="G37" s="790">
        <v>0</v>
      </c>
      <c r="H37" s="790">
        <v>6.0416666666666667E-2</v>
      </c>
      <c r="I37" s="790">
        <v>0.86736111111111114</v>
      </c>
      <c r="J37" s="790">
        <v>7.2222222222222215E-2</v>
      </c>
      <c r="K37" s="791">
        <v>0</v>
      </c>
      <c r="L37" s="692">
        <f t="shared" si="5"/>
        <v>2.9761904761904759E-4</v>
      </c>
      <c r="M37" s="693">
        <f t="shared" si="5"/>
        <v>5.3869047619047615E-2</v>
      </c>
      <c r="N37" s="693">
        <f t="shared" si="5"/>
        <v>0.86617063492063495</v>
      </c>
      <c r="O37" s="693">
        <f t="shared" si="5"/>
        <v>7.9662698412698393E-2</v>
      </c>
      <c r="P37" s="694">
        <f t="shared" si="5"/>
        <v>0</v>
      </c>
    </row>
    <row r="38" spans="1:16" ht="15">
      <c r="B38" s="691">
        <f t="shared" si="3"/>
        <v>41378</v>
      </c>
      <c r="C38" s="599">
        <f t="shared" si="4"/>
        <v>4</v>
      </c>
      <c r="D38" s="28">
        <v>0.97</v>
      </c>
      <c r="E38" s="28">
        <v>1</v>
      </c>
      <c r="F38" s="789">
        <v>1</v>
      </c>
      <c r="G38" s="790">
        <v>0</v>
      </c>
      <c r="H38" s="790">
        <v>4.4444444444444446E-2</v>
      </c>
      <c r="I38" s="790">
        <v>0.8569444444444444</v>
      </c>
      <c r="J38" s="790">
        <v>9.8611111111111108E-2</v>
      </c>
      <c r="K38" s="791">
        <v>0</v>
      </c>
      <c r="L38" s="692">
        <f t="shared" si="5"/>
        <v>2.9761904761904759E-4</v>
      </c>
      <c r="M38" s="693">
        <f t="shared" si="5"/>
        <v>5.5158730158730164E-2</v>
      </c>
      <c r="N38" s="693">
        <f t="shared" si="5"/>
        <v>0.86021825396825402</v>
      </c>
      <c r="O38" s="693">
        <f t="shared" si="5"/>
        <v>8.4325396825396817E-2</v>
      </c>
      <c r="P38" s="694">
        <f t="shared" si="5"/>
        <v>0</v>
      </c>
    </row>
    <row r="39" spans="1:16" ht="15">
      <c r="A39" s="625" t="s">
        <v>10</v>
      </c>
      <c r="B39" s="691">
        <f t="shared" si="3"/>
        <v>41379</v>
      </c>
      <c r="C39" s="599">
        <f t="shared" si="4"/>
        <v>4</v>
      </c>
      <c r="D39" s="28">
        <v>0.97</v>
      </c>
      <c r="E39" s="28">
        <v>1</v>
      </c>
      <c r="F39" s="789">
        <v>1</v>
      </c>
      <c r="G39" s="790">
        <v>0</v>
      </c>
      <c r="H39" s="790">
        <v>2.013888888888889E-2</v>
      </c>
      <c r="I39" s="790">
        <v>0.92500000000000004</v>
      </c>
      <c r="J39" s="790">
        <v>5.486111111111111E-2</v>
      </c>
      <c r="K39" s="791">
        <v>0</v>
      </c>
      <c r="L39" s="692">
        <f t="shared" si="5"/>
        <v>2.9761904761904759E-4</v>
      </c>
      <c r="M39" s="693">
        <f t="shared" si="5"/>
        <v>5.1686507936507933E-2</v>
      </c>
      <c r="N39" s="693">
        <f t="shared" si="5"/>
        <v>0.86765873015873018</v>
      </c>
      <c r="O39" s="693">
        <f t="shared" si="5"/>
        <v>8.0357142857142863E-2</v>
      </c>
      <c r="P39" s="694">
        <f t="shared" si="5"/>
        <v>0</v>
      </c>
    </row>
    <row r="40" spans="1:16" ht="15">
      <c r="B40" s="691">
        <f t="shared" si="3"/>
        <v>41380</v>
      </c>
      <c r="C40" s="599">
        <f t="shared" si="4"/>
        <v>4</v>
      </c>
      <c r="D40" s="28">
        <v>0.97</v>
      </c>
      <c r="E40" s="28">
        <v>1</v>
      </c>
      <c r="F40" s="789">
        <v>1</v>
      </c>
      <c r="G40" s="790">
        <v>0</v>
      </c>
      <c r="H40" s="790">
        <v>3.4027777777777775E-2</v>
      </c>
      <c r="I40" s="790">
        <v>0.85138888888888886</v>
      </c>
      <c r="J40" s="790">
        <v>0.11458333333333333</v>
      </c>
      <c r="K40" s="791">
        <v>0</v>
      </c>
      <c r="L40" s="692">
        <f t="shared" si="5"/>
        <v>9.9206349206349206E-5</v>
      </c>
      <c r="M40" s="693">
        <f t="shared" si="5"/>
        <v>4.9007936507936507E-2</v>
      </c>
      <c r="N40" s="693">
        <f t="shared" si="5"/>
        <v>0.86706349206349209</v>
      </c>
      <c r="O40" s="693">
        <f t="shared" si="5"/>
        <v>8.3829365079365087E-2</v>
      </c>
      <c r="P40" s="694">
        <f t="shared" si="5"/>
        <v>0</v>
      </c>
    </row>
    <row r="41" spans="1:16" ht="15">
      <c r="B41" s="691">
        <f t="shared" si="3"/>
        <v>41381</v>
      </c>
      <c r="C41" s="599">
        <f t="shared" si="4"/>
        <v>4</v>
      </c>
      <c r="D41" s="28">
        <v>0.97</v>
      </c>
      <c r="E41" s="28">
        <v>1</v>
      </c>
      <c r="F41" s="789">
        <v>1</v>
      </c>
      <c r="G41" s="790">
        <v>0</v>
      </c>
      <c r="H41" s="790">
        <v>2.7083333333333334E-2</v>
      </c>
      <c r="I41" s="790">
        <v>0.91805555555555551</v>
      </c>
      <c r="J41" s="790">
        <v>5.486111111111111E-2</v>
      </c>
      <c r="K41" s="791">
        <v>0</v>
      </c>
      <c r="L41" s="692">
        <f t="shared" si="5"/>
        <v>9.9206349206349206E-5</v>
      </c>
      <c r="M41" s="693">
        <f t="shared" si="5"/>
        <v>4.5039682539682546E-2</v>
      </c>
      <c r="N41" s="693">
        <f t="shared" si="5"/>
        <v>0.87529761904761905</v>
      </c>
      <c r="O41" s="693">
        <f t="shared" si="5"/>
        <v>7.9563492063492072E-2</v>
      </c>
      <c r="P41" s="694">
        <f t="shared" si="5"/>
        <v>0</v>
      </c>
    </row>
    <row r="42" spans="1:16" ht="15">
      <c r="B42" s="691">
        <f t="shared" si="3"/>
        <v>41382</v>
      </c>
      <c r="C42" s="599">
        <f t="shared" si="4"/>
        <v>4</v>
      </c>
      <c r="D42" s="28">
        <v>0.97</v>
      </c>
      <c r="E42" s="28">
        <v>1</v>
      </c>
      <c r="F42" s="789">
        <v>1</v>
      </c>
      <c r="G42" s="790">
        <v>0</v>
      </c>
      <c r="H42" s="790">
        <v>1.5277777777777777E-2</v>
      </c>
      <c r="I42" s="790">
        <v>0.92569444444444449</v>
      </c>
      <c r="J42" s="790">
        <v>5.9027777777777776E-2</v>
      </c>
      <c r="K42" s="791">
        <v>0</v>
      </c>
      <c r="L42" s="692">
        <f t="shared" si="5"/>
        <v>9.9206349206349206E-5</v>
      </c>
      <c r="M42" s="693">
        <f t="shared" si="5"/>
        <v>3.8690476190476199E-2</v>
      </c>
      <c r="N42" s="693">
        <f t="shared" si="5"/>
        <v>0.88869047619047614</v>
      </c>
      <c r="O42" s="693">
        <f t="shared" si="5"/>
        <v>7.2519841269841262E-2</v>
      </c>
      <c r="P42" s="694">
        <f t="shared" si="5"/>
        <v>0</v>
      </c>
    </row>
    <row r="43" spans="1:16" ht="15">
      <c r="B43" s="691">
        <f t="shared" si="3"/>
        <v>41383</v>
      </c>
      <c r="C43" s="599">
        <f t="shared" si="4"/>
        <v>4</v>
      </c>
      <c r="D43" s="28">
        <v>0.97</v>
      </c>
      <c r="E43" s="28">
        <v>1</v>
      </c>
      <c r="F43" s="789">
        <v>1</v>
      </c>
      <c r="G43" s="790">
        <v>0</v>
      </c>
      <c r="H43" s="790">
        <v>1.6666666666666666E-2</v>
      </c>
      <c r="I43" s="790">
        <v>0.93402777777777779</v>
      </c>
      <c r="J43" s="790">
        <v>4.9305555555555554E-2</v>
      </c>
      <c r="K43" s="791">
        <v>0</v>
      </c>
      <c r="L43" s="692">
        <f t="shared" si="5"/>
        <v>0</v>
      </c>
      <c r="M43" s="693">
        <f t="shared" si="5"/>
        <v>3.1150793650793651E-2</v>
      </c>
      <c r="N43" s="693">
        <f t="shared" si="5"/>
        <v>0.8969246031746031</v>
      </c>
      <c r="O43" s="693">
        <f t="shared" si="5"/>
        <v>7.1924603174603183E-2</v>
      </c>
      <c r="P43" s="694">
        <f t="shared" si="5"/>
        <v>0</v>
      </c>
    </row>
    <row r="44" spans="1:16" ht="15">
      <c r="B44" s="691">
        <f t="shared" si="3"/>
        <v>41384</v>
      </c>
      <c r="C44" s="599">
        <f t="shared" si="4"/>
        <v>4</v>
      </c>
      <c r="D44" s="28">
        <v>0.97</v>
      </c>
      <c r="E44" s="28">
        <v>1</v>
      </c>
      <c r="F44" s="789">
        <v>1</v>
      </c>
      <c r="G44" s="790">
        <v>0</v>
      </c>
      <c r="H44" s="790">
        <v>1.6666666666666666E-2</v>
      </c>
      <c r="I44" s="790">
        <v>0.94930555555555551</v>
      </c>
      <c r="J44" s="790">
        <v>3.4027777777777775E-2</v>
      </c>
      <c r="K44" s="791">
        <v>0</v>
      </c>
      <c r="L44" s="692">
        <f t="shared" si="5"/>
        <v>0</v>
      </c>
      <c r="M44" s="693">
        <f t="shared" si="5"/>
        <v>2.4900793650793649E-2</v>
      </c>
      <c r="N44" s="693">
        <f t="shared" si="5"/>
        <v>0.90863095238095237</v>
      </c>
      <c r="O44" s="693">
        <f t="shared" si="5"/>
        <v>6.6468253968253968E-2</v>
      </c>
      <c r="P44" s="694">
        <f t="shared" si="5"/>
        <v>0</v>
      </c>
    </row>
    <row r="45" spans="1:16" ht="15">
      <c r="B45" s="691">
        <f t="shared" si="3"/>
        <v>41385</v>
      </c>
      <c r="C45" s="599">
        <f t="shared" si="4"/>
        <v>4</v>
      </c>
      <c r="D45" s="28">
        <v>0.97</v>
      </c>
      <c r="E45" s="28">
        <v>1</v>
      </c>
      <c r="F45" s="789">
        <v>1</v>
      </c>
      <c r="G45" s="790">
        <v>0</v>
      </c>
      <c r="H45" s="790">
        <v>1.8749999999999999E-2</v>
      </c>
      <c r="I45" s="790">
        <v>0.96250000000000002</v>
      </c>
      <c r="J45" s="790">
        <v>1.8749999999999999E-2</v>
      </c>
      <c r="K45" s="791">
        <v>0</v>
      </c>
      <c r="L45" s="692">
        <f t="shared" si="5"/>
        <v>0</v>
      </c>
      <c r="M45" s="693">
        <f t="shared" si="5"/>
        <v>2.1230158730158731E-2</v>
      </c>
      <c r="N45" s="693">
        <f t="shared" si="5"/>
        <v>0.92371031746031751</v>
      </c>
      <c r="O45" s="693">
        <f t="shared" si="5"/>
        <v>5.5059523809523801E-2</v>
      </c>
      <c r="P45" s="694">
        <f t="shared" si="5"/>
        <v>0</v>
      </c>
    </row>
    <row r="46" spans="1:16" ht="15">
      <c r="B46" s="691">
        <f t="shared" si="3"/>
        <v>41386</v>
      </c>
      <c r="C46" s="599">
        <f t="shared" si="4"/>
        <v>4</v>
      </c>
      <c r="D46" s="28">
        <v>0.97</v>
      </c>
      <c r="E46" s="28">
        <v>1</v>
      </c>
      <c r="F46" s="789">
        <v>1</v>
      </c>
      <c r="G46" s="790">
        <v>0</v>
      </c>
      <c r="H46" s="790">
        <v>2.9166666666666667E-2</v>
      </c>
      <c r="I46" s="790">
        <v>0.91249999999999998</v>
      </c>
      <c r="J46" s="790">
        <v>5.8333333333333334E-2</v>
      </c>
      <c r="K46" s="791">
        <v>0</v>
      </c>
      <c r="L46" s="692">
        <f t="shared" si="5"/>
        <v>0</v>
      </c>
      <c r="M46" s="693">
        <f t="shared" si="5"/>
        <v>2.251984126984127E-2</v>
      </c>
      <c r="N46" s="693">
        <f t="shared" si="5"/>
        <v>0.92192460317460312</v>
      </c>
      <c r="O46" s="693">
        <f t="shared" si="5"/>
        <v>5.5555555555555559E-2</v>
      </c>
      <c r="P46" s="694">
        <f t="shared" si="5"/>
        <v>0</v>
      </c>
    </row>
    <row r="47" spans="1:16" ht="15">
      <c r="B47" s="691">
        <f t="shared" si="3"/>
        <v>41387</v>
      </c>
      <c r="C47" s="599">
        <f t="shared" si="4"/>
        <v>4</v>
      </c>
      <c r="D47" s="28">
        <v>0.97</v>
      </c>
      <c r="E47" s="28">
        <v>1</v>
      </c>
      <c r="F47" s="789">
        <v>1</v>
      </c>
      <c r="G47" s="790">
        <v>0</v>
      </c>
      <c r="H47" s="790">
        <v>1.9444444444444445E-2</v>
      </c>
      <c r="I47" s="790">
        <v>0.93819444444444444</v>
      </c>
      <c r="J47" s="790">
        <v>4.2361111111111113E-2</v>
      </c>
      <c r="K47" s="791">
        <v>0</v>
      </c>
      <c r="L47" s="692">
        <f t="shared" ref="L47:P47" si="6">+AVERAGE(G41:G47)</f>
        <v>0</v>
      </c>
      <c r="M47" s="693">
        <f t="shared" si="6"/>
        <v>2.0436507936507937E-2</v>
      </c>
      <c r="N47" s="693">
        <f t="shared" si="6"/>
        <v>0.93432539682539673</v>
      </c>
      <c r="O47" s="693">
        <f t="shared" si="6"/>
        <v>4.5238095238095237E-2</v>
      </c>
      <c r="P47" s="694">
        <f t="shared" si="6"/>
        <v>0</v>
      </c>
    </row>
    <row r="48" spans="1:16" ht="15">
      <c r="B48" s="691">
        <f t="shared" si="3"/>
        <v>41388</v>
      </c>
      <c r="C48" s="599">
        <f t="shared" si="4"/>
        <v>4</v>
      </c>
      <c r="D48" s="28">
        <v>0.97</v>
      </c>
      <c r="E48" s="28">
        <v>1</v>
      </c>
      <c r="F48" s="789"/>
      <c r="G48" s="790"/>
      <c r="H48" s="790"/>
      <c r="I48" s="790"/>
      <c r="J48" s="790"/>
      <c r="K48" s="791"/>
      <c r="L48" s="692"/>
      <c r="M48" s="693"/>
      <c r="N48" s="693"/>
      <c r="O48" s="693"/>
      <c r="P48" s="694"/>
    </row>
    <row r="49" spans="2:16" ht="15">
      <c r="B49" s="691">
        <f t="shared" si="3"/>
        <v>41389</v>
      </c>
      <c r="C49" s="599">
        <f t="shared" si="4"/>
        <v>4</v>
      </c>
      <c r="D49" s="28">
        <v>0.97</v>
      </c>
      <c r="E49" s="28">
        <v>1</v>
      </c>
      <c r="F49" s="789"/>
      <c r="G49" s="790"/>
      <c r="H49" s="790"/>
      <c r="I49" s="790"/>
      <c r="J49" s="790"/>
      <c r="K49" s="791"/>
      <c r="L49" s="692"/>
      <c r="M49" s="693"/>
      <c r="N49" s="693"/>
      <c r="O49" s="693"/>
      <c r="P49" s="694"/>
    </row>
    <row r="50" spans="2:16" ht="15">
      <c r="B50" s="691">
        <f t="shared" si="3"/>
        <v>41390</v>
      </c>
      <c r="C50" s="599">
        <f t="shared" si="4"/>
        <v>4</v>
      </c>
      <c r="D50" s="28">
        <v>0.97</v>
      </c>
      <c r="E50" s="28">
        <v>1</v>
      </c>
      <c r="F50" s="789"/>
      <c r="G50" s="790"/>
      <c r="H50" s="790"/>
      <c r="I50" s="790"/>
      <c r="J50" s="790"/>
      <c r="K50" s="791"/>
      <c r="L50" s="692"/>
      <c r="M50" s="693"/>
      <c r="N50" s="693"/>
      <c r="O50" s="693"/>
      <c r="P50" s="694"/>
    </row>
    <row r="51" spans="2:16" ht="15">
      <c r="B51" s="691">
        <f t="shared" si="3"/>
        <v>41391</v>
      </c>
      <c r="C51" s="599">
        <f t="shared" si="4"/>
        <v>4</v>
      </c>
      <c r="D51" s="28">
        <v>0.97</v>
      </c>
      <c r="E51" s="28">
        <v>1</v>
      </c>
      <c r="F51" s="789"/>
      <c r="G51" s="790"/>
      <c r="H51" s="790"/>
      <c r="I51" s="790"/>
      <c r="J51" s="790"/>
      <c r="K51" s="791"/>
      <c r="L51" s="692"/>
      <c r="M51" s="693"/>
      <c r="N51" s="693"/>
      <c r="O51" s="693"/>
      <c r="P51" s="694"/>
    </row>
    <row r="52" spans="2:16" ht="15">
      <c r="B52" s="691">
        <f t="shared" si="3"/>
        <v>41392</v>
      </c>
      <c r="C52" s="599">
        <f t="shared" si="4"/>
        <v>4</v>
      </c>
      <c r="D52" s="28">
        <v>0.97</v>
      </c>
      <c r="E52" s="28">
        <v>1</v>
      </c>
      <c r="F52" s="789"/>
      <c r="G52" s="790"/>
      <c r="H52" s="790"/>
      <c r="I52" s="790"/>
      <c r="J52" s="790"/>
      <c r="K52" s="791"/>
      <c r="L52" s="692"/>
      <c r="M52" s="693"/>
      <c r="N52" s="693"/>
      <c r="O52" s="693"/>
      <c r="P52" s="694"/>
    </row>
    <row r="53" spans="2:16" ht="15">
      <c r="B53" s="691">
        <f t="shared" si="3"/>
        <v>41393</v>
      </c>
      <c r="C53" s="599">
        <f t="shared" si="4"/>
        <v>4</v>
      </c>
      <c r="D53" s="28">
        <v>0.97</v>
      </c>
      <c r="E53" s="28">
        <v>1</v>
      </c>
      <c r="F53" s="789"/>
      <c r="G53" s="790"/>
      <c r="H53" s="790"/>
      <c r="I53" s="790"/>
      <c r="J53" s="790"/>
      <c r="K53" s="791"/>
      <c r="L53" s="692"/>
      <c r="M53" s="693"/>
      <c r="N53" s="693"/>
      <c r="O53" s="693"/>
      <c r="P53" s="694"/>
    </row>
    <row r="54" spans="2:16" ht="15">
      <c r="B54" s="691">
        <f t="shared" si="3"/>
        <v>41394</v>
      </c>
      <c r="C54" s="599">
        <f t="shared" si="4"/>
        <v>4</v>
      </c>
      <c r="D54" s="28">
        <v>0.97</v>
      </c>
      <c r="E54" s="28">
        <v>1</v>
      </c>
      <c r="F54" s="789"/>
      <c r="G54" s="790"/>
      <c r="H54" s="790"/>
      <c r="I54" s="790"/>
      <c r="J54" s="790"/>
      <c r="K54" s="791"/>
      <c r="L54" s="692"/>
      <c r="M54" s="693"/>
      <c r="N54" s="693"/>
      <c r="O54" s="693"/>
      <c r="P54" s="694"/>
    </row>
    <row r="55" spans="2:16" ht="15">
      <c r="B55" s="691">
        <f t="shared" si="3"/>
        <v>41395</v>
      </c>
      <c r="C55" s="599">
        <f t="shared" si="4"/>
        <v>5</v>
      </c>
      <c r="D55" s="28">
        <v>0.97</v>
      </c>
      <c r="E55" s="28">
        <v>1</v>
      </c>
      <c r="F55" s="789"/>
      <c r="G55" s="790"/>
      <c r="H55" s="790"/>
      <c r="I55" s="790"/>
      <c r="J55" s="790"/>
      <c r="K55" s="791"/>
      <c r="L55" s="692"/>
      <c r="M55" s="693"/>
      <c r="N55" s="693"/>
      <c r="O55" s="693"/>
      <c r="P55" s="694"/>
    </row>
    <row r="56" spans="2:16" ht="15">
      <c r="B56" s="691">
        <f t="shared" si="3"/>
        <v>41396</v>
      </c>
      <c r="C56" s="599">
        <f t="shared" si="4"/>
        <v>5</v>
      </c>
      <c r="D56" s="28">
        <v>0.97</v>
      </c>
      <c r="E56" s="28">
        <v>1</v>
      </c>
      <c r="F56" s="789"/>
      <c r="G56" s="790"/>
      <c r="H56" s="790"/>
      <c r="I56" s="790"/>
      <c r="J56" s="790"/>
      <c r="K56" s="791"/>
      <c r="L56" s="692"/>
      <c r="M56" s="693"/>
      <c r="N56" s="693"/>
      <c r="O56" s="693"/>
      <c r="P56" s="694"/>
    </row>
    <row r="57" spans="2:16" ht="15">
      <c r="B57" s="691">
        <f t="shared" si="3"/>
        <v>41397</v>
      </c>
      <c r="C57" s="599">
        <f t="shared" si="4"/>
        <v>5</v>
      </c>
      <c r="D57" s="28">
        <v>0.97</v>
      </c>
      <c r="E57" s="28">
        <v>1</v>
      </c>
      <c r="F57" s="789"/>
      <c r="G57" s="790"/>
      <c r="H57" s="790"/>
      <c r="I57" s="790"/>
      <c r="J57" s="790"/>
      <c r="K57" s="791"/>
      <c r="L57" s="692"/>
      <c r="M57" s="693"/>
      <c r="N57" s="693"/>
      <c r="O57" s="693"/>
      <c r="P57" s="694"/>
    </row>
    <row r="58" spans="2:16" ht="15">
      <c r="B58" s="691">
        <f t="shared" si="3"/>
        <v>41398</v>
      </c>
      <c r="C58" s="599">
        <f t="shared" si="4"/>
        <v>5</v>
      </c>
      <c r="D58" s="28">
        <v>0.97</v>
      </c>
      <c r="E58" s="28">
        <v>1</v>
      </c>
      <c r="F58" s="789"/>
      <c r="G58" s="790"/>
      <c r="H58" s="790"/>
      <c r="I58" s="790"/>
      <c r="J58" s="790"/>
      <c r="K58" s="791"/>
      <c r="L58" s="692"/>
      <c r="M58" s="693"/>
      <c r="N58" s="693"/>
      <c r="O58" s="693"/>
      <c r="P58" s="694"/>
    </row>
    <row r="59" spans="2:16" ht="15">
      <c r="B59" s="691">
        <f t="shared" si="3"/>
        <v>41399</v>
      </c>
      <c r="C59" s="599">
        <f t="shared" si="4"/>
        <v>5</v>
      </c>
      <c r="D59" s="28">
        <v>0.97</v>
      </c>
      <c r="E59" s="28">
        <v>1</v>
      </c>
      <c r="F59" s="789"/>
      <c r="G59" s="790"/>
      <c r="H59" s="790"/>
      <c r="I59" s="790"/>
      <c r="J59" s="790"/>
      <c r="K59" s="791"/>
      <c r="L59" s="692"/>
      <c r="M59" s="693"/>
      <c r="N59" s="693"/>
      <c r="O59" s="693"/>
      <c r="P59" s="694"/>
    </row>
    <row r="60" spans="2:16" ht="15">
      <c r="B60" s="691">
        <f t="shared" si="3"/>
        <v>41400</v>
      </c>
      <c r="C60" s="599">
        <f t="shared" si="4"/>
        <v>5</v>
      </c>
      <c r="D60" s="28">
        <v>0.97</v>
      </c>
      <c r="E60" s="28">
        <v>1</v>
      </c>
      <c r="F60" s="789"/>
      <c r="G60" s="790"/>
      <c r="H60" s="790"/>
      <c r="I60" s="790"/>
      <c r="J60" s="790"/>
      <c r="K60" s="791"/>
      <c r="L60" s="692"/>
      <c r="M60" s="693"/>
      <c r="N60" s="693"/>
      <c r="O60" s="693"/>
      <c r="P60" s="694"/>
    </row>
    <row r="61" spans="2:16" ht="15">
      <c r="B61" s="691">
        <f t="shared" si="3"/>
        <v>41401</v>
      </c>
      <c r="C61" s="599">
        <f t="shared" si="4"/>
        <v>5</v>
      </c>
      <c r="D61" s="28">
        <v>0.97</v>
      </c>
      <c r="E61" s="28">
        <v>1</v>
      </c>
      <c r="F61" s="789"/>
      <c r="G61" s="790"/>
      <c r="H61" s="790"/>
      <c r="I61" s="790"/>
      <c r="J61" s="790"/>
      <c r="K61" s="791"/>
      <c r="L61" s="692"/>
      <c r="M61" s="693"/>
      <c r="N61" s="693"/>
      <c r="O61" s="693"/>
      <c r="P61" s="694"/>
    </row>
    <row r="62" spans="2:16" ht="15">
      <c r="B62" s="691">
        <f t="shared" si="3"/>
        <v>41402</v>
      </c>
      <c r="C62" s="599">
        <f t="shared" si="4"/>
        <v>5</v>
      </c>
      <c r="D62" s="28">
        <v>0.97</v>
      </c>
      <c r="E62" s="28">
        <v>1</v>
      </c>
      <c r="F62" s="789"/>
      <c r="G62" s="790"/>
      <c r="H62" s="790"/>
      <c r="I62" s="790"/>
      <c r="J62" s="790"/>
      <c r="K62" s="791"/>
      <c r="L62" s="692"/>
      <c r="M62" s="693"/>
      <c r="N62" s="693"/>
      <c r="O62" s="693"/>
      <c r="P62" s="694"/>
    </row>
    <row r="63" spans="2:16" ht="15">
      <c r="B63" s="691">
        <f t="shared" si="3"/>
        <v>41403</v>
      </c>
      <c r="C63" s="599">
        <f t="shared" si="4"/>
        <v>5</v>
      </c>
      <c r="D63" s="28">
        <v>0.97</v>
      </c>
      <c r="E63" s="28">
        <v>1</v>
      </c>
      <c r="F63" s="789"/>
      <c r="G63" s="790"/>
      <c r="H63" s="790"/>
      <c r="I63" s="790"/>
      <c r="J63" s="790"/>
      <c r="K63" s="791"/>
      <c r="L63" s="692"/>
      <c r="M63" s="693"/>
      <c r="N63" s="693"/>
      <c r="O63" s="693"/>
      <c r="P63" s="694"/>
    </row>
    <row r="64" spans="2:16" ht="15">
      <c r="B64" s="691">
        <f t="shared" si="3"/>
        <v>41404</v>
      </c>
      <c r="C64" s="599">
        <f t="shared" si="4"/>
        <v>5</v>
      </c>
      <c r="D64" s="28">
        <v>0.97</v>
      </c>
      <c r="E64" s="28">
        <v>1</v>
      </c>
      <c r="F64" s="789"/>
      <c r="G64" s="790"/>
      <c r="H64" s="790"/>
      <c r="I64" s="790"/>
      <c r="J64" s="790"/>
      <c r="K64" s="791"/>
      <c r="L64" s="692"/>
      <c r="M64" s="693"/>
      <c r="N64" s="693"/>
      <c r="O64" s="693"/>
      <c r="P64" s="694"/>
    </row>
    <row r="65" spans="1:16" ht="15">
      <c r="B65" s="691">
        <f t="shared" si="3"/>
        <v>41405</v>
      </c>
      <c r="C65" s="599">
        <f t="shared" si="4"/>
        <v>5</v>
      </c>
      <c r="D65" s="28">
        <v>0.97</v>
      </c>
      <c r="E65" s="28">
        <v>1</v>
      </c>
      <c r="F65" s="789"/>
      <c r="G65" s="790"/>
      <c r="H65" s="790"/>
      <c r="I65" s="790"/>
      <c r="J65" s="790"/>
      <c r="K65" s="791"/>
      <c r="L65" s="692"/>
      <c r="M65" s="693"/>
      <c r="N65" s="693"/>
      <c r="O65" s="693"/>
      <c r="P65" s="694"/>
    </row>
    <row r="66" spans="1:16" ht="15">
      <c r="B66" s="691">
        <f t="shared" si="3"/>
        <v>41406</v>
      </c>
      <c r="C66" s="599">
        <f t="shared" si="4"/>
        <v>5</v>
      </c>
      <c r="D66" s="28">
        <v>0.97</v>
      </c>
      <c r="E66" s="28">
        <v>1</v>
      </c>
      <c r="F66" s="789"/>
      <c r="G66" s="790"/>
      <c r="H66" s="790"/>
      <c r="I66" s="790"/>
      <c r="J66" s="790"/>
      <c r="K66" s="791"/>
      <c r="L66" s="692"/>
      <c r="M66" s="693"/>
      <c r="N66" s="693"/>
      <c r="O66" s="693"/>
      <c r="P66" s="694"/>
    </row>
    <row r="67" spans="1:16" ht="15">
      <c r="B67" s="691">
        <f t="shared" si="3"/>
        <v>41407</v>
      </c>
      <c r="C67" s="599">
        <f t="shared" si="4"/>
        <v>5</v>
      </c>
      <c r="D67" s="28">
        <v>0.97</v>
      </c>
      <c r="E67" s="28">
        <v>1</v>
      </c>
      <c r="F67" s="789"/>
      <c r="G67" s="790"/>
      <c r="H67" s="790"/>
      <c r="I67" s="790"/>
      <c r="J67" s="790"/>
      <c r="K67" s="791"/>
      <c r="L67" s="692"/>
      <c r="M67" s="693"/>
      <c r="N67" s="693"/>
      <c r="O67" s="693"/>
      <c r="P67" s="694"/>
    </row>
    <row r="68" spans="1:16" ht="15">
      <c r="B68" s="691">
        <f t="shared" si="3"/>
        <v>41408</v>
      </c>
      <c r="C68" s="599">
        <f t="shared" si="4"/>
        <v>5</v>
      </c>
      <c r="D68" s="28">
        <v>0.97</v>
      </c>
      <c r="E68" s="28">
        <v>1</v>
      </c>
      <c r="F68" s="789"/>
      <c r="G68" s="790"/>
      <c r="H68" s="790"/>
      <c r="I68" s="790"/>
      <c r="J68" s="790"/>
      <c r="K68" s="791"/>
      <c r="L68" s="692"/>
      <c r="M68" s="693"/>
      <c r="N68" s="693"/>
      <c r="O68" s="693"/>
      <c r="P68" s="694"/>
    </row>
    <row r="69" spans="1:16" ht="15">
      <c r="A69" s="625" t="s">
        <v>11</v>
      </c>
      <c r="B69" s="691">
        <f t="shared" si="3"/>
        <v>41409</v>
      </c>
      <c r="C69" s="599">
        <f t="shared" si="4"/>
        <v>5</v>
      </c>
      <c r="D69" s="28">
        <v>0.97</v>
      </c>
      <c r="E69" s="28">
        <v>1</v>
      </c>
      <c r="F69" s="789"/>
      <c r="G69" s="790"/>
      <c r="H69" s="790"/>
      <c r="I69" s="790"/>
      <c r="J69" s="790"/>
      <c r="K69" s="791"/>
      <c r="L69" s="692"/>
      <c r="M69" s="693"/>
      <c r="N69" s="693"/>
      <c r="O69" s="693"/>
      <c r="P69" s="694"/>
    </row>
    <row r="70" spans="1:16" ht="15">
      <c r="B70" s="691">
        <f t="shared" si="3"/>
        <v>41410</v>
      </c>
      <c r="C70" s="599">
        <f t="shared" si="4"/>
        <v>5</v>
      </c>
      <c r="D70" s="28">
        <v>0.97</v>
      </c>
      <c r="E70" s="28">
        <v>1</v>
      </c>
      <c r="F70" s="789"/>
      <c r="G70" s="790"/>
      <c r="H70" s="790"/>
      <c r="I70" s="790"/>
      <c r="J70" s="790"/>
      <c r="K70" s="791"/>
      <c r="L70" s="692"/>
      <c r="M70" s="693"/>
      <c r="N70" s="693"/>
      <c r="O70" s="693"/>
      <c r="P70" s="694"/>
    </row>
    <row r="71" spans="1:16" ht="15">
      <c r="B71" s="691">
        <f t="shared" si="3"/>
        <v>41411</v>
      </c>
      <c r="C71" s="599">
        <f t="shared" si="4"/>
        <v>5</v>
      </c>
      <c r="D71" s="28">
        <v>0.97</v>
      </c>
      <c r="E71" s="28">
        <v>1</v>
      </c>
      <c r="F71" s="789"/>
      <c r="G71" s="790"/>
      <c r="H71" s="790"/>
      <c r="I71" s="790"/>
      <c r="J71" s="790"/>
      <c r="K71" s="791"/>
      <c r="L71" s="692"/>
      <c r="M71" s="693"/>
      <c r="N71" s="693"/>
      <c r="O71" s="693"/>
      <c r="P71" s="694"/>
    </row>
    <row r="72" spans="1:16" ht="15">
      <c r="B72" s="691">
        <f t="shared" si="3"/>
        <v>41412</v>
      </c>
      <c r="C72" s="599">
        <f t="shared" si="4"/>
        <v>5</v>
      </c>
      <c r="D72" s="28">
        <v>0.97</v>
      </c>
      <c r="E72" s="28">
        <v>1</v>
      </c>
      <c r="F72" s="789"/>
      <c r="G72" s="790"/>
      <c r="H72" s="790"/>
      <c r="I72" s="790"/>
      <c r="J72" s="790"/>
      <c r="K72" s="791"/>
      <c r="L72" s="692"/>
      <c r="M72" s="693"/>
      <c r="N72" s="693"/>
      <c r="O72" s="693"/>
      <c r="P72" s="694"/>
    </row>
    <row r="73" spans="1:16" ht="15">
      <c r="B73" s="691">
        <f t="shared" si="3"/>
        <v>41413</v>
      </c>
      <c r="C73" s="599">
        <f t="shared" si="4"/>
        <v>5</v>
      </c>
      <c r="D73" s="28">
        <v>0.97</v>
      </c>
      <c r="E73" s="28">
        <v>1</v>
      </c>
      <c r="F73" s="789"/>
      <c r="G73" s="790"/>
      <c r="H73" s="790"/>
      <c r="I73" s="790"/>
      <c r="J73" s="790"/>
      <c r="K73" s="791"/>
      <c r="L73" s="692"/>
      <c r="M73" s="693"/>
      <c r="N73" s="693"/>
      <c r="O73" s="693"/>
      <c r="P73" s="694"/>
    </row>
    <row r="74" spans="1:16" ht="15">
      <c r="B74" s="691">
        <f t="shared" si="3"/>
        <v>41414</v>
      </c>
      <c r="C74" s="599">
        <f t="shared" si="4"/>
        <v>5</v>
      </c>
      <c r="D74" s="28">
        <v>0.97</v>
      </c>
      <c r="E74" s="28">
        <v>1</v>
      </c>
      <c r="F74" s="789"/>
      <c r="G74" s="790"/>
      <c r="H74" s="790"/>
      <c r="I74" s="790"/>
      <c r="J74" s="790"/>
      <c r="K74" s="791"/>
      <c r="L74" s="692"/>
      <c r="M74" s="693"/>
      <c r="N74" s="693"/>
      <c r="O74" s="693"/>
      <c r="P74" s="694"/>
    </row>
    <row r="75" spans="1:16" ht="15">
      <c r="B75" s="691">
        <f t="shared" si="3"/>
        <v>41415</v>
      </c>
      <c r="C75" s="599">
        <f t="shared" si="4"/>
        <v>5</v>
      </c>
      <c r="D75" s="28">
        <v>0.97</v>
      </c>
      <c r="E75" s="28">
        <v>1</v>
      </c>
      <c r="F75" s="789"/>
      <c r="G75" s="790"/>
      <c r="H75" s="790"/>
      <c r="I75" s="790"/>
      <c r="J75" s="790"/>
      <c r="K75" s="791"/>
      <c r="L75" s="692"/>
      <c r="M75" s="693"/>
      <c r="N75" s="693"/>
      <c r="O75" s="693"/>
      <c r="P75" s="694"/>
    </row>
    <row r="76" spans="1:16" ht="15">
      <c r="B76" s="691">
        <f t="shared" si="3"/>
        <v>41416</v>
      </c>
      <c r="C76" s="599">
        <f t="shared" si="4"/>
        <v>5</v>
      </c>
      <c r="D76" s="28">
        <v>0.97</v>
      </c>
      <c r="E76" s="28">
        <v>1</v>
      </c>
      <c r="F76" s="789"/>
      <c r="G76" s="790"/>
      <c r="H76" s="790"/>
      <c r="I76" s="790"/>
      <c r="J76" s="790"/>
      <c r="K76" s="791"/>
      <c r="L76" s="692"/>
      <c r="M76" s="693"/>
      <c r="N76" s="693"/>
      <c r="O76" s="693"/>
      <c r="P76" s="694"/>
    </row>
    <row r="77" spans="1:16" ht="15">
      <c r="B77" s="691">
        <f t="shared" si="3"/>
        <v>41417</v>
      </c>
      <c r="C77" s="599">
        <f t="shared" si="4"/>
        <v>5</v>
      </c>
      <c r="D77" s="28">
        <v>0.97</v>
      </c>
      <c r="E77" s="28">
        <v>1</v>
      </c>
      <c r="F77" s="789"/>
      <c r="G77" s="790"/>
      <c r="H77" s="790"/>
      <c r="I77" s="790"/>
      <c r="J77" s="790"/>
      <c r="K77" s="791"/>
      <c r="L77" s="692"/>
      <c r="M77" s="693"/>
      <c r="N77" s="693"/>
      <c r="O77" s="693"/>
      <c r="P77" s="694"/>
    </row>
    <row r="78" spans="1:16" ht="15">
      <c r="B78" s="691">
        <f t="shared" si="3"/>
        <v>41418</v>
      </c>
      <c r="C78" s="599">
        <f t="shared" si="4"/>
        <v>5</v>
      </c>
      <c r="D78" s="28">
        <v>0.97</v>
      </c>
      <c r="E78" s="28">
        <v>1</v>
      </c>
      <c r="F78" s="789"/>
      <c r="G78" s="790"/>
      <c r="H78" s="790"/>
      <c r="I78" s="790"/>
      <c r="J78" s="790"/>
      <c r="K78" s="791"/>
      <c r="L78" s="692"/>
      <c r="M78" s="693"/>
      <c r="N78" s="693"/>
      <c r="O78" s="693"/>
      <c r="P78" s="694"/>
    </row>
    <row r="79" spans="1:16" ht="15">
      <c r="B79" s="691">
        <f t="shared" si="3"/>
        <v>41419</v>
      </c>
      <c r="C79" s="599">
        <f t="shared" si="4"/>
        <v>5</v>
      </c>
      <c r="D79" s="28">
        <v>0.97</v>
      </c>
      <c r="E79" s="28">
        <v>1</v>
      </c>
      <c r="F79" s="789"/>
      <c r="G79" s="790"/>
      <c r="H79" s="790"/>
      <c r="I79" s="790"/>
      <c r="J79" s="790"/>
      <c r="K79" s="791"/>
      <c r="L79" s="692"/>
      <c r="M79" s="693"/>
      <c r="N79" s="693"/>
      <c r="O79" s="693"/>
      <c r="P79" s="694"/>
    </row>
    <row r="80" spans="1:16" ht="15">
      <c r="B80" s="691">
        <f t="shared" si="3"/>
        <v>41420</v>
      </c>
      <c r="C80" s="599">
        <f t="shared" si="4"/>
        <v>5</v>
      </c>
      <c r="D80" s="28">
        <v>0.97</v>
      </c>
      <c r="E80" s="28">
        <v>1</v>
      </c>
      <c r="F80" s="789"/>
      <c r="G80" s="790"/>
      <c r="H80" s="790"/>
      <c r="I80" s="790"/>
      <c r="J80" s="790"/>
      <c r="K80" s="791"/>
      <c r="L80" s="692"/>
      <c r="M80" s="693"/>
      <c r="N80" s="693"/>
      <c r="O80" s="693"/>
      <c r="P80" s="694"/>
    </row>
    <row r="81" spans="2:24" ht="15">
      <c r="B81" s="691">
        <f t="shared" si="3"/>
        <v>41421</v>
      </c>
      <c r="C81" s="599">
        <f t="shared" si="4"/>
        <v>5</v>
      </c>
      <c r="D81" s="28">
        <v>0.97</v>
      </c>
      <c r="E81" s="28">
        <v>1</v>
      </c>
      <c r="F81" s="789"/>
      <c r="G81" s="790"/>
      <c r="H81" s="790"/>
      <c r="I81" s="790"/>
      <c r="J81" s="790"/>
      <c r="K81" s="791"/>
      <c r="L81" s="692"/>
      <c r="M81" s="693"/>
      <c r="N81" s="693"/>
      <c r="O81" s="693"/>
      <c r="P81" s="694"/>
    </row>
    <row r="82" spans="2:24" ht="15">
      <c r="B82" s="691">
        <f t="shared" si="3"/>
        <v>41422</v>
      </c>
      <c r="C82" s="599">
        <f t="shared" si="4"/>
        <v>5</v>
      </c>
      <c r="D82" s="28">
        <v>0.97</v>
      </c>
      <c r="E82" s="28">
        <v>1</v>
      </c>
      <c r="F82" s="789"/>
      <c r="G82" s="790"/>
      <c r="H82" s="790"/>
      <c r="I82" s="790"/>
      <c r="J82" s="790"/>
      <c r="K82" s="791"/>
      <c r="L82" s="692"/>
      <c r="M82" s="693"/>
      <c r="N82" s="693"/>
      <c r="O82" s="693"/>
      <c r="P82" s="694"/>
    </row>
    <row r="83" spans="2:24" ht="15">
      <c r="B83" s="691">
        <f t="shared" si="3"/>
        <v>41423</v>
      </c>
      <c r="C83" s="599">
        <f t="shared" si="4"/>
        <v>5</v>
      </c>
      <c r="D83" s="28">
        <v>0.97</v>
      </c>
      <c r="E83" s="28">
        <v>1</v>
      </c>
      <c r="F83" s="789"/>
      <c r="G83" s="790"/>
      <c r="H83" s="790"/>
      <c r="I83" s="790"/>
      <c r="J83" s="790"/>
      <c r="K83" s="791"/>
      <c r="L83" s="692"/>
      <c r="M83" s="693"/>
      <c r="N83" s="693"/>
      <c r="O83" s="693"/>
      <c r="P83" s="694"/>
    </row>
    <row r="84" spans="2:24" ht="15">
      <c r="B84" s="691">
        <f t="shared" si="3"/>
        <v>41424</v>
      </c>
      <c r="C84" s="599">
        <f t="shared" si="4"/>
        <v>5</v>
      </c>
      <c r="D84" s="28">
        <v>0.97</v>
      </c>
      <c r="E84" s="28">
        <v>1</v>
      </c>
      <c r="F84" s="789"/>
      <c r="G84" s="790"/>
      <c r="H84" s="790"/>
      <c r="I84" s="790"/>
      <c r="J84" s="790"/>
      <c r="K84" s="791"/>
      <c r="L84" s="692"/>
      <c r="M84" s="693"/>
      <c r="N84" s="693"/>
      <c r="O84" s="693"/>
      <c r="P84" s="694"/>
    </row>
    <row r="85" spans="2:24" ht="15">
      <c r="B85" s="691">
        <f>+B86-1</f>
        <v>41425</v>
      </c>
      <c r="C85" s="599">
        <f t="shared" si="4"/>
        <v>5</v>
      </c>
      <c r="D85" s="28">
        <v>0.97</v>
      </c>
      <c r="E85" s="28">
        <v>1</v>
      </c>
      <c r="F85" s="789"/>
      <c r="G85" s="790"/>
      <c r="H85" s="790"/>
      <c r="I85" s="790"/>
      <c r="J85" s="790"/>
      <c r="K85" s="791"/>
      <c r="L85" s="692"/>
      <c r="M85" s="693"/>
      <c r="N85" s="693"/>
      <c r="O85" s="693"/>
      <c r="P85" s="694"/>
    </row>
    <row r="86" spans="2:24" ht="15">
      <c r="B86" s="691">
        <v>41426</v>
      </c>
      <c r="C86" s="599">
        <f>+MONTH(B86)</f>
        <v>6</v>
      </c>
      <c r="D86" s="28">
        <v>0.97</v>
      </c>
      <c r="E86" s="28">
        <v>1</v>
      </c>
      <c r="F86" s="789">
        <f>+SUM(G86:K86)</f>
        <v>1</v>
      </c>
      <c r="G86" s="790">
        <v>0</v>
      </c>
      <c r="H86" s="790">
        <v>2.1527777777777778E-2</v>
      </c>
      <c r="I86" s="790">
        <v>0.81273148148148144</v>
      </c>
      <c r="J86" s="790">
        <v>0.16574074074074074</v>
      </c>
      <c r="K86" s="791">
        <v>0</v>
      </c>
      <c r="L86" s="692"/>
      <c r="M86" s="693"/>
      <c r="N86" s="693"/>
      <c r="O86" s="693"/>
      <c r="P86" s="694"/>
      <c r="Q86" s="28"/>
      <c r="R86" s="28"/>
      <c r="S86" s="28"/>
      <c r="T86" s="28"/>
      <c r="U86" s="28"/>
      <c r="V86" s="28"/>
      <c r="W86" s="28"/>
      <c r="X86" s="28"/>
    </row>
    <row r="87" spans="2:24" ht="15">
      <c r="B87" s="691">
        <f t="shared" ref="B87:B150" si="7">+B86+1</f>
        <v>41427</v>
      </c>
      <c r="C87" s="599">
        <f t="shared" ref="C87:C150" si="8">+MONTH(B87)</f>
        <v>6</v>
      </c>
      <c r="D87" s="28">
        <v>0.97</v>
      </c>
      <c r="E87" s="28">
        <v>1</v>
      </c>
      <c r="F87" s="789">
        <f t="shared" ref="F87:F106" si="9">+SUM(G87:K87)</f>
        <v>0.99999999999999989</v>
      </c>
      <c r="G87" s="790">
        <v>0</v>
      </c>
      <c r="H87" s="790">
        <v>3.1481481481481478E-2</v>
      </c>
      <c r="I87" s="790">
        <v>0.85219907407407403</v>
      </c>
      <c r="J87" s="790">
        <v>0.11631944444444445</v>
      </c>
      <c r="K87" s="791">
        <v>0</v>
      </c>
      <c r="L87" s="692"/>
      <c r="M87" s="693"/>
      <c r="N87" s="693"/>
      <c r="O87" s="693"/>
      <c r="P87" s="694"/>
      <c r="Q87" s="28"/>
      <c r="R87" s="28"/>
      <c r="S87" s="28"/>
      <c r="T87" s="28"/>
      <c r="U87" s="28"/>
      <c r="V87" s="28"/>
      <c r="W87" s="28"/>
      <c r="X87" s="28"/>
    </row>
    <row r="88" spans="2:24" ht="15">
      <c r="B88" s="691">
        <f t="shared" si="7"/>
        <v>41428</v>
      </c>
      <c r="C88" s="599">
        <f t="shared" si="8"/>
        <v>6</v>
      </c>
      <c r="D88" s="28">
        <v>0.97</v>
      </c>
      <c r="E88" s="28">
        <v>1</v>
      </c>
      <c r="F88" s="789">
        <f t="shared" si="9"/>
        <v>1</v>
      </c>
      <c r="G88" s="790">
        <v>0</v>
      </c>
      <c r="H88" s="790">
        <v>3.3796296296296297E-2</v>
      </c>
      <c r="I88" s="790">
        <v>0.81354166666666672</v>
      </c>
      <c r="J88" s="790">
        <v>0.15266203703703704</v>
      </c>
      <c r="K88" s="791">
        <v>0</v>
      </c>
      <c r="L88" s="692"/>
      <c r="M88" s="693"/>
      <c r="N88" s="693"/>
      <c r="O88" s="693"/>
      <c r="P88" s="694"/>
      <c r="Q88" s="28"/>
      <c r="R88" s="28"/>
      <c r="S88" s="28"/>
      <c r="T88" s="28"/>
      <c r="U88" s="28"/>
      <c r="V88" s="28"/>
      <c r="W88" s="28"/>
      <c r="X88" s="28"/>
    </row>
    <row r="89" spans="2:24" ht="15">
      <c r="B89" s="691">
        <f t="shared" si="7"/>
        <v>41429</v>
      </c>
      <c r="C89" s="599">
        <f t="shared" si="8"/>
        <v>6</v>
      </c>
      <c r="D89" s="28">
        <v>0.97</v>
      </c>
      <c r="E89" s="28">
        <v>1</v>
      </c>
      <c r="F89" s="789">
        <f t="shared" si="9"/>
        <v>1.001852066211367</v>
      </c>
      <c r="G89" s="790">
        <v>1.8520662113670563E-3</v>
      </c>
      <c r="H89" s="790">
        <v>2.7020758436738953E-2</v>
      </c>
      <c r="I89" s="790">
        <v>0.88542270671460044</v>
      </c>
      <c r="J89" s="790">
        <v>8.7556534848660564E-2</v>
      </c>
      <c r="K89" s="791">
        <v>0</v>
      </c>
      <c r="L89" s="692"/>
      <c r="M89" s="693"/>
      <c r="N89" s="693"/>
      <c r="O89" s="693"/>
      <c r="P89" s="694"/>
      <c r="Q89" s="28"/>
      <c r="R89" s="28"/>
      <c r="S89" s="28"/>
      <c r="T89" s="28"/>
      <c r="U89" s="28"/>
      <c r="V89" s="28"/>
      <c r="W89" s="28"/>
      <c r="X89" s="28"/>
    </row>
    <row r="90" spans="2:24" ht="15">
      <c r="B90" s="691">
        <f t="shared" si="7"/>
        <v>41430</v>
      </c>
      <c r="C90" s="599">
        <f t="shared" si="8"/>
        <v>6</v>
      </c>
      <c r="D90" s="28">
        <v>0.97</v>
      </c>
      <c r="E90" s="28">
        <v>1</v>
      </c>
      <c r="F90" s="789">
        <f t="shared" si="9"/>
        <v>1</v>
      </c>
      <c r="G90" s="790">
        <v>0</v>
      </c>
      <c r="H90" s="790">
        <v>1.4171216169125334E-2</v>
      </c>
      <c r="I90" s="790">
        <v>0.90742246486235334</v>
      </c>
      <c r="J90" s="790">
        <v>7.8406318968521321E-2</v>
      </c>
      <c r="K90" s="791">
        <v>0</v>
      </c>
      <c r="L90" s="692"/>
      <c r="M90" s="693"/>
      <c r="N90" s="693"/>
      <c r="O90" s="693"/>
      <c r="P90" s="694"/>
      <c r="Q90" s="28"/>
      <c r="R90" s="28"/>
      <c r="S90" s="28"/>
      <c r="T90" s="28"/>
      <c r="U90" s="28"/>
      <c r="V90" s="28"/>
      <c r="W90" s="28"/>
      <c r="X90" s="28"/>
    </row>
    <row r="91" spans="2:24" ht="15">
      <c r="B91" s="691">
        <f t="shared" si="7"/>
        <v>41431</v>
      </c>
      <c r="C91" s="599">
        <f t="shared" si="8"/>
        <v>6</v>
      </c>
      <c r="D91" s="28">
        <v>0.97</v>
      </c>
      <c r="E91" s="28">
        <v>1</v>
      </c>
      <c r="F91" s="789">
        <f t="shared" si="9"/>
        <v>1</v>
      </c>
      <c r="G91" s="790">
        <v>0</v>
      </c>
      <c r="H91" s="790">
        <v>3.551119879308344E-2</v>
      </c>
      <c r="I91" s="790">
        <v>0.88673552280376</v>
      </c>
      <c r="J91" s="790">
        <v>7.7753278403156545E-2</v>
      </c>
      <c r="K91" s="791">
        <v>0</v>
      </c>
      <c r="L91" s="692"/>
      <c r="M91" s="693"/>
      <c r="N91" s="693"/>
      <c r="O91" s="693"/>
      <c r="P91" s="694"/>
      <c r="Q91" s="28"/>
      <c r="R91" s="28"/>
      <c r="S91" s="28"/>
      <c r="T91" s="28"/>
      <c r="U91" s="28"/>
      <c r="V91" s="28"/>
      <c r="W91" s="28"/>
      <c r="X91" s="28"/>
    </row>
    <row r="92" spans="2:24" ht="15">
      <c r="B92" s="691">
        <f t="shared" si="7"/>
        <v>41432</v>
      </c>
      <c r="C92" s="599">
        <f t="shared" si="8"/>
        <v>6</v>
      </c>
      <c r="D92" s="28">
        <v>0.97</v>
      </c>
      <c r="E92" s="28">
        <v>1</v>
      </c>
      <c r="F92" s="789">
        <f t="shared" si="9"/>
        <v>1.0032821474621967</v>
      </c>
      <c r="G92" s="790">
        <v>3.2821474621966946E-3</v>
      </c>
      <c r="H92" s="790">
        <v>7.9971774667764312E-3</v>
      </c>
      <c r="I92" s="790">
        <v>0.89874162060449259</v>
      </c>
      <c r="J92" s="790">
        <v>9.3261201928731038E-2</v>
      </c>
      <c r="K92" s="791">
        <v>0</v>
      </c>
      <c r="L92" s="692">
        <f>+AVERAGE(G86:G92)</f>
        <v>7.3345909622339297E-4</v>
      </c>
      <c r="M92" s="693">
        <f>+AVERAGE(H86:H92)</f>
        <v>2.4500843774468532E-2</v>
      </c>
      <c r="N92" s="693">
        <f>+AVERAGE(I86:I92)</f>
        <v>0.86525636245820403</v>
      </c>
      <c r="O92" s="693">
        <f>+AVERAGE(J86:J92)</f>
        <v>0.11024279376732739</v>
      </c>
      <c r="P92" s="694">
        <f>+AVERAGE(K86:K92)</f>
        <v>0</v>
      </c>
      <c r="Q92" s="28"/>
      <c r="R92" s="28"/>
      <c r="S92" s="28"/>
      <c r="T92" s="28"/>
      <c r="U92" s="28"/>
      <c r="V92" s="28"/>
      <c r="W92" s="28"/>
      <c r="X92" s="28"/>
    </row>
    <row r="93" spans="2:24" ht="15">
      <c r="B93" s="691">
        <f t="shared" si="7"/>
        <v>41433</v>
      </c>
      <c r="C93" s="599">
        <f t="shared" si="8"/>
        <v>6</v>
      </c>
      <c r="D93" s="28">
        <v>0.97</v>
      </c>
      <c r="E93" s="28">
        <v>1</v>
      </c>
      <c r="F93" s="789">
        <f t="shared" si="9"/>
        <v>1</v>
      </c>
      <c r="G93" s="790">
        <v>0</v>
      </c>
      <c r="H93" s="790">
        <v>3.8310185185185183E-2</v>
      </c>
      <c r="I93" s="790">
        <v>0.88703703703703707</v>
      </c>
      <c r="J93" s="790">
        <v>7.4652777777777776E-2</v>
      </c>
      <c r="K93" s="791">
        <v>0</v>
      </c>
      <c r="L93" s="692">
        <f>+AVERAGE(G87:G93)</f>
        <v>7.3345909622339297E-4</v>
      </c>
      <c r="M93" s="693">
        <f t="shared" ref="M93:P93" si="10">+AVERAGE(H87:H93)</f>
        <v>2.6898330546955302E-2</v>
      </c>
      <c r="N93" s="693">
        <f t="shared" si="10"/>
        <v>0.87587144182328347</v>
      </c>
      <c r="O93" s="693">
        <f t="shared" si="10"/>
        <v>9.7230227629761259E-2</v>
      </c>
      <c r="P93" s="694">
        <f t="shared" si="10"/>
        <v>0</v>
      </c>
      <c r="Q93" s="28"/>
      <c r="R93" s="28"/>
      <c r="S93" s="28"/>
      <c r="T93" s="28"/>
      <c r="U93" s="28"/>
      <c r="V93" s="28"/>
      <c r="W93" s="28"/>
      <c r="X93" s="28"/>
    </row>
    <row r="94" spans="2:24" ht="15">
      <c r="B94" s="691">
        <f t="shared" si="7"/>
        <v>41434</v>
      </c>
      <c r="C94" s="599">
        <f t="shared" si="8"/>
        <v>6</v>
      </c>
      <c r="D94" s="28">
        <v>0.97</v>
      </c>
      <c r="E94" s="28">
        <v>1</v>
      </c>
      <c r="F94" s="789">
        <f t="shared" si="9"/>
        <v>1</v>
      </c>
      <c r="G94" s="790">
        <v>0</v>
      </c>
      <c r="H94" s="790">
        <v>3.2638888888888891E-2</v>
      </c>
      <c r="I94" s="790">
        <v>0.89907407407407403</v>
      </c>
      <c r="J94" s="790">
        <v>6.8287037037037035E-2</v>
      </c>
      <c r="K94" s="791">
        <v>0</v>
      </c>
      <c r="L94" s="692">
        <f t="shared" ref="L94:P109" si="11">+AVERAGE(G88:G94)</f>
        <v>7.3345909622339297E-4</v>
      </c>
      <c r="M94" s="693">
        <f t="shared" si="11"/>
        <v>2.7063674462299219E-2</v>
      </c>
      <c r="N94" s="693">
        <f t="shared" si="11"/>
        <v>0.88256787039471196</v>
      </c>
      <c r="O94" s="693">
        <f t="shared" si="11"/>
        <v>9.036845514298876E-2</v>
      </c>
      <c r="P94" s="694">
        <f t="shared" si="11"/>
        <v>0</v>
      </c>
      <c r="Q94" s="28"/>
      <c r="R94" s="28"/>
      <c r="S94" s="28"/>
      <c r="T94" s="28"/>
      <c r="U94" s="28"/>
      <c r="V94" s="28"/>
      <c r="W94" s="28"/>
      <c r="X94" s="28"/>
    </row>
    <row r="95" spans="2:24" ht="15">
      <c r="B95" s="691">
        <f t="shared" si="7"/>
        <v>41435</v>
      </c>
      <c r="C95" s="599">
        <f t="shared" si="8"/>
        <v>6</v>
      </c>
      <c r="D95" s="28">
        <v>0.97</v>
      </c>
      <c r="E95" s="28">
        <v>1</v>
      </c>
      <c r="F95" s="789">
        <f t="shared" si="9"/>
        <v>1.0054417042954729</v>
      </c>
      <c r="G95" s="790">
        <v>5.441704295472965E-3</v>
      </c>
      <c r="H95" s="790">
        <v>3.1548311990686848E-2</v>
      </c>
      <c r="I95" s="790">
        <v>0.84307334109429566</v>
      </c>
      <c r="J95" s="790">
        <v>0.12537834691501745</v>
      </c>
      <c r="K95" s="791">
        <v>0</v>
      </c>
      <c r="L95" s="692">
        <f t="shared" si="11"/>
        <v>1.5108454241481023E-3</v>
      </c>
      <c r="M95" s="693">
        <f t="shared" si="11"/>
        <v>2.6742533847212153E-2</v>
      </c>
      <c r="N95" s="693">
        <f t="shared" si="11"/>
        <v>0.88678668102723035</v>
      </c>
      <c r="O95" s="693">
        <f t="shared" si="11"/>
        <v>8.6470785125557392E-2</v>
      </c>
      <c r="P95" s="694">
        <f t="shared" si="11"/>
        <v>0</v>
      </c>
      <c r="Q95" s="28"/>
      <c r="R95" s="28"/>
      <c r="S95" s="28"/>
      <c r="T95" s="28"/>
      <c r="U95" s="28"/>
      <c r="V95" s="28"/>
      <c r="W95" s="28"/>
      <c r="X95" s="28"/>
    </row>
    <row r="96" spans="2:24" ht="15">
      <c r="B96" s="691">
        <f t="shared" si="7"/>
        <v>41436</v>
      </c>
      <c r="C96" s="599">
        <f t="shared" si="8"/>
        <v>6</v>
      </c>
      <c r="D96" s="28">
        <v>0.97</v>
      </c>
      <c r="E96" s="28">
        <v>1</v>
      </c>
      <c r="F96" s="789">
        <f t="shared" si="9"/>
        <v>1</v>
      </c>
      <c r="G96" s="790">
        <v>0</v>
      </c>
      <c r="H96" s="790">
        <v>1.7950202663578461E-2</v>
      </c>
      <c r="I96" s="790">
        <v>0.86508396062536186</v>
      </c>
      <c r="J96" s="790">
        <v>0.11696583671105965</v>
      </c>
      <c r="K96" s="791">
        <v>0</v>
      </c>
      <c r="L96" s="692">
        <f t="shared" si="11"/>
        <v>1.2462645368099513E-3</v>
      </c>
      <c r="M96" s="693">
        <f t="shared" si="11"/>
        <v>2.5446740165332084E-2</v>
      </c>
      <c r="N96" s="693">
        <f t="shared" si="11"/>
        <v>0.88388114587162481</v>
      </c>
      <c r="O96" s="693">
        <f t="shared" si="11"/>
        <v>9.0672113963042977E-2</v>
      </c>
      <c r="P96" s="694">
        <f t="shared" si="11"/>
        <v>0</v>
      </c>
      <c r="Q96" s="28"/>
      <c r="R96" s="28"/>
      <c r="S96" s="28"/>
      <c r="T96" s="28"/>
      <c r="U96" s="28"/>
      <c r="V96" s="28"/>
      <c r="W96" s="28"/>
      <c r="X96" s="28"/>
    </row>
    <row r="97" spans="1:24" ht="15">
      <c r="B97" s="691">
        <f t="shared" si="7"/>
        <v>41437</v>
      </c>
      <c r="C97" s="599">
        <f t="shared" si="8"/>
        <v>6</v>
      </c>
      <c r="D97" s="28">
        <v>0.97</v>
      </c>
      <c r="E97" s="28">
        <v>1</v>
      </c>
      <c r="F97" s="789">
        <f t="shared" si="9"/>
        <v>1.0054102795311091</v>
      </c>
      <c r="G97" s="790">
        <v>5.4102795311091077E-3</v>
      </c>
      <c r="H97" s="790">
        <v>2.0625566636446057E-2</v>
      </c>
      <c r="I97" s="790">
        <v>0.89505893019038985</v>
      </c>
      <c r="J97" s="790">
        <v>8.4315503173164094E-2</v>
      </c>
      <c r="K97" s="791">
        <v>0</v>
      </c>
      <c r="L97" s="692">
        <f t="shared" si="11"/>
        <v>2.0191616126826809E-3</v>
      </c>
      <c r="M97" s="693">
        <f t="shared" si="11"/>
        <v>2.6368790232092189E-2</v>
      </c>
      <c r="N97" s="693">
        <f t="shared" si="11"/>
        <v>0.88211492663277302</v>
      </c>
      <c r="O97" s="693">
        <f t="shared" si="11"/>
        <v>9.1516283135134796E-2</v>
      </c>
      <c r="P97" s="694">
        <f t="shared" si="11"/>
        <v>0</v>
      </c>
      <c r="Q97" s="28"/>
      <c r="R97" s="28"/>
      <c r="S97" s="28"/>
      <c r="T97" s="28"/>
      <c r="U97" s="28"/>
      <c r="V97" s="28"/>
      <c r="W97" s="28"/>
      <c r="X97" s="28"/>
    </row>
    <row r="98" spans="1:24" ht="15">
      <c r="B98" s="691">
        <f t="shared" si="7"/>
        <v>41438</v>
      </c>
      <c r="C98" s="599">
        <f t="shared" si="8"/>
        <v>6</v>
      </c>
      <c r="D98" s="28">
        <v>0.97</v>
      </c>
      <c r="E98" s="28">
        <v>1</v>
      </c>
      <c r="F98" s="789">
        <f t="shared" si="9"/>
        <v>1.0069670227589411</v>
      </c>
      <c r="G98" s="790">
        <v>0</v>
      </c>
      <c r="H98" s="790">
        <v>3.7418147801683815E-2</v>
      </c>
      <c r="I98" s="790">
        <v>0.85243217960710949</v>
      </c>
      <c r="J98" s="790">
        <v>0.11014967259120674</v>
      </c>
      <c r="K98" s="791">
        <v>6.9670227589410123E-3</v>
      </c>
      <c r="L98" s="692">
        <f t="shared" si="11"/>
        <v>2.0191616126826809E-3</v>
      </c>
      <c r="M98" s="693">
        <f t="shared" si="11"/>
        <v>2.6641211519035094E-2</v>
      </c>
      <c r="N98" s="693">
        <f t="shared" si="11"/>
        <v>0.87721444903325163</v>
      </c>
      <c r="O98" s="693">
        <f t="shared" si="11"/>
        <v>9.6144339447713403E-2</v>
      </c>
      <c r="P98" s="694">
        <f t="shared" si="11"/>
        <v>9.9528896556300172E-4</v>
      </c>
      <c r="Q98" s="28"/>
      <c r="R98" s="28"/>
      <c r="S98" s="28"/>
      <c r="T98" s="28"/>
      <c r="U98" s="28"/>
      <c r="V98" s="28"/>
      <c r="W98" s="28"/>
      <c r="X98" s="28"/>
    </row>
    <row r="99" spans="1:24" ht="15">
      <c r="B99" s="691">
        <f t="shared" si="7"/>
        <v>41439</v>
      </c>
      <c r="C99" s="599">
        <f t="shared" si="8"/>
        <v>6</v>
      </c>
      <c r="D99" s="28">
        <v>0.97</v>
      </c>
      <c r="E99" s="28">
        <v>1</v>
      </c>
      <c r="F99" s="789">
        <f t="shared" si="9"/>
        <v>1</v>
      </c>
      <c r="G99" s="790">
        <v>0</v>
      </c>
      <c r="H99" s="790">
        <v>4.5738767948124134E-2</v>
      </c>
      <c r="I99" s="790">
        <v>0.87389995368226026</v>
      </c>
      <c r="J99" s="790">
        <v>8.0361278369615569E-2</v>
      </c>
      <c r="K99" s="791">
        <v>0</v>
      </c>
      <c r="L99" s="692">
        <f t="shared" si="11"/>
        <v>1.550283403797439E-3</v>
      </c>
      <c r="M99" s="693">
        <f t="shared" si="11"/>
        <v>3.2032867302084767E-2</v>
      </c>
      <c r="N99" s="693">
        <f t="shared" si="11"/>
        <v>0.87366563947293252</v>
      </c>
      <c r="O99" s="693">
        <f t="shared" si="11"/>
        <v>9.4301493224982616E-2</v>
      </c>
      <c r="P99" s="694">
        <f t="shared" si="11"/>
        <v>9.9528896556300172E-4</v>
      </c>
      <c r="Q99" s="28"/>
      <c r="R99" s="28"/>
      <c r="S99" s="28"/>
      <c r="T99" s="28"/>
      <c r="U99" s="28"/>
      <c r="V99" s="28"/>
      <c r="W99" s="28"/>
      <c r="X99" s="28"/>
    </row>
    <row r="100" spans="1:24" ht="15">
      <c r="A100" s="625" t="s">
        <v>12</v>
      </c>
      <c r="B100" s="691">
        <f t="shared" si="7"/>
        <v>41440</v>
      </c>
      <c r="C100" s="599">
        <f t="shared" si="8"/>
        <v>6</v>
      </c>
      <c r="D100" s="28">
        <v>0.97</v>
      </c>
      <c r="E100" s="28">
        <v>1</v>
      </c>
      <c r="F100" s="789">
        <f t="shared" si="9"/>
        <v>1</v>
      </c>
      <c r="G100" s="790">
        <v>0</v>
      </c>
      <c r="H100" s="790">
        <v>1.5284854099119963E-2</v>
      </c>
      <c r="I100" s="790">
        <v>0.89532190829087543</v>
      </c>
      <c r="J100" s="790">
        <v>8.9393237610004631E-2</v>
      </c>
      <c r="K100" s="791">
        <v>0</v>
      </c>
      <c r="L100" s="692">
        <f t="shared" si="11"/>
        <v>1.550283403797439E-3</v>
      </c>
      <c r="M100" s="693">
        <f t="shared" si="11"/>
        <v>2.8743534289789738E-2</v>
      </c>
      <c r="N100" s="693">
        <f t="shared" si="11"/>
        <v>0.87484919250919513</v>
      </c>
      <c r="O100" s="693">
        <f t="shared" si="11"/>
        <v>9.6407273201015026E-2</v>
      </c>
      <c r="P100" s="694">
        <f t="shared" si="11"/>
        <v>9.9528896556300172E-4</v>
      </c>
      <c r="Q100" s="28"/>
      <c r="R100" s="28"/>
      <c r="S100" s="28"/>
      <c r="T100" s="28"/>
      <c r="U100" s="28"/>
      <c r="V100" s="28"/>
      <c r="W100" s="28"/>
      <c r="X100" s="28"/>
    </row>
    <row r="101" spans="1:24" ht="15">
      <c r="B101" s="691">
        <f t="shared" si="7"/>
        <v>41441</v>
      </c>
      <c r="C101" s="599">
        <f t="shared" si="8"/>
        <v>6</v>
      </c>
      <c r="D101" s="28">
        <v>0.97</v>
      </c>
      <c r="E101" s="28">
        <v>1</v>
      </c>
      <c r="F101" s="789">
        <f t="shared" si="9"/>
        <v>1</v>
      </c>
      <c r="G101" s="790">
        <v>0</v>
      </c>
      <c r="H101" s="790">
        <v>2.1527777777777778E-2</v>
      </c>
      <c r="I101" s="790">
        <v>0.8822916666666667</v>
      </c>
      <c r="J101" s="790">
        <v>9.6180555555555561E-2</v>
      </c>
      <c r="K101" s="791">
        <v>0</v>
      </c>
      <c r="L101" s="692">
        <f t="shared" si="11"/>
        <v>1.550283403797439E-3</v>
      </c>
      <c r="M101" s="693">
        <f t="shared" si="11"/>
        <v>2.7156232702488153E-2</v>
      </c>
      <c r="N101" s="693">
        <f t="shared" si="11"/>
        <v>0.8724517057367086</v>
      </c>
      <c r="O101" s="693">
        <f t="shared" si="11"/>
        <v>0.10039206156080338</v>
      </c>
      <c r="P101" s="694">
        <f t="shared" si="11"/>
        <v>9.9528896556300172E-4</v>
      </c>
      <c r="Q101" s="28"/>
      <c r="R101" s="28"/>
      <c r="S101" s="28"/>
      <c r="T101" s="28"/>
      <c r="U101" s="28"/>
      <c r="V101" s="28"/>
      <c r="W101" s="28"/>
      <c r="X101" s="28"/>
    </row>
    <row r="102" spans="1:24" ht="15">
      <c r="B102" s="691">
        <f t="shared" si="7"/>
        <v>41442</v>
      </c>
      <c r="C102" s="599">
        <f t="shared" si="8"/>
        <v>6</v>
      </c>
      <c r="D102" s="28">
        <v>0.97</v>
      </c>
      <c r="E102" s="28">
        <v>1</v>
      </c>
      <c r="F102" s="789">
        <f t="shared" si="9"/>
        <v>1.005787037037037</v>
      </c>
      <c r="G102" s="790">
        <v>5.7870370370370367E-3</v>
      </c>
      <c r="H102" s="790">
        <v>3.9930151338766005E-2</v>
      </c>
      <c r="I102" s="790">
        <v>0.8221187427240978</v>
      </c>
      <c r="J102" s="790">
        <v>0.13795110593713619</v>
      </c>
      <c r="K102" s="791">
        <v>0</v>
      </c>
      <c r="L102" s="692">
        <f t="shared" si="11"/>
        <v>1.5996166525923063E-3</v>
      </c>
      <c r="M102" s="693">
        <f t="shared" si="11"/>
        <v>2.8353638323642318E-2</v>
      </c>
      <c r="N102" s="693">
        <f t="shared" si="11"/>
        <v>0.8694581916838231</v>
      </c>
      <c r="O102" s="693">
        <f t="shared" si="11"/>
        <v>0.10218816999253465</v>
      </c>
      <c r="P102" s="694">
        <f t="shared" si="11"/>
        <v>9.9528896556300172E-4</v>
      </c>
      <c r="Q102" s="28"/>
      <c r="R102" s="28"/>
      <c r="S102" s="28"/>
      <c r="T102" s="28"/>
      <c r="U102" s="28"/>
      <c r="V102" s="28"/>
      <c r="W102" s="28"/>
      <c r="X102" s="28"/>
    </row>
    <row r="103" spans="1:24" ht="15">
      <c r="B103" s="691">
        <f t="shared" si="7"/>
        <v>41443</v>
      </c>
      <c r="C103" s="599">
        <f t="shared" si="8"/>
        <v>6</v>
      </c>
      <c r="D103" s="28">
        <v>0.97</v>
      </c>
      <c r="E103" s="28">
        <v>1</v>
      </c>
      <c r="F103" s="789">
        <f t="shared" si="9"/>
        <v>1.0001</v>
      </c>
      <c r="G103" s="790">
        <v>0</v>
      </c>
      <c r="H103" s="790">
        <v>2.9100000000000001E-2</v>
      </c>
      <c r="I103" s="790">
        <v>0.84409999999999996</v>
      </c>
      <c r="J103" s="790">
        <v>0.12690000000000001</v>
      </c>
      <c r="K103" s="791">
        <v>0</v>
      </c>
      <c r="L103" s="692">
        <f t="shared" si="11"/>
        <v>1.5996166525923063E-3</v>
      </c>
      <c r="M103" s="693">
        <f t="shared" si="11"/>
        <v>2.9946466514559678E-2</v>
      </c>
      <c r="N103" s="693">
        <f t="shared" si="11"/>
        <v>0.866460483023057</v>
      </c>
      <c r="O103" s="693">
        <f t="shared" si="11"/>
        <v>0.10360733617666897</v>
      </c>
      <c r="P103" s="694">
        <f t="shared" si="11"/>
        <v>9.9528896556300172E-4</v>
      </c>
      <c r="Q103" s="28"/>
      <c r="R103" s="28"/>
      <c r="S103" s="28"/>
      <c r="T103" s="28"/>
      <c r="U103" s="28"/>
      <c r="V103" s="28"/>
      <c r="W103" s="28"/>
      <c r="X103" s="28"/>
    </row>
    <row r="104" spans="1:24" ht="15">
      <c r="B104" s="691">
        <f t="shared" si="7"/>
        <v>41444</v>
      </c>
      <c r="C104" s="599">
        <f t="shared" si="8"/>
        <v>6</v>
      </c>
      <c r="D104" s="28">
        <v>0.97</v>
      </c>
      <c r="E104" s="28">
        <v>1</v>
      </c>
      <c r="F104" s="789">
        <f t="shared" si="9"/>
        <v>0.99999999999999989</v>
      </c>
      <c r="G104" s="790">
        <v>0</v>
      </c>
      <c r="H104" s="790">
        <v>2.2808845664003704E-2</v>
      </c>
      <c r="I104" s="790">
        <v>0.90228088456640032</v>
      </c>
      <c r="J104" s="790">
        <v>7.491026976959593E-2</v>
      </c>
      <c r="K104" s="791">
        <v>0</v>
      </c>
      <c r="L104" s="692">
        <f t="shared" si="11"/>
        <v>8.2671957671957667E-4</v>
      </c>
      <c r="M104" s="693">
        <f t="shared" si="11"/>
        <v>3.0258363518496485E-2</v>
      </c>
      <c r="N104" s="693">
        <f t="shared" si="11"/>
        <v>0.86749219079105855</v>
      </c>
      <c r="O104" s="693">
        <f t="shared" si="11"/>
        <v>0.10226373140473066</v>
      </c>
      <c r="P104" s="694">
        <f t="shared" si="11"/>
        <v>9.9528896556300172E-4</v>
      </c>
      <c r="Q104" s="28"/>
      <c r="R104" s="28"/>
      <c r="S104" s="28"/>
      <c r="T104" s="28"/>
      <c r="U104" s="28"/>
      <c r="V104" s="28"/>
      <c r="W104" s="28"/>
      <c r="X104" s="28"/>
    </row>
    <row r="105" spans="1:24" ht="15">
      <c r="B105" s="691">
        <f t="shared" si="7"/>
        <v>41445</v>
      </c>
      <c r="C105" s="599">
        <f t="shared" si="8"/>
        <v>6</v>
      </c>
      <c r="D105" s="28">
        <v>0.97</v>
      </c>
      <c r="E105" s="28">
        <v>1</v>
      </c>
      <c r="F105" s="789">
        <f t="shared" si="9"/>
        <v>1</v>
      </c>
      <c r="G105" s="790">
        <v>0</v>
      </c>
      <c r="H105" s="790">
        <v>3.0790600763977313E-2</v>
      </c>
      <c r="I105" s="790">
        <v>0.87116564417177911</v>
      </c>
      <c r="J105" s="790">
        <v>9.8043755064243551E-2</v>
      </c>
      <c r="K105" s="791">
        <v>0</v>
      </c>
      <c r="L105" s="692">
        <f t="shared" si="11"/>
        <v>8.2671957671957667E-4</v>
      </c>
      <c r="M105" s="693">
        <f t="shared" si="11"/>
        <v>2.9311571084538419E-2</v>
      </c>
      <c r="N105" s="693">
        <f t="shared" si="11"/>
        <v>0.87016840001458295</v>
      </c>
      <c r="O105" s="693">
        <f t="shared" si="11"/>
        <v>0.10053431461516449</v>
      </c>
      <c r="P105" s="694">
        <f t="shared" si="11"/>
        <v>0</v>
      </c>
      <c r="Q105" s="28"/>
      <c r="R105" s="28"/>
      <c r="S105" s="28"/>
      <c r="T105" s="28"/>
      <c r="U105" s="28"/>
      <c r="V105" s="28"/>
      <c r="W105" s="28"/>
      <c r="X105" s="28"/>
    </row>
    <row r="106" spans="1:24" ht="15">
      <c r="B106" s="691">
        <f t="shared" si="7"/>
        <v>41446</v>
      </c>
      <c r="C106" s="599">
        <f t="shared" si="8"/>
        <v>6</v>
      </c>
      <c r="D106" s="28">
        <v>0.97</v>
      </c>
      <c r="E106" s="28">
        <v>1</v>
      </c>
      <c r="F106" s="789">
        <f t="shared" si="9"/>
        <v>1</v>
      </c>
      <c r="G106" s="790">
        <v>0</v>
      </c>
      <c r="H106" s="790">
        <v>2.1527777777777778E-2</v>
      </c>
      <c r="I106" s="790">
        <v>0.81273148148148144</v>
      </c>
      <c r="J106" s="790">
        <v>0.16574074074074074</v>
      </c>
      <c r="K106" s="791">
        <v>0</v>
      </c>
      <c r="L106" s="692">
        <f t="shared" si="11"/>
        <v>8.2671957671957667E-4</v>
      </c>
      <c r="M106" s="693">
        <f t="shared" si="11"/>
        <v>2.585285820306036E-2</v>
      </c>
      <c r="N106" s="693">
        <f t="shared" si="11"/>
        <v>0.86143004684304303</v>
      </c>
      <c r="O106" s="693">
        <f t="shared" si="11"/>
        <v>0.11273138066818238</v>
      </c>
      <c r="P106" s="694">
        <f t="shared" si="11"/>
        <v>0</v>
      </c>
      <c r="Q106" s="28"/>
      <c r="R106" s="28"/>
      <c r="S106" s="28"/>
      <c r="T106" s="28"/>
      <c r="U106" s="28"/>
      <c r="V106" s="28"/>
      <c r="W106" s="28"/>
      <c r="X106" s="28"/>
    </row>
    <row r="107" spans="1:24" ht="15">
      <c r="B107" s="691">
        <f t="shared" si="7"/>
        <v>41447</v>
      </c>
      <c r="C107" s="599">
        <f t="shared" si="8"/>
        <v>6</v>
      </c>
      <c r="D107" s="28">
        <v>0.97</v>
      </c>
      <c r="E107" s="28">
        <v>1</v>
      </c>
      <c r="F107" s="789">
        <v>1</v>
      </c>
      <c r="G107" s="790">
        <v>0</v>
      </c>
      <c r="H107" s="790">
        <v>5.0810185185185187E-2</v>
      </c>
      <c r="I107" s="790">
        <v>0.88517189489524251</v>
      </c>
      <c r="J107" s="790">
        <v>6.4236111111111105E-2</v>
      </c>
      <c r="K107" s="791">
        <v>1.1574074074074075E-4</v>
      </c>
      <c r="L107" s="692">
        <f t="shared" si="11"/>
        <v>8.2671957671957667E-4</v>
      </c>
      <c r="M107" s="693">
        <f t="shared" si="11"/>
        <v>3.0927905501069681E-2</v>
      </c>
      <c r="N107" s="693">
        <f t="shared" si="11"/>
        <v>0.85998004492938129</v>
      </c>
      <c r="O107" s="693">
        <f t="shared" si="11"/>
        <v>0.10913750545405472</v>
      </c>
      <c r="P107" s="694">
        <f t="shared" si="11"/>
        <v>1.6534391534391536E-5</v>
      </c>
      <c r="Q107" s="28"/>
      <c r="R107" s="28"/>
      <c r="S107" s="28"/>
      <c r="T107" s="28"/>
      <c r="U107" s="28"/>
      <c r="V107" s="28"/>
      <c r="W107" s="28"/>
      <c r="X107" s="28"/>
    </row>
    <row r="108" spans="1:24" ht="15">
      <c r="B108" s="691">
        <f t="shared" si="7"/>
        <v>41448</v>
      </c>
      <c r="C108" s="599">
        <f t="shared" si="8"/>
        <v>6</v>
      </c>
      <c r="D108" s="28">
        <v>0.97</v>
      </c>
      <c r="E108" s="28">
        <v>1</v>
      </c>
      <c r="F108" s="789">
        <v>1</v>
      </c>
      <c r="G108" s="790">
        <v>0</v>
      </c>
      <c r="H108" s="790">
        <v>4.9305555555555554E-2</v>
      </c>
      <c r="I108" s="790">
        <v>0.87625882625303853</v>
      </c>
      <c r="J108" s="790">
        <v>7.4652777777777776E-2</v>
      </c>
      <c r="K108" s="791">
        <v>1.1574074074074075E-4</v>
      </c>
      <c r="L108" s="692">
        <f t="shared" si="11"/>
        <v>8.2671957671957667E-4</v>
      </c>
      <c r="M108" s="693">
        <f t="shared" si="11"/>
        <v>3.4896159469323645E-2</v>
      </c>
      <c r="N108" s="693">
        <f t="shared" si="11"/>
        <v>0.85911821058457694</v>
      </c>
      <c r="O108" s="693">
        <f t="shared" si="11"/>
        <v>0.10606210862865791</v>
      </c>
      <c r="P108" s="694">
        <f t="shared" si="11"/>
        <v>3.3068783068783071E-5</v>
      </c>
      <c r="Q108" s="28"/>
      <c r="R108" s="28"/>
      <c r="S108" s="28"/>
      <c r="T108" s="28"/>
      <c r="U108" s="28"/>
      <c r="V108" s="28"/>
      <c r="W108" s="28"/>
      <c r="X108" s="28"/>
    </row>
    <row r="109" spans="1:24" ht="15">
      <c r="B109" s="691">
        <f t="shared" si="7"/>
        <v>41449</v>
      </c>
      <c r="C109" s="599">
        <f t="shared" si="8"/>
        <v>6</v>
      </c>
      <c r="D109" s="28">
        <v>0.97</v>
      </c>
      <c r="E109" s="28">
        <v>1</v>
      </c>
      <c r="F109" s="789">
        <v>1</v>
      </c>
      <c r="G109" s="790">
        <v>0</v>
      </c>
      <c r="H109" s="790">
        <v>4.9305555555555554E-2</v>
      </c>
      <c r="I109" s="790">
        <v>0.87625882625303853</v>
      </c>
      <c r="J109" s="790">
        <v>7.4652777777777776E-2</v>
      </c>
      <c r="K109" s="791">
        <v>1.1574074074074075E-4</v>
      </c>
      <c r="L109" s="692">
        <f t="shared" si="11"/>
        <v>0</v>
      </c>
      <c r="M109" s="693">
        <f t="shared" si="11"/>
        <v>3.6235502928865015E-2</v>
      </c>
      <c r="N109" s="693">
        <f t="shared" si="11"/>
        <v>0.86685250823156856</v>
      </c>
      <c r="O109" s="693">
        <f t="shared" si="11"/>
        <v>9.7019490320178134E-2</v>
      </c>
      <c r="P109" s="694">
        <f t="shared" si="11"/>
        <v>4.9603174603174603E-5</v>
      </c>
      <c r="Q109" s="28"/>
      <c r="R109" s="28"/>
      <c r="S109" s="28"/>
      <c r="T109" s="28"/>
      <c r="U109" s="28"/>
      <c r="V109" s="28"/>
      <c r="W109" s="28"/>
      <c r="X109" s="28"/>
    </row>
    <row r="110" spans="1:24" ht="15">
      <c r="B110" s="691">
        <f t="shared" si="7"/>
        <v>41450</v>
      </c>
      <c r="C110" s="599">
        <f t="shared" si="8"/>
        <v>6</v>
      </c>
      <c r="D110" s="28">
        <v>0.97</v>
      </c>
      <c r="E110" s="28">
        <v>1</v>
      </c>
      <c r="F110" s="789">
        <v>1</v>
      </c>
      <c r="G110" s="790">
        <v>0</v>
      </c>
      <c r="H110" s="790">
        <v>6.3425925925925927E-2</v>
      </c>
      <c r="I110" s="790">
        <v>0.81456107756618668</v>
      </c>
      <c r="J110" s="790">
        <v>0.12152777777777778</v>
      </c>
      <c r="K110" s="791">
        <v>3.2407407407407406E-3</v>
      </c>
      <c r="L110" s="692">
        <f t="shared" ref="L110:P125" si="12">+AVERAGE(G104:G110)</f>
        <v>0</v>
      </c>
      <c r="M110" s="693">
        <f t="shared" si="12"/>
        <v>4.113920663256871E-2</v>
      </c>
      <c r="N110" s="693">
        <f t="shared" si="12"/>
        <v>0.86263266216959533</v>
      </c>
      <c r="O110" s="693">
        <f t="shared" si="12"/>
        <v>9.6252030002717801E-2</v>
      </c>
      <c r="P110" s="694">
        <f t="shared" si="12"/>
        <v>5.1256613756613752E-4</v>
      </c>
      <c r="Q110" s="28"/>
      <c r="R110" s="28"/>
      <c r="S110" s="28"/>
      <c r="T110" s="28"/>
      <c r="U110" s="28"/>
      <c r="V110" s="28"/>
      <c r="W110" s="28"/>
      <c r="X110" s="28"/>
    </row>
    <row r="111" spans="1:24" ht="15">
      <c r="B111" s="691">
        <f t="shared" si="7"/>
        <v>41451</v>
      </c>
      <c r="C111" s="599">
        <f t="shared" si="8"/>
        <v>6</v>
      </c>
      <c r="D111" s="28">
        <v>0.97</v>
      </c>
      <c r="E111" s="28">
        <v>1</v>
      </c>
      <c r="F111" s="789">
        <v>1</v>
      </c>
      <c r="G111" s="790">
        <v>0</v>
      </c>
      <c r="H111" s="790">
        <v>5.2546296296296299E-2</v>
      </c>
      <c r="I111" s="790">
        <v>0.83528186132654247</v>
      </c>
      <c r="J111" s="790">
        <v>0.11226851851851852</v>
      </c>
      <c r="K111" s="791">
        <v>1.1574074074074075E-4</v>
      </c>
      <c r="L111" s="692">
        <f t="shared" si="12"/>
        <v>0</v>
      </c>
      <c r="M111" s="693">
        <f t="shared" si="12"/>
        <v>4.538741386575338E-2</v>
      </c>
      <c r="N111" s="693">
        <f t="shared" si="12"/>
        <v>0.85306137313532993</v>
      </c>
      <c r="O111" s="693">
        <f t="shared" si="12"/>
        <v>0.10158892268113531</v>
      </c>
      <c r="P111" s="694">
        <f t="shared" si="12"/>
        <v>5.2910052910052914E-4</v>
      </c>
      <c r="Q111" s="28"/>
      <c r="R111" s="28"/>
      <c r="S111" s="28"/>
      <c r="T111" s="28"/>
      <c r="U111" s="28"/>
      <c r="V111" s="28"/>
      <c r="W111" s="28"/>
      <c r="X111" s="28"/>
    </row>
    <row r="112" spans="1:24" ht="15">
      <c r="B112" s="691">
        <f t="shared" si="7"/>
        <v>41452</v>
      </c>
      <c r="C112" s="599">
        <f t="shared" si="8"/>
        <v>6</v>
      </c>
      <c r="D112" s="28">
        <v>0.97</v>
      </c>
      <c r="E112" s="28">
        <v>1</v>
      </c>
      <c r="F112" s="789">
        <v>1</v>
      </c>
      <c r="G112" s="790">
        <v>0</v>
      </c>
      <c r="H112" s="790">
        <v>6.2543432939541344E-2</v>
      </c>
      <c r="I112" s="790">
        <v>0.84362330591914747</v>
      </c>
      <c r="J112" s="790">
        <v>9.3930970581422288E-2</v>
      </c>
      <c r="K112" s="791">
        <v>1.1582117211026175E-4</v>
      </c>
      <c r="L112" s="692">
        <f t="shared" si="12"/>
        <v>0</v>
      </c>
      <c r="M112" s="693">
        <f t="shared" si="12"/>
        <v>4.9923532747976805E-2</v>
      </c>
      <c r="N112" s="693">
        <f t="shared" si="12"/>
        <v>0.84912675338495414</v>
      </c>
      <c r="O112" s="693">
        <f t="shared" si="12"/>
        <v>0.10100138204073228</v>
      </c>
      <c r="P112" s="694">
        <f t="shared" si="12"/>
        <v>5.4564641083056651E-4</v>
      </c>
      <c r="Q112" s="28"/>
      <c r="R112" s="28"/>
      <c r="S112" s="28"/>
      <c r="T112" s="28"/>
      <c r="U112" s="28"/>
      <c r="V112" s="28"/>
      <c r="W112" s="28"/>
      <c r="X112" s="28"/>
    </row>
    <row r="113" spans="2:24" ht="15">
      <c r="B113" s="691">
        <f t="shared" si="7"/>
        <v>41453</v>
      </c>
      <c r="C113" s="599">
        <f t="shared" si="8"/>
        <v>6</v>
      </c>
      <c r="D113" s="28">
        <v>0.97</v>
      </c>
      <c r="E113" s="28">
        <v>1</v>
      </c>
      <c r="F113" s="789">
        <v>1</v>
      </c>
      <c r="G113" s="790">
        <v>0</v>
      </c>
      <c r="H113" s="790">
        <v>6.1226851851851852E-2</v>
      </c>
      <c r="I113" s="790">
        <v>0.83238800787128142</v>
      </c>
      <c r="J113" s="790">
        <v>0.10659722222222222</v>
      </c>
      <c r="K113" s="791">
        <v>1.1574074074074075E-4</v>
      </c>
      <c r="L113" s="692">
        <f t="shared" si="12"/>
        <v>0</v>
      </c>
      <c r="M113" s="693">
        <f t="shared" si="12"/>
        <v>5.5594829044273104E-2</v>
      </c>
      <c r="N113" s="693">
        <f t="shared" si="12"/>
        <v>0.85193482858349678</v>
      </c>
      <c r="O113" s="693">
        <f t="shared" si="12"/>
        <v>9.2552307966658226E-2</v>
      </c>
      <c r="P113" s="694">
        <f t="shared" si="12"/>
        <v>5.6218080236495802E-4</v>
      </c>
      <c r="Q113" s="28"/>
      <c r="R113" s="28"/>
      <c r="S113" s="28"/>
      <c r="T113" s="28"/>
      <c r="U113" s="28"/>
      <c r="V113" s="28"/>
      <c r="W113" s="28"/>
      <c r="X113" s="28"/>
    </row>
    <row r="114" spans="2:24" ht="15">
      <c r="B114" s="691">
        <f t="shared" si="7"/>
        <v>41454</v>
      </c>
      <c r="C114" s="599">
        <f t="shared" si="8"/>
        <v>6</v>
      </c>
      <c r="D114" s="28">
        <v>0.97</v>
      </c>
      <c r="E114" s="28">
        <v>1</v>
      </c>
      <c r="F114" s="789">
        <v>1</v>
      </c>
      <c r="G114" s="790">
        <v>0</v>
      </c>
      <c r="H114" s="790">
        <v>0.1037037037037037</v>
      </c>
      <c r="I114" s="790">
        <v>0.78993055555555558</v>
      </c>
      <c r="J114" s="790">
        <v>0.10648148148148148</v>
      </c>
      <c r="K114" s="791">
        <v>0</v>
      </c>
      <c r="L114" s="692">
        <f t="shared" si="12"/>
        <v>0</v>
      </c>
      <c r="M114" s="693">
        <f t="shared" si="12"/>
        <v>6.3151045975490025E-2</v>
      </c>
      <c r="N114" s="693">
        <f t="shared" si="12"/>
        <v>0.83832892296354156</v>
      </c>
      <c r="O114" s="693">
        <f t="shared" si="12"/>
        <v>9.8587360876711133E-2</v>
      </c>
      <c r="P114" s="694">
        <f t="shared" si="12"/>
        <v>5.4564641083056651E-4</v>
      </c>
      <c r="Q114" s="28"/>
      <c r="R114" s="28"/>
      <c r="S114" s="28"/>
      <c r="T114" s="28"/>
      <c r="U114" s="28"/>
      <c r="V114" s="28"/>
      <c r="W114" s="28"/>
      <c r="X114" s="28"/>
    </row>
    <row r="115" spans="2:24" ht="15">
      <c r="B115" s="691">
        <f t="shared" si="7"/>
        <v>41455</v>
      </c>
      <c r="C115" s="599">
        <f t="shared" si="8"/>
        <v>6</v>
      </c>
      <c r="D115" s="28">
        <v>0.97</v>
      </c>
      <c r="E115" s="28">
        <v>1</v>
      </c>
      <c r="F115" s="789">
        <v>1</v>
      </c>
      <c r="G115" s="790">
        <v>0</v>
      </c>
      <c r="H115" s="790">
        <v>7.8935185185185192E-2</v>
      </c>
      <c r="I115" s="790">
        <v>0.83460648148148153</v>
      </c>
      <c r="J115" s="790">
        <v>8.6574074074074067E-2</v>
      </c>
      <c r="K115" s="791">
        <v>0</v>
      </c>
      <c r="L115" s="692">
        <f t="shared" si="12"/>
        <v>0</v>
      </c>
      <c r="M115" s="693">
        <f t="shared" si="12"/>
        <v>6.7383850208294266E-2</v>
      </c>
      <c r="N115" s="693">
        <f t="shared" si="12"/>
        <v>0.83237858799617626</v>
      </c>
      <c r="O115" s="693">
        <f t="shared" si="12"/>
        <v>0.10029040320475345</v>
      </c>
      <c r="P115" s="694">
        <f t="shared" si="12"/>
        <v>5.2911201929617499E-4</v>
      </c>
      <c r="Q115" s="28"/>
      <c r="R115" s="28"/>
      <c r="S115" s="28"/>
      <c r="T115" s="28"/>
      <c r="U115" s="28"/>
      <c r="V115" s="28"/>
      <c r="W115" s="28"/>
      <c r="X115" s="28"/>
    </row>
    <row r="116" spans="2:24" ht="15">
      <c r="B116" s="691">
        <f t="shared" si="7"/>
        <v>41456</v>
      </c>
      <c r="C116" s="599">
        <f t="shared" si="8"/>
        <v>7</v>
      </c>
      <c r="D116" s="28">
        <v>0.97</v>
      </c>
      <c r="E116" s="28">
        <v>1</v>
      </c>
      <c r="F116" s="789">
        <v>1</v>
      </c>
      <c r="G116" s="790">
        <v>0</v>
      </c>
      <c r="H116" s="790">
        <v>7.8703703703703706E-2</v>
      </c>
      <c r="I116" s="790">
        <v>0.81307870370370372</v>
      </c>
      <c r="J116" s="790">
        <v>0.10833333333333334</v>
      </c>
      <c r="K116" s="791">
        <v>0</v>
      </c>
      <c r="L116" s="692">
        <f t="shared" si="12"/>
        <v>0</v>
      </c>
      <c r="M116" s="693">
        <f t="shared" si="12"/>
        <v>7.1583585658029719E-2</v>
      </c>
      <c r="N116" s="693">
        <f t="shared" si="12"/>
        <v>0.82335285620341403</v>
      </c>
      <c r="O116" s="693">
        <f t="shared" si="12"/>
        <v>0.10510191114126137</v>
      </c>
      <c r="P116" s="694">
        <f t="shared" si="12"/>
        <v>5.1257762776178348E-4</v>
      </c>
      <c r="Q116" s="28"/>
      <c r="R116" s="28"/>
      <c r="S116" s="28"/>
      <c r="T116" s="28"/>
      <c r="U116" s="28"/>
      <c r="V116" s="28"/>
      <c r="W116" s="28"/>
      <c r="X116" s="28"/>
    </row>
    <row r="117" spans="2:24" ht="15">
      <c r="B117" s="691">
        <f t="shared" si="7"/>
        <v>41457</v>
      </c>
      <c r="C117" s="599">
        <f t="shared" si="8"/>
        <v>7</v>
      </c>
      <c r="D117" s="28">
        <v>0.97</v>
      </c>
      <c r="E117" s="28">
        <v>1</v>
      </c>
      <c r="F117" s="789">
        <v>1</v>
      </c>
      <c r="G117" s="790">
        <v>0</v>
      </c>
      <c r="H117" s="790">
        <v>3.8893390438708181E-2</v>
      </c>
      <c r="I117" s="790">
        <v>0.84743604583863874</v>
      </c>
      <c r="J117" s="790">
        <v>0.11378631786086353</v>
      </c>
      <c r="K117" s="791">
        <v>0</v>
      </c>
      <c r="L117" s="692">
        <f t="shared" si="12"/>
        <v>0</v>
      </c>
      <c r="M117" s="693">
        <f t="shared" si="12"/>
        <v>6.8078937731284331E-2</v>
      </c>
      <c r="N117" s="693">
        <f t="shared" si="12"/>
        <v>0.82804928024233593</v>
      </c>
      <c r="O117" s="693">
        <f t="shared" si="12"/>
        <v>0.10399598829598793</v>
      </c>
      <c r="P117" s="694">
        <f t="shared" si="12"/>
        <v>4.9614664798820461E-5</v>
      </c>
      <c r="Q117" s="28"/>
      <c r="R117" s="28"/>
      <c r="S117" s="28"/>
      <c r="T117" s="28"/>
      <c r="U117" s="28"/>
      <c r="V117" s="28"/>
      <c r="W117" s="28"/>
      <c r="X117" s="28"/>
    </row>
    <row r="118" spans="2:24" ht="15">
      <c r="B118" s="691">
        <f t="shared" si="7"/>
        <v>41458</v>
      </c>
      <c r="C118" s="599">
        <f t="shared" si="8"/>
        <v>7</v>
      </c>
      <c r="D118" s="28">
        <v>0.97</v>
      </c>
      <c r="E118" s="28">
        <v>1</v>
      </c>
      <c r="F118" s="789">
        <v>1</v>
      </c>
      <c r="G118" s="790">
        <v>0</v>
      </c>
      <c r="H118" s="790">
        <v>3.7735849056603772E-2</v>
      </c>
      <c r="I118" s="790">
        <v>0.83678666512327815</v>
      </c>
      <c r="J118" s="790">
        <v>0.12559323995832852</v>
      </c>
      <c r="K118" s="791">
        <v>0</v>
      </c>
      <c r="L118" s="692">
        <f t="shared" si="12"/>
        <v>0</v>
      </c>
      <c r="M118" s="693">
        <f t="shared" si="12"/>
        <v>6.5963159554185399E-2</v>
      </c>
      <c r="N118" s="693">
        <f t="shared" si="12"/>
        <v>0.82826425221329814</v>
      </c>
      <c r="O118" s="693">
        <f t="shared" si="12"/>
        <v>0.10589951993024649</v>
      </c>
      <c r="P118" s="694">
        <f t="shared" si="12"/>
        <v>3.3080273264428929E-5</v>
      </c>
      <c r="Q118" s="28"/>
      <c r="R118" s="28"/>
      <c r="S118" s="28"/>
      <c r="T118" s="28"/>
      <c r="U118" s="28"/>
      <c r="V118" s="28"/>
      <c r="W118" s="28"/>
      <c r="X118" s="28"/>
    </row>
    <row r="119" spans="2:24" ht="15">
      <c r="B119" s="691">
        <f t="shared" si="7"/>
        <v>41459</v>
      </c>
      <c r="C119" s="599">
        <f t="shared" si="8"/>
        <v>7</v>
      </c>
      <c r="D119" s="28">
        <v>0.97</v>
      </c>
      <c r="E119" s="28">
        <v>1</v>
      </c>
      <c r="F119" s="789">
        <v>1</v>
      </c>
      <c r="G119" s="790">
        <v>0</v>
      </c>
      <c r="H119" s="790">
        <v>6.3664776015742566E-2</v>
      </c>
      <c r="I119" s="790">
        <v>0.85032989929389979</v>
      </c>
      <c r="J119" s="790">
        <v>8.6121078828568121E-2</v>
      </c>
      <c r="K119" s="791">
        <v>0</v>
      </c>
      <c r="L119" s="692">
        <f t="shared" si="12"/>
        <v>0</v>
      </c>
      <c r="M119" s="693">
        <f t="shared" si="12"/>
        <v>6.6123351422214136E-2</v>
      </c>
      <c r="N119" s="693">
        <f t="shared" si="12"/>
        <v>0.82922233698111991</v>
      </c>
      <c r="O119" s="693">
        <f t="shared" si="12"/>
        <v>0.10478382110841018</v>
      </c>
      <c r="P119" s="694">
        <f t="shared" si="12"/>
        <v>1.6534391534391536E-5</v>
      </c>
      <c r="Q119" s="28"/>
      <c r="R119" s="28"/>
      <c r="S119" s="28"/>
      <c r="T119" s="28"/>
      <c r="U119" s="28"/>
      <c r="V119" s="28"/>
      <c r="W119" s="28"/>
      <c r="X119" s="28"/>
    </row>
    <row r="120" spans="2:24" ht="15">
      <c r="B120" s="691">
        <f t="shared" si="7"/>
        <v>41460</v>
      </c>
      <c r="C120" s="599">
        <f t="shared" si="8"/>
        <v>7</v>
      </c>
      <c r="D120" s="28">
        <v>0.97</v>
      </c>
      <c r="E120" s="28">
        <v>1</v>
      </c>
      <c r="F120" s="789">
        <v>1.00001575413821</v>
      </c>
      <c r="G120" s="790">
        <v>0</v>
      </c>
      <c r="H120" s="790">
        <v>4.618590114596597E-2</v>
      </c>
      <c r="I120" s="790">
        <v>0.83088320407454563</v>
      </c>
      <c r="J120" s="790">
        <v>0.12304664891769881</v>
      </c>
      <c r="K120" s="791">
        <v>0</v>
      </c>
      <c r="L120" s="692">
        <f t="shared" si="12"/>
        <v>0</v>
      </c>
      <c r="M120" s="693">
        <f t="shared" si="12"/>
        <v>6.3974644178516157E-2</v>
      </c>
      <c r="N120" s="693">
        <f t="shared" si="12"/>
        <v>0.8290073650101577</v>
      </c>
      <c r="O120" s="693">
        <f t="shared" si="12"/>
        <v>0.10713373920776396</v>
      </c>
      <c r="P120" s="694">
        <f t="shared" si="12"/>
        <v>0</v>
      </c>
      <c r="Q120" s="28"/>
      <c r="R120" s="28"/>
      <c r="S120" s="28"/>
      <c r="T120" s="28"/>
      <c r="U120" s="28"/>
      <c r="V120" s="28"/>
      <c r="W120" s="28"/>
      <c r="X120" s="28"/>
    </row>
    <row r="121" spans="2:24" ht="15">
      <c r="B121" s="691">
        <f t="shared" si="7"/>
        <v>41461</v>
      </c>
      <c r="C121" s="599">
        <f t="shared" si="8"/>
        <v>7</v>
      </c>
      <c r="D121" s="28">
        <v>0.97</v>
      </c>
      <c r="E121" s="28">
        <v>1</v>
      </c>
      <c r="F121" s="789">
        <v>1</v>
      </c>
      <c r="G121" s="790">
        <v>0</v>
      </c>
      <c r="H121" s="790">
        <v>3.3800208357448777E-2</v>
      </c>
      <c r="I121" s="790">
        <v>0.88088899178145619</v>
      </c>
      <c r="J121" s="790">
        <v>8.5426553999305474E-2</v>
      </c>
      <c r="K121" s="791">
        <v>0</v>
      </c>
      <c r="L121" s="692">
        <f t="shared" si="12"/>
        <v>0</v>
      </c>
      <c r="M121" s="693">
        <f t="shared" si="12"/>
        <v>5.3988430557622598E-2</v>
      </c>
      <c r="N121" s="693">
        <f t="shared" si="12"/>
        <v>0.84200142732814343</v>
      </c>
      <c r="O121" s="693">
        <f t="shared" si="12"/>
        <v>0.10412589242459598</v>
      </c>
      <c r="P121" s="694">
        <f t="shared" si="12"/>
        <v>0</v>
      </c>
      <c r="Q121" s="28"/>
      <c r="R121" s="28"/>
      <c r="S121" s="28"/>
      <c r="T121" s="28"/>
      <c r="U121" s="28"/>
      <c r="V121" s="28"/>
      <c r="W121" s="28"/>
      <c r="X121" s="28"/>
    </row>
    <row r="122" spans="2:24" ht="15">
      <c r="B122" s="691">
        <f t="shared" si="7"/>
        <v>41462</v>
      </c>
      <c r="C122" s="599">
        <f t="shared" si="8"/>
        <v>7</v>
      </c>
      <c r="D122" s="28">
        <v>0.97</v>
      </c>
      <c r="E122" s="28">
        <v>1</v>
      </c>
      <c r="F122" s="789">
        <v>1</v>
      </c>
      <c r="G122" s="790">
        <v>0</v>
      </c>
      <c r="H122" s="790">
        <v>4.2713276999652737E-2</v>
      </c>
      <c r="I122" s="790">
        <v>0.83180923718022914</v>
      </c>
      <c r="J122" s="790">
        <v>0.12559323995832852</v>
      </c>
      <c r="K122" s="791">
        <v>0</v>
      </c>
      <c r="L122" s="692">
        <f t="shared" si="12"/>
        <v>0</v>
      </c>
      <c r="M122" s="693">
        <f t="shared" si="12"/>
        <v>4.8813872245403678E-2</v>
      </c>
      <c r="N122" s="693">
        <f t="shared" si="12"/>
        <v>0.84160182099939307</v>
      </c>
      <c r="O122" s="693">
        <f t="shared" si="12"/>
        <v>0.10970005897948945</v>
      </c>
      <c r="P122" s="694">
        <f t="shared" si="12"/>
        <v>0</v>
      </c>
      <c r="Q122" s="28"/>
      <c r="R122" s="28"/>
      <c r="S122" s="28"/>
      <c r="T122" s="28"/>
      <c r="U122" s="28"/>
      <c r="V122" s="28"/>
      <c r="W122" s="28"/>
      <c r="X122" s="28"/>
    </row>
    <row r="123" spans="2:24" ht="15">
      <c r="B123" s="691">
        <f t="shared" si="7"/>
        <v>41463</v>
      </c>
      <c r="C123" s="599">
        <f t="shared" si="8"/>
        <v>7</v>
      </c>
      <c r="D123" s="28">
        <v>0.97</v>
      </c>
      <c r="E123" s="28">
        <v>1</v>
      </c>
      <c r="F123" s="789">
        <v>1</v>
      </c>
      <c r="G123" s="790">
        <v>0</v>
      </c>
      <c r="H123" s="790">
        <v>4.6511163560597299E-2</v>
      </c>
      <c r="I123" s="790">
        <v>0.83860005093771695</v>
      </c>
      <c r="J123" s="790">
        <v>0.114903859242968</v>
      </c>
      <c r="K123" s="791">
        <v>1.1575413821044101E-4</v>
      </c>
      <c r="L123" s="692">
        <f t="shared" si="12"/>
        <v>0</v>
      </c>
      <c r="M123" s="693">
        <f t="shared" si="12"/>
        <v>4.4214937939245615E-2</v>
      </c>
      <c r="N123" s="693">
        <f t="shared" si="12"/>
        <v>0.84524772774710921</v>
      </c>
      <c r="O123" s="693">
        <f t="shared" si="12"/>
        <v>0.1106387055380087</v>
      </c>
      <c r="P123" s="694">
        <f t="shared" si="12"/>
        <v>1.6536305458634429E-5</v>
      </c>
      <c r="Q123" s="28"/>
      <c r="R123" s="28"/>
      <c r="S123" s="28"/>
      <c r="T123" s="28"/>
      <c r="U123" s="28"/>
      <c r="V123" s="28"/>
      <c r="W123" s="28"/>
      <c r="X123" s="28"/>
    </row>
    <row r="124" spans="2:24" ht="15">
      <c r="B124" s="691">
        <f t="shared" si="7"/>
        <v>41464</v>
      </c>
      <c r="C124" s="599">
        <f t="shared" si="8"/>
        <v>7</v>
      </c>
      <c r="D124" s="28">
        <v>0.97</v>
      </c>
      <c r="E124" s="28">
        <v>1</v>
      </c>
      <c r="F124" s="789">
        <v>1</v>
      </c>
      <c r="G124" s="790">
        <v>0</v>
      </c>
      <c r="H124" s="790">
        <v>2.5928926959138791E-2</v>
      </c>
      <c r="I124" s="790">
        <v>0.91248987151290661</v>
      </c>
      <c r="J124" s="790">
        <v>6.1696955666165065E-2</v>
      </c>
      <c r="K124" s="791">
        <v>0</v>
      </c>
      <c r="L124" s="692">
        <f t="shared" si="12"/>
        <v>0</v>
      </c>
      <c r="M124" s="693">
        <f t="shared" si="12"/>
        <v>4.2362871727878559E-2</v>
      </c>
      <c r="N124" s="693">
        <f t="shared" si="12"/>
        <v>0.85454113141486177</v>
      </c>
      <c r="O124" s="693">
        <f t="shared" si="12"/>
        <v>0.10319736808162321</v>
      </c>
      <c r="P124" s="694">
        <f t="shared" si="12"/>
        <v>1.6536305458634429E-5</v>
      </c>
      <c r="Q124" s="28"/>
      <c r="R124" s="28"/>
      <c r="S124" s="28"/>
      <c r="T124" s="28"/>
      <c r="U124" s="28"/>
      <c r="V124" s="28"/>
      <c r="W124" s="28"/>
      <c r="X124" s="28"/>
    </row>
    <row r="125" spans="2:24" ht="15">
      <c r="B125" s="691">
        <f t="shared" si="7"/>
        <v>41465</v>
      </c>
      <c r="C125" s="599">
        <f t="shared" si="8"/>
        <v>7</v>
      </c>
      <c r="D125" s="28">
        <v>0.97</v>
      </c>
      <c r="E125" s="28">
        <v>1</v>
      </c>
      <c r="F125" s="789">
        <v>1</v>
      </c>
      <c r="G125" s="790">
        <v>0</v>
      </c>
      <c r="H125" s="790">
        <v>4.306053941428406E-2</v>
      </c>
      <c r="I125" s="790">
        <v>0.90612339391133234</v>
      </c>
      <c r="J125" s="790">
        <v>5.093182081259405E-2</v>
      </c>
      <c r="K125" s="791">
        <v>0</v>
      </c>
      <c r="L125" s="692">
        <f t="shared" si="12"/>
        <v>0</v>
      </c>
      <c r="M125" s="693">
        <f t="shared" si="12"/>
        <v>4.3123541778975746E-2</v>
      </c>
      <c r="N125" s="693">
        <f t="shared" si="12"/>
        <v>0.8644463783845836</v>
      </c>
      <c r="O125" s="693">
        <f t="shared" si="12"/>
        <v>9.2531451060804001E-2</v>
      </c>
      <c r="P125" s="694">
        <f t="shared" si="12"/>
        <v>1.6536305458634429E-5</v>
      </c>
      <c r="Q125" s="28"/>
      <c r="R125" s="28"/>
      <c r="S125" s="28"/>
      <c r="T125" s="28"/>
      <c r="U125" s="28"/>
      <c r="V125" s="28"/>
      <c r="W125" s="28"/>
      <c r="X125" s="28"/>
    </row>
    <row r="126" spans="2:24" ht="15">
      <c r="B126" s="691">
        <f t="shared" si="7"/>
        <v>41466</v>
      </c>
      <c r="C126" s="599">
        <f t="shared" si="8"/>
        <v>7</v>
      </c>
      <c r="D126" s="28">
        <v>0.97</v>
      </c>
      <c r="E126" s="28">
        <v>1</v>
      </c>
      <c r="F126" s="789">
        <v>1</v>
      </c>
      <c r="G126" s="790">
        <v>0</v>
      </c>
      <c r="H126" s="790">
        <v>2.8128255585137169E-2</v>
      </c>
      <c r="I126" s="790">
        <v>0.87868966315545782</v>
      </c>
      <c r="J126" s="790">
        <v>9.3297835397615464E-2</v>
      </c>
      <c r="K126" s="791">
        <v>0</v>
      </c>
      <c r="L126" s="692">
        <f t="shared" ref="L126:P141" si="13">+AVERAGE(G120:G126)</f>
        <v>0</v>
      </c>
      <c r="M126" s="693">
        <f t="shared" si="13"/>
        <v>3.8046896003174971E-2</v>
      </c>
      <c r="N126" s="693">
        <f t="shared" si="13"/>
        <v>0.86849777322194932</v>
      </c>
      <c r="O126" s="693">
        <f t="shared" si="13"/>
        <v>9.355670199923935E-2</v>
      </c>
      <c r="P126" s="694">
        <f t="shared" si="13"/>
        <v>1.6536305458634429E-5</v>
      </c>
      <c r="Q126" s="28"/>
      <c r="R126" s="28"/>
      <c r="S126" s="28"/>
      <c r="T126" s="28"/>
      <c r="U126" s="28"/>
      <c r="V126" s="28"/>
      <c r="W126" s="28"/>
      <c r="X126" s="28"/>
    </row>
    <row r="127" spans="2:24" ht="15">
      <c r="B127" s="691">
        <f t="shared" si="7"/>
        <v>41467</v>
      </c>
      <c r="C127" s="599">
        <f t="shared" si="8"/>
        <v>7</v>
      </c>
      <c r="D127" s="28">
        <v>0.97</v>
      </c>
      <c r="E127" s="28">
        <v>1</v>
      </c>
      <c r="F127" s="789">
        <v>1</v>
      </c>
      <c r="G127" s="790">
        <v>0</v>
      </c>
      <c r="H127" s="790">
        <v>2.5353090993285483E-2</v>
      </c>
      <c r="I127" s="790">
        <v>0.86744616809446629</v>
      </c>
      <c r="J127" s="790">
        <v>0.10720074091224821</v>
      </c>
      <c r="K127" s="791">
        <v>0</v>
      </c>
      <c r="L127" s="692">
        <f t="shared" si="13"/>
        <v>0</v>
      </c>
      <c r="M127" s="693">
        <f t="shared" si="13"/>
        <v>3.5070780267077759E-2</v>
      </c>
      <c r="N127" s="693">
        <f t="shared" si="13"/>
        <v>0.87372105379622378</v>
      </c>
      <c r="O127" s="693">
        <f t="shared" si="13"/>
        <v>9.1293000855603545E-2</v>
      </c>
      <c r="P127" s="694">
        <f t="shared" si="13"/>
        <v>1.6536305458634429E-5</v>
      </c>
      <c r="Q127" s="28"/>
      <c r="R127" s="28"/>
      <c r="S127" s="28"/>
      <c r="T127" s="28"/>
      <c r="U127" s="28"/>
      <c r="V127" s="28"/>
      <c r="W127" s="28"/>
      <c r="X127" s="28"/>
    </row>
    <row r="128" spans="2:24" ht="15">
      <c r="B128" s="691">
        <f t="shared" si="7"/>
        <v>41468</v>
      </c>
      <c r="C128" s="599">
        <f t="shared" si="8"/>
        <v>7</v>
      </c>
      <c r="D128" s="28">
        <v>0.97</v>
      </c>
      <c r="E128" s="28">
        <v>1</v>
      </c>
      <c r="F128" s="789">
        <v>1.0014015580979867</v>
      </c>
      <c r="G128" s="790">
        <v>1.8518518518518519E-3</v>
      </c>
      <c r="H128" s="790">
        <v>4.4791666666666667E-2</v>
      </c>
      <c r="I128" s="790">
        <v>0.88184137291280151</v>
      </c>
      <c r="J128" s="790">
        <v>7.2916666666666671E-2</v>
      </c>
      <c r="K128" s="791">
        <v>0</v>
      </c>
      <c r="L128" s="692">
        <f t="shared" si="13"/>
        <v>2.6455026455026457E-4</v>
      </c>
      <c r="M128" s="693">
        <f t="shared" si="13"/>
        <v>3.6640988596966025E-2</v>
      </c>
      <c r="N128" s="693">
        <f t="shared" si="13"/>
        <v>0.87385710824355878</v>
      </c>
      <c r="O128" s="693">
        <f t="shared" si="13"/>
        <v>8.9505874093797982E-2</v>
      </c>
      <c r="P128" s="694">
        <f t="shared" si="13"/>
        <v>1.6536305458634429E-5</v>
      </c>
      <c r="Q128" s="28"/>
      <c r="R128" s="28"/>
      <c r="S128" s="28"/>
      <c r="T128" s="28"/>
      <c r="U128" s="28"/>
      <c r="V128" s="28"/>
      <c r="W128" s="28"/>
      <c r="X128" s="28"/>
    </row>
    <row r="129" spans="1:24" ht="15">
      <c r="B129" s="691">
        <f t="shared" si="7"/>
        <v>41469</v>
      </c>
      <c r="C129" s="599">
        <f t="shared" si="8"/>
        <v>7</v>
      </c>
      <c r="D129" s="28">
        <v>0.97</v>
      </c>
      <c r="E129" s="28">
        <v>1</v>
      </c>
      <c r="F129" s="789">
        <v>1</v>
      </c>
      <c r="G129" s="790">
        <v>0</v>
      </c>
      <c r="H129" s="790">
        <v>1.4351851851851852E-2</v>
      </c>
      <c r="I129" s="790">
        <v>0.91828703703703707</v>
      </c>
      <c r="J129" s="790">
        <v>6.7361111111111108E-2</v>
      </c>
      <c r="K129" s="791">
        <v>0</v>
      </c>
      <c r="L129" s="692">
        <f t="shared" si="13"/>
        <v>2.6455026455026457E-4</v>
      </c>
      <c r="M129" s="693">
        <f t="shared" si="13"/>
        <v>3.2589356432994473E-2</v>
      </c>
      <c r="N129" s="693">
        <f t="shared" si="13"/>
        <v>0.88621107965167401</v>
      </c>
      <c r="O129" s="693">
        <f t="shared" si="13"/>
        <v>8.1186998544195504E-2</v>
      </c>
      <c r="P129" s="694">
        <f t="shared" si="13"/>
        <v>1.6536305458634429E-5</v>
      </c>
      <c r="Q129" s="28"/>
      <c r="R129" s="28"/>
      <c r="S129" s="28"/>
      <c r="T129" s="28"/>
      <c r="U129" s="28"/>
      <c r="V129" s="28"/>
      <c r="W129" s="28"/>
      <c r="X129" s="28"/>
    </row>
    <row r="130" spans="1:24" ht="15">
      <c r="A130" s="625" t="s">
        <v>185</v>
      </c>
      <c r="B130" s="691">
        <f t="shared" si="7"/>
        <v>41470</v>
      </c>
      <c r="C130" s="599">
        <f t="shared" si="8"/>
        <v>7</v>
      </c>
      <c r="D130" s="28">
        <v>0.97</v>
      </c>
      <c r="E130" s="28">
        <v>1</v>
      </c>
      <c r="F130" s="789">
        <v>1</v>
      </c>
      <c r="G130" s="790">
        <v>0</v>
      </c>
      <c r="H130" s="790">
        <v>2.6044681097349229E-2</v>
      </c>
      <c r="I130" s="790">
        <v>0.90438708183817573</v>
      </c>
      <c r="J130" s="790">
        <v>6.9568237064475055E-2</v>
      </c>
      <c r="K130" s="791">
        <v>0</v>
      </c>
      <c r="L130" s="692">
        <f t="shared" si="13"/>
        <v>2.6455026455026457E-4</v>
      </c>
      <c r="M130" s="693">
        <f t="shared" si="13"/>
        <v>2.9665573223959039E-2</v>
      </c>
      <c r="N130" s="693">
        <f t="shared" si="13"/>
        <v>0.89560922692316824</v>
      </c>
      <c r="O130" s="693">
        <f t="shared" si="13"/>
        <v>7.4710481090125097E-2</v>
      </c>
      <c r="P130" s="694">
        <f t="shared" si="13"/>
        <v>0</v>
      </c>
      <c r="Q130" s="28"/>
      <c r="R130" s="28"/>
      <c r="S130" s="28"/>
      <c r="T130" s="28"/>
      <c r="U130" s="28"/>
      <c r="V130" s="28"/>
      <c r="W130" s="28"/>
      <c r="X130" s="28"/>
    </row>
    <row r="131" spans="1:24" ht="15">
      <c r="B131" s="691">
        <f t="shared" si="7"/>
        <v>41471</v>
      </c>
      <c r="C131" s="599">
        <f t="shared" si="8"/>
        <v>7</v>
      </c>
      <c r="D131" s="28">
        <v>0.97</v>
      </c>
      <c r="E131" s="28">
        <v>1</v>
      </c>
      <c r="F131" s="789">
        <v>1</v>
      </c>
      <c r="G131" s="790">
        <v>0</v>
      </c>
      <c r="H131" s="790">
        <v>2.1183007292510707E-2</v>
      </c>
      <c r="I131" s="790">
        <v>0.90172473665933561</v>
      </c>
      <c r="J131" s="790">
        <v>7.7092256048153715E-2</v>
      </c>
      <c r="K131" s="791">
        <v>0</v>
      </c>
      <c r="L131" s="692">
        <f t="shared" si="13"/>
        <v>2.6455026455026457E-4</v>
      </c>
      <c r="M131" s="693">
        <f t="shared" si="13"/>
        <v>2.8987584700155028E-2</v>
      </c>
      <c r="N131" s="693">
        <f t="shared" si="13"/>
        <v>0.89407135051551534</v>
      </c>
      <c r="O131" s="693">
        <f t="shared" si="13"/>
        <v>7.6909809716123476E-2</v>
      </c>
      <c r="P131" s="694">
        <f t="shared" si="13"/>
        <v>0</v>
      </c>
      <c r="Q131" s="28"/>
      <c r="R131" s="28"/>
      <c r="S131" s="28"/>
      <c r="T131" s="28"/>
      <c r="U131" s="28"/>
      <c r="V131" s="28"/>
      <c r="W131" s="28"/>
      <c r="X131" s="28"/>
    </row>
    <row r="132" spans="1:24" ht="15">
      <c r="B132" s="691">
        <f t="shared" si="7"/>
        <v>41472</v>
      </c>
      <c r="C132" s="599">
        <f t="shared" si="8"/>
        <v>7</v>
      </c>
      <c r="D132" s="28">
        <v>0.97</v>
      </c>
      <c r="E132" s="28">
        <v>1</v>
      </c>
      <c r="F132" s="789">
        <v>1</v>
      </c>
      <c r="G132" s="790">
        <v>0</v>
      </c>
      <c r="H132" s="790">
        <v>2.6044681097349229E-2</v>
      </c>
      <c r="I132" s="790">
        <v>0.88413010765134858</v>
      </c>
      <c r="J132" s="790">
        <v>8.9825211251302231E-2</v>
      </c>
      <c r="K132" s="791">
        <v>0</v>
      </c>
      <c r="L132" s="692">
        <f t="shared" si="13"/>
        <v>2.6455026455026457E-4</v>
      </c>
      <c r="M132" s="693">
        <f t="shared" si="13"/>
        <v>2.6556747797735765E-2</v>
      </c>
      <c r="N132" s="693">
        <f t="shared" si="13"/>
        <v>0.89092945247837485</v>
      </c>
      <c r="O132" s="693">
        <f t="shared" si="13"/>
        <v>8.2466008350224648E-2</v>
      </c>
      <c r="P132" s="694">
        <f t="shared" si="13"/>
        <v>0</v>
      </c>
      <c r="Q132" s="28"/>
      <c r="R132" s="28"/>
      <c r="S132" s="28"/>
      <c r="T132" s="28"/>
      <c r="U132" s="28"/>
      <c r="V132" s="28"/>
      <c r="W132" s="28"/>
      <c r="X132" s="28"/>
    </row>
    <row r="133" spans="1:24" ht="15">
      <c r="B133" s="691">
        <f t="shared" si="7"/>
        <v>41473</v>
      </c>
      <c r="C133" s="599">
        <f t="shared" si="8"/>
        <v>7</v>
      </c>
      <c r="D133" s="28">
        <v>0.97</v>
      </c>
      <c r="E133" s="28">
        <v>1</v>
      </c>
      <c r="F133" s="789">
        <v>1</v>
      </c>
      <c r="G133" s="790">
        <v>0</v>
      </c>
      <c r="H133" s="790">
        <v>1.8769551616266946E-2</v>
      </c>
      <c r="I133" s="790">
        <v>0.93430656934306566</v>
      </c>
      <c r="J133" s="790">
        <v>4.692387904066736E-2</v>
      </c>
      <c r="K133" s="791">
        <v>0</v>
      </c>
      <c r="L133" s="692">
        <f t="shared" si="13"/>
        <v>2.6455026455026457E-4</v>
      </c>
      <c r="M133" s="693">
        <f t="shared" si="13"/>
        <v>2.5219790087897157E-2</v>
      </c>
      <c r="N133" s="693">
        <f t="shared" si="13"/>
        <v>0.89887472479089003</v>
      </c>
      <c r="O133" s="693">
        <f t="shared" si="13"/>
        <v>7.5841157442089191E-2</v>
      </c>
      <c r="P133" s="694">
        <f t="shared" si="13"/>
        <v>0</v>
      </c>
      <c r="Q133" s="28"/>
      <c r="R133" s="28"/>
      <c r="S133" s="28"/>
      <c r="T133" s="28"/>
      <c r="U133" s="28"/>
      <c r="V133" s="28"/>
      <c r="W133" s="28"/>
      <c r="X133" s="28"/>
    </row>
    <row r="134" spans="1:24" ht="15">
      <c r="B134" s="691">
        <f t="shared" si="7"/>
        <v>41474</v>
      </c>
      <c r="C134" s="599">
        <f t="shared" si="8"/>
        <v>7</v>
      </c>
      <c r="D134" s="28">
        <v>0.97</v>
      </c>
      <c r="E134" s="28">
        <v>1</v>
      </c>
      <c r="F134" s="789">
        <v>0.99814814814814812</v>
      </c>
      <c r="G134" s="790">
        <v>0</v>
      </c>
      <c r="H134" s="790">
        <v>5.2411873840445267E-2</v>
      </c>
      <c r="I134" s="790">
        <v>0.87673933209647492</v>
      </c>
      <c r="J134" s="790">
        <v>7.0848794063079784E-2</v>
      </c>
      <c r="K134" s="791">
        <v>0</v>
      </c>
      <c r="L134" s="692">
        <f t="shared" si="13"/>
        <v>2.6455026455026457E-4</v>
      </c>
      <c r="M134" s="693">
        <f t="shared" si="13"/>
        <v>2.9085330494634271E-2</v>
      </c>
      <c r="N134" s="693">
        <f t="shared" si="13"/>
        <v>0.90020231964831965</v>
      </c>
      <c r="O134" s="693">
        <f t="shared" si="13"/>
        <v>7.0648022177922279E-2</v>
      </c>
      <c r="P134" s="694">
        <f t="shared" si="13"/>
        <v>0</v>
      </c>
      <c r="Q134" s="28"/>
      <c r="R134" s="28"/>
      <c r="S134" s="28"/>
      <c r="T134" s="28"/>
      <c r="U134" s="28"/>
      <c r="V134" s="28"/>
      <c r="W134" s="28"/>
      <c r="X134" s="28"/>
    </row>
    <row r="135" spans="1:24" ht="15">
      <c r="B135" s="691">
        <f t="shared" si="7"/>
        <v>41475</v>
      </c>
      <c r="C135" s="599">
        <f t="shared" si="8"/>
        <v>7</v>
      </c>
      <c r="D135" s="28">
        <v>0.97</v>
      </c>
      <c r="E135" s="28">
        <v>1</v>
      </c>
      <c r="F135" s="789">
        <v>0.99884259259259256</v>
      </c>
      <c r="G135" s="790">
        <v>0</v>
      </c>
      <c r="H135" s="790">
        <v>2.4101969872537661E-2</v>
      </c>
      <c r="I135" s="790">
        <v>0.87184241019698727</v>
      </c>
      <c r="J135" s="790">
        <v>0.10405561993047509</v>
      </c>
      <c r="K135" s="791">
        <v>0</v>
      </c>
      <c r="L135" s="692">
        <f t="shared" si="13"/>
        <v>0</v>
      </c>
      <c r="M135" s="693">
        <f t="shared" si="13"/>
        <v>2.6129659524044415E-2</v>
      </c>
      <c r="N135" s="693">
        <f t="shared" si="13"/>
        <v>0.89877389640320349</v>
      </c>
      <c r="O135" s="693">
        <f t="shared" si="13"/>
        <v>7.5096444072752053E-2</v>
      </c>
      <c r="P135" s="694">
        <f t="shared" si="13"/>
        <v>0</v>
      </c>
      <c r="Q135" s="28"/>
      <c r="R135" s="28"/>
      <c r="S135" s="28"/>
      <c r="T135" s="28"/>
      <c r="U135" s="28"/>
      <c r="V135" s="28"/>
      <c r="W135" s="28"/>
      <c r="X135" s="28"/>
    </row>
    <row r="136" spans="1:24" ht="15">
      <c r="B136" s="691">
        <f t="shared" si="7"/>
        <v>41476</v>
      </c>
      <c r="C136" s="599">
        <f t="shared" si="8"/>
        <v>7</v>
      </c>
      <c r="D136" s="28">
        <v>0.97</v>
      </c>
      <c r="E136" s="28">
        <v>1</v>
      </c>
      <c r="F136" s="789">
        <v>1</v>
      </c>
      <c r="G136" s="790">
        <v>0</v>
      </c>
      <c r="H136" s="790">
        <v>2.8558728747638627E-2</v>
      </c>
      <c r="I136" s="790">
        <v>0.89254361595732856</v>
      </c>
      <c r="J136" s="790">
        <v>7.8897655295032787E-2</v>
      </c>
      <c r="K136" s="791">
        <v>0</v>
      </c>
      <c r="L136" s="692">
        <f t="shared" si="13"/>
        <v>0</v>
      </c>
      <c r="M136" s="693">
        <f t="shared" si="13"/>
        <v>2.8159213366299667E-2</v>
      </c>
      <c r="N136" s="693">
        <f t="shared" si="13"/>
        <v>0.89509626482038818</v>
      </c>
      <c r="O136" s="693">
        <f t="shared" si="13"/>
        <v>7.6744521813312289E-2</v>
      </c>
      <c r="P136" s="694">
        <f t="shared" si="13"/>
        <v>0</v>
      </c>
      <c r="Q136" s="28"/>
      <c r="R136" s="28"/>
      <c r="S136" s="28"/>
      <c r="T136" s="28"/>
      <c r="U136" s="28"/>
      <c r="V136" s="28"/>
      <c r="W136" s="28"/>
      <c r="X136" s="28"/>
    </row>
    <row r="137" spans="1:24" ht="15">
      <c r="B137" s="691">
        <f t="shared" si="7"/>
        <v>41477</v>
      </c>
      <c r="C137" s="599">
        <f t="shared" si="8"/>
        <v>7</v>
      </c>
      <c r="D137" s="28">
        <v>0.97</v>
      </c>
      <c r="E137" s="28">
        <v>1</v>
      </c>
      <c r="F137" s="789">
        <v>1</v>
      </c>
      <c r="G137" s="790">
        <v>1.1575413821044102E-4</v>
      </c>
      <c r="H137" s="790">
        <v>5.3131149438592429E-2</v>
      </c>
      <c r="I137" s="790">
        <v>0.84361615927769418</v>
      </c>
      <c r="J137" s="790">
        <v>0.10313693714550295</v>
      </c>
      <c r="K137" s="791">
        <v>0</v>
      </c>
      <c r="L137" s="692">
        <f t="shared" si="13"/>
        <v>1.6536305458634432E-5</v>
      </c>
      <c r="M137" s="693">
        <f t="shared" si="13"/>
        <v>3.2028708843620121E-2</v>
      </c>
      <c r="N137" s="693">
        <f t="shared" si="13"/>
        <v>0.88641470445460491</v>
      </c>
      <c r="O137" s="693">
        <f t="shared" si="13"/>
        <v>8.1540050396316274E-2</v>
      </c>
      <c r="P137" s="694">
        <f t="shared" si="13"/>
        <v>0</v>
      </c>
      <c r="Q137" s="28"/>
      <c r="R137" s="28"/>
      <c r="S137" s="28"/>
      <c r="T137" s="28"/>
      <c r="U137" s="28"/>
      <c r="V137" s="28"/>
      <c r="W137" s="28"/>
      <c r="X137" s="28"/>
    </row>
    <row r="138" spans="1:24" ht="15">
      <c r="B138" s="691">
        <f t="shared" si="7"/>
        <v>41478</v>
      </c>
      <c r="C138" s="599">
        <f t="shared" si="8"/>
        <v>7</v>
      </c>
      <c r="D138" s="28">
        <v>0.97</v>
      </c>
      <c r="E138" s="28">
        <v>1</v>
      </c>
      <c r="F138" s="789">
        <v>1</v>
      </c>
      <c r="G138" s="790">
        <v>0</v>
      </c>
      <c r="H138" s="790">
        <v>3.95179047398308E-2</v>
      </c>
      <c r="I138" s="790">
        <v>0.85479198053076832</v>
      </c>
      <c r="J138" s="790">
        <v>0.10569011472940086</v>
      </c>
      <c r="K138" s="791">
        <v>0</v>
      </c>
      <c r="L138" s="692">
        <f t="shared" si="13"/>
        <v>1.6536305458634432E-5</v>
      </c>
      <c r="M138" s="693">
        <f t="shared" si="13"/>
        <v>3.464797990752299E-2</v>
      </c>
      <c r="N138" s="693">
        <f t="shared" si="13"/>
        <v>0.87971002500766671</v>
      </c>
      <c r="O138" s="693">
        <f t="shared" si="13"/>
        <v>8.5625458779351571E-2</v>
      </c>
      <c r="P138" s="694">
        <f t="shared" si="13"/>
        <v>0</v>
      </c>
      <c r="Q138" s="28"/>
      <c r="R138" s="28"/>
      <c r="S138" s="28"/>
      <c r="T138" s="28"/>
      <c r="U138" s="28"/>
      <c r="V138" s="28"/>
      <c r="W138" s="28"/>
      <c r="X138" s="28"/>
    </row>
    <row r="139" spans="1:24" ht="15">
      <c r="B139" s="691">
        <f t="shared" si="7"/>
        <v>41479</v>
      </c>
      <c r="C139" s="599">
        <f t="shared" si="8"/>
        <v>7</v>
      </c>
      <c r="D139" s="28">
        <v>0.97</v>
      </c>
      <c r="E139" s="28">
        <v>1</v>
      </c>
      <c r="F139" s="789">
        <v>1</v>
      </c>
      <c r="G139" s="790">
        <v>0</v>
      </c>
      <c r="H139" s="790">
        <v>2.364943194991885E-2</v>
      </c>
      <c r="I139" s="790">
        <v>0.85265476466496637</v>
      </c>
      <c r="J139" s="790">
        <v>0.12369580338511477</v>
      </c>
      <c r="K139" s="791">
        <v>0</v>
      </c>
      <c r="L139" s="692">
        <f t="shared" si="13"/>
        <v>1.6536305458634432E-5</v>
      </c>
      <c r="M139" s="693">
        <f t="shared" si="13"/>
        <v>3.4305801457890084E-2</v>
      </c>
      <c r="N139" s="693">
        <f t="shared" si="13"/>
        <v>0.87521354743818358</v>
      </c>
      <c r="O139" s="693">
        <f t="shared" si="13"/>
        <v>9.0464114798467651E-2</v>
      </c>
      <c r="P139" s="694">
        <f t="shared" si="13"/>
        <v>0</v>
      </c>
      <c r="Q139" s="28"/>
      <c r="R139" s="28"/>
      <c r="S139" s="28"/>
      <c r="T139" s="28"/>
      <c r="U139" s="28"/>
      <c r="V139" s="28"/>
      <c r="W139" s="28"/>
      <c r="X139" s="28"/>
    </row>
    <row r="140" spans="1:24" ht="15">
      <c r="B140" s="691">
        <f t="shared" si="7"/>
        <v>41480</v>
      </c>
      <c r="C140" s="599">
        <f t="shared" si="8"/>
        <v>7</v>
      </c>
      <c r="D140" s="28">
        <v>0.97</v>
      </c>
      <c r="E140" s="28">
        <v>1</v>
      </c>
      <c r="F140" s="789">
        <v>1</v>
      </c>
      <c r="G140" s="790">
        <v>0</v>
      </c>
      <c r="H140" s="790">
        <v>4.2028482111844394E-2</v>
      </c>
      <c r="I140" s="790">
        <v>0.89556558990390178</v>
      </c>
      <c r="J140" s="790">
        <v>6.240592798425379E-2</v>
      </c>
      <c r="K140" s="791">
        <v>0</v>
      </c>
      <c r="L140" s="692">
        <f t="shared" si="13"/>
        <v>1.6536305458634432E-5</v>
      </c>
      <c r="M140" s="693">
        <f t="shared" si="13"/>
        <v>3.7628505814401143E-2</v>
      </c>
      <c r="N140" s="693">
        <f t="shared" si="13"/>
        <v>0.8696791218040173</v>
      </c>
      <c r="O140" s="693">
        <f t="shared" si="13"/>
        <v>9.2675836076122856E-2</v>
      </c>
      <c r="P140" s="694">
        <f t="shared" si="13"/>
        <v>0</v>
      </c>
      <c r="Q140" s="28"/>
      <c r="R140" s="28"/>
      <c r="S140" s="28"/>
      <c r="T140" s="28"/>
      <c r="U140" s="28"/>
      <c r="V140" s="28"/>
      <c r="W140" s="28"/>
      <c r="X140" s="28"/>
    </row>
    <row r="141" spans="1:24" ht="15">
      <c r="B141" s="691">
        <f t="shared" si="7"/>
        <v>41481</v>
      </c>
      <c r="C141" s="599">
        <f t="shared" si="8"/>
        <v>7</v>
      </c>
      <c r="D141" s="28">
        <v>0.97</v>
      </c>
      <c r="E141" s="28">
        <v>1</v>
      </c>
      <c r="F141" s="789">
        <v>1</v>
      </c>
      <c r="G141" s="790">
        <v>1.0419078490391295E-3</v>
      </c>
      <c r="H141" s="790">
        <v>4.0750173651308175E-2</v>
      </c>
      <c r="I141" s="790">
        <v>0.86860384348228759</v>
      </c>
      <c r="J141" s="790">
        <v>8.9604075017365128E-2</v>
      </c>
      <c r="K141" s="791">
        <v>0</v>
      </c>
      <c r="L141" s="692">
        <f t="shared" si="13"/>
        <v>1.6538028389279577E-4</v>
      </c>
      <c r="M141" s="693">
        <f t="shared" si="13"/>
        <v>3.5962548644524424E-2</v>
      </c>
      <c r="N141" s="693">
        <f t="shared" si="13"/>
        <v>0.8685169091448478</v>
      </c>
      <c r="O141" s="693">
        <f t="shared" si="13"/>
        <v>9.5355161926735058E-2</v>
      </c>
      <c r="P141" s="694">
        <f t="shared" si="13"/>
        <v>0</v>
      </c>
      <c r="Q141" s="28"/>
      <c r="R141" s="28"/>
      <c r="S141" s="28"/>
      <c r="T141" s="28"/>
      <c r="U141" s="28"/>
      <c r="V141" s="28"/>
      <c r="W141" s="28"/>
      <c r="X141" s="28"/>
    </row>
    <row r="142" spans="1:24" ht="15">
      <c r="B142" s="691">
        <f t="shared" si="7"/>
        <v>41482</v>
      </c>
      <c r="C142" s="599">
        <f t="shared" si="8"/>
        <v>7</v>
      </c>
      <c r="D142" s="28">
        <v>0.97</v>
      </c>
      <c r="E142" s="28">
        <v>1</v>
      </c>
      <c r="F142" s="789">
        <v>1</v>
      </c>
      <c r="G142" s="790">
        <v>0</v>
      </c>
      <c r="H142" s="790">
        <v>2.4421296296296295E-2</v>
      </c>
      <c r="I142" s="790">
        <v>0.92523148148148149</v>
      </c>
      <c r="J142" s="790">
        <v>5.0347222222222224E-2</v>
      </c>
      <c r="K142" s="791">
        <v>0</v>
      </c>
      <c r="L142" s="692">
        <f t="shared" ref="L142:P157" si="14">+AVERAGE(G136:G142)</f>
        <v>1.6538028389279577E-4</v>
      </c>
      <c r="M142" s="693">
        <f t="shared" si="14"/>
        <v>3.6008166705061365E-2</v>
      </c>
      <c r="N142" s="693">
        <f t="shared" si="14"/>
        <v>0.8761439193283469</v>
      </c>
      <c r="O142" s="693">
        <f t="shared" si="14"/>
        <v>8.7682533682698932E-2</v>
      </c>
      <c r="P142" s="694">
        <f t="shared" si="14"/>
        <v>0</v>
      </c>
      <c r="Q142" s="28"/>
      <c r="R142" s="28"/>
      <c r="S142" s="28"/>
      <c r="T142" s="28"/>
      <c r="U142" s="28"/>
      <c r="V142" s="28"/>
      <c r="W142" s="28"/>
      <c r="X142" s="28"/>
    </row>
    <row r="143" spans="1:24" ht="15">
      <c r="B143" s="691">
        <f t="shared" si="7"/>
        <v>41483</v>
      </c>
      <c r="C143" s="599">
        <f t="shared" si="8"/>
        <v>7</v>
      </c>
      <c r="D143" s="28">
        <v>0.97</v>
      </c>
      <c r="E143" s="28">
        <v>1</v>
      </c>
      <c r="F143" s="789">
        <v>1</v>
      </c>
      <c r="G143" s="790">
        <v>0</v>
      </c>
      <c r="H143" s="790">
        <v>1.7592592592592594E-2</v>
      </c>
      <c r="I143" s="790">
        <v>0.94143518518518521</v>
      </c>
      <c r="J143" s="790">
        <v>4.0972222222222222E-2</v>
      </c>
      <c r="K143" s="791">
        <v>0</v>
      </c>
      <c r="L143" s="692">
        <f t="shared" si="14"/>
        <v>1.6538028389279577E-4</v>
      </c>
      <c r="M143" s="693">
        <f t="shared" si="14"/>
        <v>3.444157582576908E-2</v>
      </c>
      <c r="N143" s="693">
        <f t="shared" si="14"/>
        <v>0.88312842921804069</v>
      </c>
      <c r="O143" s="693">
        <f t="shared" si="14"/>
        <v>8.2264614672297412E-2</v>
      </c>
      <c r="P143" s="694">
        <f t="shared" si="14"/>
        <v>0</v>
      </c>
      <c r="Q143" s="28"/>
      <c r="R143" s="28"/>
      <c r="S143" s="28"/>
      <c r="T143" s="28"/>
      <c r="U143" s="28"/>
      <c r="V143" s="28"/>
      <c r="W143" s="28"/>
      <c r="X143" s="28"/>
    </row>
    <row r="144" spans="1:24" ht="15">
      <c r="B144" s="691">
        <f t="shared" si="7"/>
        <v>41484</v>
      </c>
      <c r="C144" s="599">
        <f t="shared" si="8"/>
        <v>7</v>
      </c>
      <c r="D144" s="28">
        <v>0.97</v>
      </c>
      <c r="E144" s="28">
        <v>1</v>
      </c>
      <c r="F144" s="789">
        <v>0.99849537037037039</v>
      </c>
      <c r="G144" s="790">
        <v>0</v>
      </c>
      <c r="H144" s="790">
        <v>3.5933696534137011E-3</v>
      </c>
      <c r="I144" s="790">
        <v>0.94424481279703254</v>
      </c>
      <c r="J144" s="790">
        <v>5.2161817549553728E-2</v>
      </c>
      <c r="K144" s="791">
        <v>0</v>
      </c>
      <c r="L144" s="692">
        <f t="shared" si="14"/>
        <v>1.4884397843416137E-4</v>
      </c>
      <c r="M144" s="693">
        <f t="shared" si="14"/>
        <v>2.7364750142172118E-2</v>
      </c>
      <c r="N144" s="693">
        <f t="shared" si="14"/>
        <v>0.89750395114937476</v>
      </c>
      <c r="O144" s="693">
        <f t="shared" si="14"/>
        <v>7.4982454730018952E-2</v>
      </c>
      <c r="P144" s="694">
        <f t="shared" si="14"/>
        <v>0</v>
      </c>
      <c r="Q144" s="28"/>
      <c r="R144" s="28"/>
      <c r="S144" s="28"/>
      <c r="T144" s="28"/>
      <c r="U144" s="28"/>
      <c r="V144" s="28"/>
      <c r="W144" s="28"/>
      <c r="X144" s="28"/>
    </row>
    <row r="145" spans="2:24" ht="15">
      <c r="B145" s="691">
        <f t="shared" si="7"/>
        <v>41485</v>
      </c>
      <c r="C145" s="599">
        <f t="shared" si="8"/>
        <v>7</v>
      </c>
      <c r="D145" s="28">
        <v>0.97</v>
      </c>
      <c r="E145" s="28">
        <v>1</v>
      </c>
      <c r="F145" s="789">
        <v>0.99849537037037039</v>
      </c>
      <c r="G145" s="790">
        <v>0</v>
      </c>
      <c r="H145" s="790">
        <v>7.4185696070476412E-3</v>
      </c>
      <c r="I145" s="790">
        <v>0.96163208531355049</v>
      </c>
      <c r="J145" s="790">
        <v>3.0949345079401877E-2</v>
      </c>
      <c r="K145" s="791">
        <v>0</v>
      </c>
      <c r="L145" s="692">
        <f t="shared" si="14"/>
        <v>1.4884397843416137E-4</v>
      </c>
      <c r="M145" s="693">
        <f t="shared" si="14"/>
        <v>2.2779130837488809E-2</v>
      </c>
      <c r="N145" s="693">
        <f t="shared" si="14"/>
        <v>0.91276682326120084</v>
      </c>
      <c r="O145" s="693">
        <f t="shared" si="14"/>
        <v>6.4305201922876254E-2</v>
      </c>
      <c r="P145" s="694">
        <f t="shared" si="14"/>
        <v>0</v>
      </c>
      <c r="Q145" s="28"/>
      <c r="R145" s="28"/>
      <c r="S145" s="28"/>
      <c r="T145" s="28"/>
      <c r="U145" s="28"/>
      <c r="V145" s="28"/>
      <c r="W145" s="28"/>
      <c r="X145" s="28"/>
    </row>
    <row r="146" spans="2:24" ht="15">
      <c r="B146" s="691">
        <f t="shared" si="7"/>
        <v>41486</v>
      </c>
      <c r="C146" s="599">
        <f t="shared" si="8"/>
        <v>7</v>
      </c>
      <c r="D146" s="28">
        <v>0.97</v>
      </c>
      <c r="E146" s="28">
        <v>1</v>
      </c>
      <c r="F146" s="789">
        <v>0.99849537037037039</v>
      </c>
      <c r="G146" s="790">
        <v>0</v>
      </c>
      <c r="H146" s="790">
        <v>6.491248406166686E-3</v>
      </c>
      <c r="I146" s="790">
        <v>0.97148487307291065</v>
      </c>
      <c r="J146" s="790">
        <v>2.2023878520922684E-2</v>
      </c>
      <c r="K146" s="791">
        <v>0</v>
      </c>
      <c r="L146" s="692">
        <f t="shared" si="14"/>
        <v>1.4884397843416137E-4</v>
      </c>
      <c r="M146" s="693">
        <f t="shared" si="14"/>
        <v>2.0327961759809932E-2</v>
      </c>
      <c r="N146" s="693">
        <f t="shared" si="14"/>
        <v>0.9297425530337643</v>
      </c>
      <c r="O146" s="693">
        <f t="shared" si="14"/>
        <v>4.9780641227991661E-2</v>
      </c>
      <c r="P146" s="694">
        <f t="shared" si="14"/>
        <v>0</v>
      </c>
      <c r="Q146" s="28"/>
      <c r="R146" s="28"/>
      <c r="S146" s="28"/>
      <c r="T146" s="28"/>
      <c r="U146" s="28"/>
      <c r="V146" s="28"/>
      <c r="W146" s="28"/>
      <c r="X146" s="28"/>
    </row>
    <row r="147" spans="2:24" ht="15">
      <c r="B147" s="691">
        <f t="shared" si="7"/>
        <v>41487</v>
      </c>
      <c r="C147" s="599">
        <f t="shared" si="8"/>
        <v>8</v>
      </c>
      <c r="D147" s="28">
        <v>0.97</v>
      </c>
      <c r="E147" s="28">
        <v>1</v>
      </c>
      <c r="F147" s="789">
        <v>0.99849537037037039</v>
      </c>
      <c r="G147" s="790">
        <v>0</v>
      </c>
      <c r="H147" s="790">
        <v>5.1002666048452529E-3</v>
      </c>
      <c r="I147" s="790">
        <v>0.96673235191839568</v>
      </c>
      <c r="J147" s="790">
        <v>2.8167381476759012E-2</v>
      </c>
      <c r="K147" s="791">
        <v>0</v>
      </c>
      <c r="L147" s="692">
        <f t="shared" si="14"/>
        <v>1.4884397843416137E-4</v>
      </c>
      <c r="M147" s="693">
        <f t="shared" si="14"/>
        <v>1.5052502401667191E-2</v>
      </c>
      <c r="N147" s="693">
        <f t="shared" si="14"/>
        <v>0.93990923332154908</v>
      </c>
      <c r="O147" s="693">
        <f t="shared" si="14"/>
        <v>4.488942029834956E-2</v>
      </c>
      <c r="P147" s="694">
        <f t="shared" si="14"/>
        <v>0</v>
      </c>
      <c r="Q147" s="28"/>
      <c r="R147" s="28"/>
      <c r="S147" s="28"/>
      <c r="T147" s="28"/>
      <c r="U147" s="28"/>
      <c r="V147" s="28"/>
      <c r="W147" s="28"/>
      <c r="X147" s="28"/>
    </row>
    <row r="148" spans="2:24" ht="15">
      <c r="B148" s="691">
        <f t="shared" si="7"/>
        <v>41488</v>
      </c>
      <c r="C148" s="599">
        <f t="shared" si="8"/>
        <v>8</v>
      </c>
      <c r="D148" s="28">
        <v>0.97</v>
      </c>
      <c r="E148" s="28">
        <v>1</v>
      </c>
      <c r="F148" s="789">
        <v>0.99849537037037039</v>
      </c>
      <c r="G148" s="790">
        <v>1.1591515011011939E-4</v>
      </c>
      <c r="H148" s="790">
        <v>2.5388360769765823E-2</v>
      </c>
      <c r="I148" s="790">
        <v>0.95583120797588683</v>
      </c>
      <c r="J148" s="790">
        <v>1.8780431254347321E-2</v>
      </c>
      <c r="K148" s="791">
        <v>0</v>
      </c>
      <c r="L148" s="692">
        <f t="shared" si="14"/>
        <v>1.6559307158588486E-5</v>
      </c>
      <c r="M148" s="693">
        <f t="shared" si="14"/>
        <v>1.2857957704303999E-2</v>
      </c>
      <c r="N148" s="693">
        <f t="shared" si="14"/>
        <v>0.95237028539206314</v>
      </c>
      <c r="O148" s="693">
        <f t="shared" si="14"/>
        <v>3.4771756903632725E-2</v>
      </c>
      <c r="P148" s="694">
        <f t="shared" si="14"/>
        <v>0</v>
      </c>
      <c r="Q148" s="28"/>
      <c r="R148" s="28"/>
      <c r="S148" s="28"/>
      <c r="T148" s="28"/>
      <c r="U148" s="28"/>
      <c r="V148" s="28"/>
      <c r="W148" s="28"/>
      <c r="X148" s="28"/>
    </row>
    <row r="149" spans="2:24" ht="15">
      <c r="B149" s="691">
        <f t="shared" si="7"/>
        <v>41489</v>
      </c>
      <c r="C149" s="599">
        <f t="shared" si="8"/>
        <v>8</v>
      </c>
      <c r="D149" s="28">
        <v>0.97</v>
      </c>
      <c r="E149" s="28">
        <v>1</v>
      </c>
      <c r="F149" s="789">
        <v>0.99849537037037039</v>
      </c>
      <c r="G149" s="790">
        <v>0</v>
      </c>
      <c r="H149" s="790">
        <v>2.9094702677639969E-2</v>
      </c>
      <c r="I149" s="790">
        <v>0.91468644951895217</v>
      </c>
      <c r="J149" s="790">
        <v>5.6218847803407905E-2</v>
      </c>
      <c r="K149" s="791">
        <v>0</v>
      </c>
      <c r="L149" s="692">
        <f t="shared" si="14"/>
        <v>1.6559307158588486E-5</v>
      </c>
      <c r="M149" s="693">
        <f t="shared" si="14"/>
        <v>1.3525587187353095E-2</v>
      </c>
      <c r="N149" s="693">
        <f t="shared" si="14"/>
        <v>0.95086385225455916</v>
      </c>
      <c r="O149" s="693">
        <f t="shared" si="14"/>
        <v>3.5610560558087818E-2</v>
      </c>
      <c r="P149" s="694">
        <f t="shared" si="14"/>
        <v>0</v>
      </c>
      <c r="Q149" s="28"/>
      <c r="R149" s="28"/>
      <c r="S149" s="28"/>
      <c r="T149" s="28"/>
      <c r="U149" s="28"/>
      <c r="V149" s="28"/>
      <c r="W149" s="28"/>
      <c r="X149" s="28"/>
    </row>
    <row r="150" spans="2:24" ht="15">
      <c r="B150" s="691">
        <f t="shared" si="7"/>
        <v>41490</v>
      </c>
      <c r="C150" s="599">
        <f t="shared" si="8"/>
        <v>8</v>
      </c>
      <c r="D150" s="28">
        <v>0.97</v>
      </c>
      <c r="E150" s="28">
        <v>1</v>
      </c>
      <c r="F150" s="789">
        <v>0.99849537037037039</v>
      </c>
      <c r="G150" s="790">
        <v>0</v>
      </c>
      <c r="H150" s="790">
        <v>2.1560217920482207E-2</v>
      </c>
      <c r="I150" s="790">
        <v>0.87794134693404424</v>
      </c>
      <c r="J150" s="790">
        <v>0.10049843514547352</v>
      </c>
      <c r="K150" s="791">
        <v>0</v>
      </c>
      <c r="L150" s="692">
        <f t="shared" si="14"/>
        <v>1.6559307158588486E-5</v>
      </c>
      <c r="M150" s="693">
        <f t="shared" si="14"/>
        <v>1.409239080562304E-2</v>
      </c>
      <c r="N150" s="693">
        <f t="shared" si="14"/>
        <v>0.94179330393296745</v>
      </c>
      <c r="O150" s="693">
        <f t="shared" si="14"/>
        <v>4.4114305261409435E-2</v>
      </c>
      <c r="P150" s="694">
        <f t="shared" si="14"/>
        <v>0</v>
      </c>
      <c r="Q150" s="28"/>
      <c r="R150" s="28"/>
      <c r="S150" s="28"/>
      <c r="T150" s="28"/>
      <c r="U150" s="28"/>
      <c r="V150" s="28"/>
      <c r="W150" s="28"/>
      <c r="X150" s="28"/>
    </row>
    <row r="151" spans="2:24" ht="15">
      <c r="B151" s="691">
        <f t="shared" ref="B151:B214" si="15">+B150+1</f>
        <v>41491</v>
      </c>
      <c r="C151" s="599">
        <f t="shared" ref="C151:C214" si="16">+MONTH(B151)</f>
        <v>8</v>
      </c>
      <c r="D151" s="28">
        <v>0.97</v>
      </c>
      <c r="E151" s="28">
        <v>1</v>
      </c>
      <c r="F151" s="789">
        <v>0.99849537037037039</v>
      </c>
      <c r="G151" s="790">
        <v>0</v>
      </c>
      <c r="H151" s="790">
        <v>1.8198678567288743E-2</v>
      </c>
      <c r="I151" s="790">
        <v>0.88512808624087169</v>
      </c>
      <c r="J151" s="790">
        <v>9.6673235191839568E-2</v>
      </c>
      <c r="K151" s="791">
        <v>0</v>
      </c>
      <c r="L151" s="692">
        <f t="shared" si="14"/>
        <v>1.6559307158588486E-5</v>
      </c>
      <c r="M151" s="693">
        <f t="shared" si="14"/>
        <v>1.6178863507605189E-2</v>
      </c>
      <c r="N151" s="693">
        <f t="shared" si="14"/>
        <v>0.93334805728208736</v>
      </c>
      <c r="O151" s="693">
        <f t="shared" si="14"/>
        <v>5.0473079210307414E-2</v>
      </c>
      <c r="P151" s="694">
        <f t="shared" si="14"/>
        <v>0</v>
      </c>
      <c r="Q151" s="28"/>
      <c r="R151" s="28"/>
      <c r="S151" s="28"/>
      <c r="T151" s="28"/>
      <c r="U151" s="28"/>
      <c r="V151" s="28"/>
      <c r="W151" s="28"/>
      <c r="X151" s="28"/>
    </row>
    <row r="152" spans="2:24" ht="15">
      <c r="B152" s="691">
        <f t="shared" si="15"/>
        <v>41492</v>
      </c>
      <c r="C152" s="599">
        <f t="shared" si="16"/>
        <v>8</v>
      </c>
      <c r="D152" s="28">
        <v>0.97</v>
      </c>
      <c r="E152" s="28">
        <v>1</v>
      </c>
      <c r="F152" s="789">
        <v>0.99849537037037039</v>
      </c>
      <c r="G152" s="790">
        <v>0</v>
      </c>
      <c r="H152" s="790">
        <v>8.8095514083690735E-3</v>
      </c>
      <c r="I152" s="790">
        <v>0.92674162513040459</v>
      </c>
      <c r="J152" s="790">
        <v>6.4448823461226379E-2</v>
      </c>
      <c r="K152" s="791">
        <v>0</v>
      </c>
      <c r="L152" s="692">
        <f t="shared" si="14"/>
        <v>1.6559307158588486E-5</v>
      </c>
      <c r="M152" s="693">
        <f t="shared" si="14"/>
        <v>1.6377575193508249E-2</v>
      </c>
      <c r="N152" s="693">
        <f t="shared" si="14"/>
        <v>0.92836370582735228</v>
      </c>
      <c r="O152" s="693">
        <f t="shared" si="14"/>
        <v>5.5258718979139483E-2</v>
      </c>
      <c r="P152" s="694">
        <f t="shared" si="14"/>
        <v>0</v>
      </c>
      <c r="Q152" s="28"/>
      <c r="R152" s="28"/>
      <c r="S152" s="28"/>
      <c r="T152" s="28"/>
      <c r="U152" s="28"/>
      <c r="V152" s="28"/>
      <c r="W152" s="28"/>
      <c r="X152" s="28"/>
    </row>
    <row r="153" spans="2:24" ht="15">
      <c r="B153" s="691">
        <f t="shared" si="15"/>
        <v>41493</v>
      </c>
      <c r="C153" s="599">
        <f t="shared" si="16"/>
        <v>8</v>
      </c>
      <c r="D153" s="28">
        <v>0.97</v>
      </c>
      <c r="E153" s="28">
        <v>1</v>
      </c>
      <c r="F153" s="789">
        <v>0.99849537037037039</v>
      </c>
      <c r="G153" s="790">
        <v>4.6366060044047757E-4</v>
      </c>
      <c r="H153" s="790">
        <v>1.7163400208744056E-2</v>
      </c>
      <c r="I153" s="790">
        <v>0.92253276121999306</v>
      </c>
      <c r="J153" s="790">
        <v>6.0303838571262904E-2</v>
      </c>
      <c r="K153" s="791">
        <v>0</v>
      </c>
      <c r="L153" s="692">
        <f t="shared" si="14"/>
        <v>8.2796535792942428E-5</v>
      </c>
      <c r="M153" s="693">
        <f t="shared" si="14"/>
        <v>1.7902168308162159E-2</v>
      </c>
      <c r="N153" s="693">
        <f t="shared" si="14"/>
        <v>0.92137054699122101</v>
      </c>
      <c r="O153" s="693">
        <f t="shared" si="14"/>
        <v>6.0727284700616661E-2</v>
      </c>
      <c r="P153" s="694">
        <f t="shared" si="14"/>
        <v>0</v>
      </c>
      <c r="Q153" s="28"/>
      <c r="R153" s="28"/>
      <c r="S153" s="28"/>
      <c r="T153" s="28"/>
      <c r="U153" s="28"/>
      <c r="V153" s="28"/>
      <c r="W153" s="28"/>
      <c r="X153" s="28"/>
    </row>
    <row r="154" spans="2:24" ht="15">
      <c r="B154" s="691">
        <f t="shared" si="15"/>
        <v>41494</v>
      </c>
      <c r="C154" s="599">
        <f t="shared" si="16"/>
        <v>8</v>
      </c>
      <c r="D154" s="28">
        <v>0.97</v>
      </c>
      <c r="E154" s="28">
        <v>1</v>
      </c>
      <c r="F154" s="795">
        <v>0.99895833333333339</v>
      </c>
      <c r="G154" s="790">
        <v>0</v>
      </c>
      <c r="H154" s="790">
        <v>4.5417680454176802E-2</v>
      </c>
      <c r="I154" s="790">
        <v>0.86942416869424166</v>
      </c>
      <c r="J154" s="790">
        <v>8.5158150851581502E-2</v>
      </c>
      <c r="K154" s="791">
        <v>0</v>
      </c>
      <c r="L154" s="692">
        <f t="shared" si="14"/>
        <v>8.2796535792942428E-5</v>
      </c>
      <c r="M154" s="693">
        <f t="shared" si="14"/>
        <v>2.3661798858066668E-2</v>
      </c>
      <c r="N154" s="693">
        <f t="shared" si="14"/>
        <v>0.90746937795919913</v>
      </c>
      <c r="O154" s="693">
        <f t="shared" si="14"/>
        <v>6.8868823182734157E-2</v>
      </c>
      <c r="P154" s="694">
        <f t="shared" si="14"/>
        <v>0</v>
      </c>
      <c r="Q154" s="28"/>
      <c r="R154" s="28"/>
      <c r="S154" s="28"/>
      <c r="T154" s="28"/>
      <c r="U154" s="28"/>
      <c r="V154" s="28"/>
      <c r="W154" s="28"/>
      <c r="X154" s="28"/>
    </row>
    <row r="155" spans="2:24" ht="15">
      <c r="B155" s="691">
        <f t="shared" si="15"/>
        <v>41495</v>
      </c>
      <c r="C155" s="599">
        <f t="shared" si="16"/>
        <v>8</v>
      </c>
      <c r="D155" s="28">
        <v>0.97</v>
      </c>
      <c r="E155" s="28">
        <v>1</v>
      </c>
      <c r="F155" s="795">
        <v>0.99895833333333339</v>
      </c>
      <c r="G155" s="790">
        <v>0</v>
      </c>
      <c r="H155" s="790">
        <v>1.8421967327076814E-2</v>
      </c>
      <c r="I155" s="790">
        <v>0.87197312014830264</v>
      </c>
      <c r="J155" s="790">
        <v>0.10960491252462055</v>
      </c>
      <c r="K155" s="791">
        <v>0</v>
      </c>
      <c r="L155" s="692">
        <f t="shared" si="14"/>
        <v>6.6237228634353945E-5</v>
      </c>
      <c r="M155" s="693">
        <f t="shared" si="14"/>
        <v>2.2666599794825382E-2</v>
      </c>
      <c r="N155" s="693">
        <f t="shared" si="14"/>
        <v>0.8954896511266871</v>
      </c>
      <c r="O155" s="693">
        <f t="shared" si="14"/>
        <v>8.1843749078487474E-2</v>
      </c>
      <c r="P155" s="694">
        <f t="shared" si="14"/>
        <v>0</v>
      </c>
      <c r="Q155" s="28"/>
      <c r="R155" s="28"/>
      <c r="S155" s="28"/>
      <c r="T155" s="28"/>
      <c r="U155" s="28"/>
      <c r="V155" s="28"/>
      <c r="W155" s="28"/>
      <c r="X155" s="28"/>
    </row>
    <row r="156" spans="2:24" ht="15">
      <c r="B156" s="691">
        <f t="shared" si="15"/>
        <v>41496</v>
      </c>
      <c r="C156" s="599">
        <f t="shared" si="16"/>
        <v>8</v>
      </c>
      <c r="D156" s="28">
        <v>0.97</v>
      </c>
      <c r="E156" s="28">
        <v>1</v>
      </c>
      <c r="F156" s="795">
        <v>0.99618055555555562</v>
      </c>
      <c r="G156" s="790">
        <v>0</v>
      </c>
      <c r="H156" s="790">
        <v>2.2772162193563379E-2</v>
      </c>
      <c r="I156" s="790">
        <v>0.9051934471941443</v>
      </c>
      <c r="J156" s="790">
        <v>7.2034390612292318E-2</v>
      </c>
      <c r="K156" s="791">
        <v>0</v>
      </c>
      <c r="L156" s="692">
        <f t="shared" si="14"/>
        <v>6.6237228634353945E-5</v>
      </c>
      <c r="M156" s="693">
        <f t="shared" si="14"/>
        <v>2.1763379725671581E-2</v>
      </c>
      <c r="N156" s="693">
        <f t="shared" si="14"/>
        <v>0.89413350793742896</v>
      </c>
      <c r="O156" s="693">
        <f t="shared" si="14"/>
        <v>8.410311233689953E-2</v>
      </c>
      <c r="P156" s="694">
        <f t="shared" si="14"/>
        <v>0</v>
      </c>
      <c r="Q156" s="28"/>
      <c r="R156" s="28"/>
      <c r="S156" s="28"/>
      <c r="T156" s="28"/>
      <c r="U156" s="28"/>
      <c r="V156" s="28"/>
      <c r="W156" s="28"/>
      <c r="X156" s="28"/>
    </row>
    <row r="157" spans="2:24" ht="15">
      <c r="B157" s="691">
        <f t="shared" si="15"/>
        <v>41497</v>
      </c>
      <c r="C157" s="599">
        <f t="shared" si="16"/>
        <v>8</v>
      </c>
      <c r="D157" s="28">
        <v>0.97</v>
      </c>
      <c r="E157" s="28">
        <v>1</v>
      </c>
      <c r="F157" s="695">
        <v>0.99618055555555562</v>
      </c>
      <c r="G157" s="790">
        <v>0</v>
      </c>
      <c r="H157" s="790">
        <v>1.0108051585918439E-2</v>
      </c>
      <c r="I157" s="790">
        <v>0.96409898919484138</v>
      </c>
      <c r="J157" s="790">
        <v>2.5792959219240155E-2</v>
      </c>
      <c r="K157" s="791">
        <v>0</v>
      </c>
      <c r="L157" s="692">
        <f t="shared" si="14"/>
        <v>6.6237228634353945E-5</v>
      </c>
      <c r="M157" s="693">
        <f t="shared" si="14"/>
        <v>2.0127355963591043E-2</v>
      </c>
      <c r="N157" s="693">
        <f t="shared" si="14"/>
        <v>0.90644174254611432</v>
      </c>
      <c r="O157" s="693">
        <f t="shared" si="14"/>
        <v>7.343090149029477E-2</v>
      </c>
      <c r="P157" s="694">
        <f t="shared" si="14"/>
        <v>0</v>
      </c>
      <c r="Q157" s="28"/>
      <c r="R157" s="28"/>
      <c r="S157" s="28"/>
      <c r="T157" s="28"/>
      <c r="U157" s="28"/>
      <c r="V157" s="28"/>
      <c r="W157" s="28"/>
      <c r="X157" s="28"/>
    </row>
    <row r="158" spans="2:24" ht="15">
      <c r="B158" s="691">
        <f t="shared" si="15"/>
        <v>41498</v>
      </c>
      <c r="C158" s="599">
        <f t="shared" si="16"/>
        <v>8</v>
      </c>
      <c r="D158" s="28">
        <v>0.97</v>
      </c>
      <c r="E158" s="28">
        <v>1</v>
      </c>
      <c r="F158" s="695">
        <v>0.99618055555555562</v>
      </c>
      <c r="G158" s="790">
        <v>0</v>
      </c>
      <c r="H158" s="790">
        <v>7.2034390612292316E-3</v>
      </c>
      <c r="I158" s="790">
        <v>0.91716045079586384</v>
      </c>
      <c r="J158" s="790">
        <v>7.5636110142906943E-2</v>
      </c>
      <c r="K158" s="791">
        <v>0</v>
      </c>
      <c r="L158" s="692">
        <f t="shared" ref="L158:P173" si="17">+AVERAGE(G152:G158)</f>
        <v>6.6237228634353945E-5</v>
      </c>
      <c r="M158" s="693">
        <f t="shared" si="17"/>
        <v>1.8556607462725395E-2</v>
      </c>
      <c r="N158" s="693">
        <f t="shared" si="17"/>
        <v>0.91101779462539878</v>
      </c>
      <c r="O158" s="693">
        <f t="shared" si="17"/>
        <v>7.0425597911875817E-2</v>
      </c>
      <c r="P158" s="694">
        <f t="shared" si="17"/>
        <v>0</v>
      </c>
      <c r="Q158" s="28"/>
      <c r="R158" s="28"/>
      <c r="S158" s="28"/>
      <c r="T158" s="28"/>
      <c r="U158" s="28"/>
      <c r="V158" s="28"/>
      <c r="W158" s="28"/>
      <c r="X158" s="28"/>
    </row>
    <row r="159" spans="2:24" ht="15">
      <c r="B159" s="691">
        <f t="shared" si="15"/>
        <v>41499</v>
      </c>
      <c r="C159" s="599">
        <f t="shared" si="16"/>
        <v>8</v>
      </c>
      <c r="D159" s="28">
        <v>0.97</v>
      </c>
      <c r="E159" s="28">
        <v>1</v>
      </c>
      <c r="F159" s="695">
        <v>0.99618055555555562</v>
      </c>
      <c r="G159" s="790">
        <v>0</v>
      </c>
      <c r="H159" s="790">
        <v>9.7594980829557344E-3</v>
      </c>
      <c r="I159" s="790">
        <v>0.92343441384919256</v>
      </c>
      <c r="J159" s="790">
        <v>6.6806088067851752E-2</v>
      </c>
      <c r="K159" s="791">
        <v>0</v>
      </c>
      <c r="L159" s="692">
        <f t="shared" si="17"/>
        <v>6.6237228634353945E-5</v>
      </c>
      <c r="M159" s="693">
        <f t="shared" si="17"/>
        <v>1.8692314130523493E-2</v>
      </c>
      <c r="N159" s="693">
        <f t="shared" si="17"/>
        <v>0.91054533587093989</v>
      </c>
      <c r="O159" s="693">
        <f t="shared" si="17"/>
        <v>7.0762349998536589E-2</v>
      </c>
      <c r="P159" s="694">
        <f t="shared" si="17"/>
        <v>0</v>
      </c>
      <c r="Q159" s="28"/>
      <c r="R159" s="28"/>
      <c r="S159" s="28"/>
      <c r="T159" s="28"/>
      <c r="U159" s="28"/>
      <c r="V159" s="28"/>
      <c r="W159" s="28"/>
      <c r="X159" s="28"/>
    </row>
    <row r="160" spans="2:24" ht="15">
      <c r="B160" s="691">
        <f t="shared" si="15"/>
        <v>41500</v>
      </c>
      <c r="C160" s="599">
        <f t="shared" si="16"/>
        <v>8</v>
      </c>
      <c r="D160" s="28">
        <v>0.97</v>
      </c>
      <c r="E160" s="28">
        <v>1</v>
      </c>
      <c r="F160" s="695">
        <v>0.99618055555555562</v>
      </c>
      <c r="G160" s="790">
        <v>0</v>
      </c>
      <c r="H160" s="790">
        <v>1.5568723132334147E-2</v>
      </c>
      <c r="I160" s="790">
        <v>0.90612292320204479</v>
      </c>
      <c r="J160" s="790">
        <v>7.8308353665621E-2</v>
      </c>
      <c r="K160" s="791">
        <v>0</v>
      </c>
      <c r="L160" s="692">
        <f t="shared" si="17"/>
        <v>0</v>
      </c>
      <c r="M160" s="693">
        <f t="shared" si="17"/>
        <v>1.8464503119607789E-2</v>
      </c>
      <c r="N160" s="693">
        <f t="shared" si="17"/>
        <v>0.90820107329694721</v>
      </c>
      <c r="O160" s="693">
        <f t="shared" si="17"/>
        <v>7.3334423583444885E-2</v>
      </c>
      <c r="P160" s="694">
        <f t="shared" si="17"/>
        <v>0</v>
      </c>
      <c r="Q160" s="28"/>
      <c r="R160" s="28"/>
      <c r="S160" s="28"/>
      <c r="T160" s="28"/>
      <c r="U160" s="28"/>
      <c r="V160" s="28"/>
      <c r="W160" s="28"/>
      <c r="X160" s="28"/>
    </row>
    <row r="161" spans="1:24" ht="15">
      <c r="A161" s="625" t="s">
        <v>186</v>
      </c>
      <c r="B161" s="691">
        <f t="shared" si="15"/>
        <v>41501</v>
      </c>
      <c r="C161" s="599">
        <f t="shared" si="16"/>
        <v>8</v>
      </c>
      <c r="D161" s="28">
        <v>0.97</v>
      </c>
      <c r="E161" s="28">
        <v>1</v>
      </c>
      <c r="F161" s="695">
        <v>0.99618055555555562</v>
      </c>
      <c r="G161" s="790">
        <v>0</v>
      </c>
      <c r="H161" s="790">
        <v>1.1734634599744394E-2</v>
      </c>
      <c r="I161" s="790">
        <v>0.90891135122574651</v>
      </c>
      <c r="J161" s="790">
        <v>7.9354014174509116E-2</v>
      </c>
      <c r="K161" s="791">
        <v>0</v>
      </c>
      <c r="L161" s="692">
        <f t="shared" si="17"/>
        <v>0</v>
      </c>
      <c r="M161" s="693">
        <f t="shared" si="17"/>
        <v>1.365263942611745E-2</v>
      </c>
      <c r="N161" s="693">
        <f t="shared" si="17"/>
        <v>0.91384209937287664</v>
      </c>
      <c r="O161" s="693">
        <f t="shared" si="17"/>
        <v>7.2505261201005977E-2</v>
      </c>
      <c r="P161" s="694">
        <f t="shared" si="17"/>
        <v>0</v>
      </c>
      <c r="Q161" s="28"/>
      <c r="R161" s="28"/>
      <c r="S161" s="28"/>
      <c r="T161" s="28"/>
      <c r="U161" s="28"/>
      <c r="V161" s="28"/>
      <c r="W161" s="28"/>
      <c r="X161" s="28"/>
    </row>
    <row r="162" spans="1:24" ht="15">
      <c r="B162" s="691">
        <f t="shared" si="15"/>
        <v>41502</v>
      </c>
      <c r="C162" s="599">
        <f t="shared" si="16"/>
        <v>8</v>
      </c>
      <c r="D162" s="28">
        <v>0.97</v>
      </c>
      <c r="E162" s="28">
        <v>1</v>
      </c>
      <c r="F162" s="695">
        <v>0.99618055555555562</v>
      </c>
      <c r="G162" s="790">
        <v>0</v>
      </c>
      <c r="H162" s="790">
        <v>1.8473335657023353E-2</v>
      </c>
      <c r="I162" s="790">
        <v>0.93377483443708609</v>
      </c>
      <c r="J162" s="790">
        <v>4.7751829905890553E-2</v>
      </c>
      <c r="K162" s="791">
        <v>0</v>
      </c>
      <c r="L162" s="692">
        <f t="shared" si="17"/>
        <v>0</v>
      </c>
      <c r="M162" s="693">
        <f t="shared" si="17"/>
        <v>1.3659977758966954E-2</v>
      </c>
      <c r="N162" s="693">
        <f t="shared" si="17"/>
        <v>0.92267091569984572</v>
      </c>
      <c r="O162" s="693">
        <f t="shared" si="17"/>
        <v>6.3669106541187404E-2</v>
      </c>
      <c r="P162" s="694">
        <f t="shared" si="17"/>
        <v>0</v>
      </c>
      <c r="Q162" s="28"/>
      <c r="R162" s="28"/>
      <c r="S162" s="28"/>
      <c r="T162" s="28"/>
      <c r="U162" s="28"/>
      <c r="V162" s="28"/>
      <c r="W162" s="28"/>
      <c r="X162" s="28"/>
    </row>
    <row r="163" spans="1:24" ht="15">
      <c r="B163" s="691">
        <f t="shared" si="15"/>
        <v>41503</v>
      </c>
      <c r="C163" s="599">
        <f t="shared" si="16"/>
        <v>8</v>
      </c>
      <c r="D163" s="28">
        <v>0.97</v>
      </c>
      <c r="E163" s="28">
        <v>1</v>
      </c>
      <c r="F163" s="695">
        <v>0.99618055555555562</v>
      </c>
      <c r="G163" s="790">
        <v>0</v>
      </c>
      <c r="H163" s="790">
        <v>1.138608109678169E-2</v>
      </c>
      <c r="I163" s="790">
        <v>0.93238062042523528</v>
      </c>
      <c r="J163" s="790">
        <v>5.6233298477983036E-2</v>
      </c>
      <c r="K163" s="791">
        <v>0</v>
      </c>
      <c r="L163" s="692">
        <f t="shared" si="17"/>
        <v>0</v>
      </c>
      <c r="M163" s="693">
        <f t="shared" si="17"/>
        <v>1.2033394745140997E-2</v>
      </c>
      <c r="N163" s="693">
        <f t="shared" si="17"/>
        <v>0.92655479759000148</v>
      </c>
      <c r="O163" s="693">
        <f t="shared" si="17"/>
        <v>6.1411807664857501E-2</v>
      </c>
      <c r="P163" s="694">
        <f t="shared" si="17"/>
        <v>0</v>
      </c>
      <c r="Q163" s="28"/>
      <c r="R163" s="28"/>
      <c r="S163" s="28"/>
      <c r="T163" s="28"/>
      <c r="U163" s="28"/>
      <c r="V163" s="28"/>
      <c r="W163" s="28"/>
      <c r="X163" s="28"/>
    </row>
    <row r="164" spans="1:24" ht="15">
      <c r="B164" s="691">
        <f t="shared" si="15"/>
        <v>41504</v>
      </c>
      <c r="C164" s="599">
        <f t="shared" si="16"/>
        <v>8</v>
      </c>
      <c r="D164" s="28">
        <v>0.97</v>
      </c>
      <c r="E164" s="28">
        <v>1</v>
      </c>
      <c r="F164" s="695">
        <v>0.99618055555555562</v>
      </c>
      <c r="G164" s="790">
        <v>0</v>
      </c>
      <c r="H164" s="790">
        <v>1.3012664110607645E-2</v>
      </c>
      <c r="I164" s="790">
        <v>0.94806552805855704</v>
      </c>
      <c r="J164" s="790">
        <v>3.8921807830835368E-2</v>
      </c>
      <c r="K164" s="791">
        <v>0</v>
      </c>
      <c r="L164" s="692">
        <f t="shared" si="17"/>
        <v>0</v>
      </c>
      <c r="M164" s="693">
        <f t="shared" si="17"/>
        <v>1.2448339391525171E-2</v>
      </c>
      <c r="N164" s="693">
        <f t="shared" si="17"/>
        <v>0.92426430314196095</v>
      </c>
      <c r="O164" s="693">
        <f t="shared" si="17"/>
        <v>6.3287357466513969E-2</v>
      </c>
      <c r="P164" s="694">
        <f t="shared" si="17"/>
        <v>0</v>
      </c>
      <c r="Q164" s="28"/>
      <c r="R164" s="28"/>
      <c r="S164" s="28"/>
      <c r="T164" s="28"/>
      <c r="U164" s="28"/>
      <c r="V164" s="28"/>
      <c r="W164" s="28"/>
      <c r="X164" s="28"/>
    </row>
    <row r="165" spans="1:24" ht="15">
      <c r="B165" s="691">
        <f t="shared" si="15"/>
        <v>41505</v>
      </c>
      <c r="C165" s="599">
        <f t="shared" si="16"/>
        <v>8</v>
      </c>
      <c r="D165" s="28">
        <v>0.97</v>
      </c>
      <c r="E165" s="28">
        <v>1</v>
      </c>
      <c r="F165" s="695">
        <v>0.99618055555555562</v>
      </c>
      <c r="G165" s="790">
        <v>0</v>
      </c>
      <c r="H165" s="790">
        <v>1.6730568142209828E-2</v>
      </c>
      <c r="I165" s="790">
        <v>0.92494481236203085</v>
      </c>
      <c r="J165" s="790">
        <v>5.8324619495759268E-2</v>
      </c>
      <c r="K165" s="791">
        <v>0</v>
      </c>
      <c r="L165" s="692">
        <f t="shared" si="17"/>
        <v>0</v>
      </c>
      <c r="M165" s="693">
        <f t="shared" si="17"/>
        <v>1.3809357831665255E-2</v>
      </c>
      <c r="N165" s="693">
        <f t="shared" si="17"/>
        <v>0.92537635479427049</v>
      </c>
      <c r="O165" s="693">
        <f t="shared" si="17"/>
        <v>6.0814287374064302E-2</v>
      </c>
      <c r="P165" s="694">
        <f t="shared" si="17"/>
        <v>0</v>
      </c>
      <c r="Q165" s="28"/>
      <c r="R165" s="28"/>
      <c r="S165" s="28"/>
      <c r="T165" s="28"/>
      <c r="U165" s="28"/>
      <c r="V165" s="28"/>
      <c r="W165" s="28"/>
      <c r="X165" s="28"/>
    </row>
    <row r="166" spans="1:24" ht="15">
      <c r="B166" s="691">
        <f t="shared" si="15"/>
        <v>41506</v>
      </c>
      <c r="C166" s="599">
        <f t="shared" si="16"/>
        <v>8</v>
      </c>
      <c r="D166" s="28">
        <v>0.97</v>
      </c>
      <c r="E166" s="28">
        <v>1</v>
      </c>
      <c r="F166" s="695">
        <v>0.99618055555555562</v>
      </c>
      <c r="G166" s="790">
        <v>0</v>
      </c>
      <c r="H166" s="790">
        <v>8.2490995701173467E-3</v>
      </c>
      <c r="I166" s="790">
        <v>0.93865458347856401</v>
      </c>
      <c r="J166" s="790">
        <v>5.3096316951318695E-2</v>
      </c>
      <c r="K166" s="791">
        <v>0</v>
      </c>
      <c r="L166" s="692">
        <f t="shared" si="17"/>
        <v>0</v>
      </c>
      <c r="M166" s="693">
        <f t="shared" si="17"/>
        <v>1.3593586615545486E-2</v>
      </c>
      <c r="N166" s="693">
        <f t="shared" si="17"/>
        <v>0.92755066474132353</v>
      </c>
      <c r="O166" s="693">
        <f t="shared" si="17"/>
        <v>5.8855748643130999E-2</v>
      </c>
      <c r="P166" s="694">
        <f t="shared" si="17"/>
        <v>0</v>
      </c>
      <c r="Q166" s="28"/>
      <c r="R166" s="28"/>
      <c r="S166" s="28"/>
      <c r="T166" s="28"/>
      <c r="U166" s="28"/>
      <c r="V166" s="28"/>
      <c r="W166" s="28"/>
      <c r="X166" s="28"/>
    </row>
    <row r="167" spans="1:24" ht="15">
      <c r="B167" s="691">
        <f t="shared" si="15"/>
        <v>41507</v>
      </c>
      <c r="C167" s="599">
        <f t="shared" si="16"/>
        <v>8</v>
      </c>
      <c r="D167" s="28">
        <v>0.97</v>
      </c>
      <c r="E167" s="28">
        <v>1</v>
      </c>
      <c r="F167" s="695">
        <v>0.99618055555555562</v>
      </c>
      <c r="G167" s="790">
        <v>0</v>
      </c>
      <c r="H167" s="790">
        <v>1.5917276635296851E-2</v>
      </c>
      <c r="I167" s="790">
        <v>0.9062391077030324</v>
      </c>
      <c r="J167" s="790">
        <v>7.7843615661670737E-2</v>
      </c>
      <c r="K167" s="791">
        <v>0</v>
      </c>
      <c r="L167" s="692">
        <f t="shared" si="17"/>
        <v>0</v>
      </c>
      <c r="M167" s="693">
        <f t="shared" si="17"/>
        <v>1.3643379973111587E-2</v>
      </c>
      <c r="N167" s="693">
        <f t="shared" si="17"/>
        <v>0.9275672625271788</v>
      </c>
      <c r="O167" s="693">
        <f t="shared" si="17"/>
        <v>5.8789357499709545E-2</v>
      </c>
      <c r="P167" s="694">
        <f t="shared" si="17"/>
        <v>0</v>
      </c>
      <c r="Q167" s="28"/>
      <c r="R167" s="28"/>
      <c r="S167" s="28"/>
      <c r="T167" s="28"/>
      <c r="U167" s="28"/>
      <c r="V167" s="28"/>
      <c r="W167" s="28"/>
      <c r="X167" s="28"/>
    </row>
    <row r="168" spans="1:24" ht="15">
      <c r="B168" s="691">
        <f t="shared" si="15"/>
        <v>41508</v>
      </c>
      <c r="C168" s="599">
        <f t="shared" si="16"/>
        <v>8</v>
      </c>
      <c r="D168" s="28">
        <v>0.97</v>
      </c>
      <c r="E168" s="28">
        <v>1</v>
      </c>
      <c r="F168" s="695">
        <v>0.99618055555555562</v>
      </c>
      <c r="G168" s="790">
        <v>0</v>
      </c>
      <c r="H168" s="790">
        <v>7.668177065179505E-3</v>
      </c>
      <c r="I168" s="790">
        <v>0.94876263506448244</v>
      </c>
      <c r="J168" s="790">
        <v>4.3569187870338096E-2</v>
      </c>
      <c r="K168" s="791">
        <v>0</v>
      </c>
      <c r="L168" s="692">
        <f t="shared" si="17"/>
        <v>0</v>
      </c>
      <c r="M168" s="693">
        <f t="shared" si="17"/>
        <v>1.3062457468173746E-2</v>
      </c>
      <c r="N168" s="693">
        <f t="shared" si="17"/>
        <v>0.93326030307556973</v>
      </c>
      <c r="O168" s="693">
        <f t="shared" si="17"/>
        <v>5.3677239456256534E-2</v>
      </c>
      <c r="P168" s="694">
        <f t="shared" si="17"/>
        <v>0</v>
      </c>
      <c r="Q168" s="28"/>
      <c r="R168" s="28"/>
      <c r="S168" s="28"/>
      <c r="T168" s="28"/>
      <c r="U168" s="28"/>
      <c r="V168" s="28"/>
      <c r="W168" s="28"/>
      <c r="X168" s="28"/>
    </row>
    <row r="169" spans="1:24" ht="15">
      <c r="B169" s="691">
        <f t="shared" si="15"/>
        <v>41509</v>
      </c>
      <c r="C169" s="599">
        <f t="shared" si="16"/>
        <v>8</v>
      </c>
      <c r="D169" s="28">
        <v>0.97</v>
      </c>
      <c r="E169" s="28">
        <v>1</v>
      </c>
      <c r="F169" s="695">
        <v>0.99618055555555562</v>
      </c>
      <c r="G169" s="790">
        <v>0</v>
      </c>
      <c r="H169" s="790">
        <v>7.668177065179505E-3</v>
      </c>
      <c r="I169" s="790">
        <v>0.94876263506448244</v>
      </c>
      <c r="J169" s="790">
        <v>4.3569187870338096E-2</v>
      </c>
      <c r="K169" s="791">
        <v>0</v>
      </c>
      <c r="L169" s="692">
        <f t="shared" si="17"/>
        <v>0</v>
      </c>
      <c r="M169" s="693">
        <f t="shared" si="17"/>
        <v>1.1518863383624622E-2</v>
      </c>
      <c r="N169" s="693">
        <f t="shared" si="17"/>
        <v>0.93540141745091199</v>
      </c>
      <c r="O169" s="693">
        <f t="shared" si="17"/>
        <v>5.3079719165463328E-2</v>
      </c>
      <c r="P169" s="694">
        <f t="shared" si="17"/>
        <v>0</v>
      </c>
      <c r="Q169" s="28"/>
      <c r="R169" s="28"/>
      <c r="S169" s="28"/>
      <c r="T169" s="28"/>
      <c r="U169" s="28"/>
      <c r="V169" s="28"/>
      <c r="W169" s="28"/>
      <c r="X169" s="28"/>
    </row>
    <row r="170" spans="1:24" ht="15">
      <c r="B170" s="691">
        <f t="shared" si="15"/>
        <v>41510</v>
      </c>
      <c r="C170" s="599">
        <f t="shared" si="16"/>
        <v>8</v>
      </c>
      <c r="D170" s="28">
        <v>0.97</v>
      </c>
      <c r="E170" s="28">
        <v>1</v>
      </c>
      <c r="F170" s="695">
        <v>0.99618055555555562</v>
      </c>
      <c r="G170" s="790">
        <v>0</v>
      </c>
      <c r="H170" s="790">
        <v>1.8589520158010922E-2</v>
      </c>
      <c r="I170" s="790">
        <v>0.93400720343906118</v>
      </c>
      <c r="J170" s="790">
        <v>4.7403276402927852E-2</v>
      </c>
      <c r="K170" s="791">
        <v>0</v>
      </c>
      <c r="L170" s="692">
        <f t="shared" si="17"/>
        <v>0</v>
      </c>
      <c r="M170" s="693">
        <f t="shared" si="17"/>
        <v>1.2547926106657373E-2</v>
      </c>
      <c r="N170" s="693">
        <f t="shared" si="17"/>
        <v>0.9356337864528872</v>
      </c>
      <c r="O170" s="693">
        <f t="shared" si="17"/>
        <v>5.1818287440455447E-2</v>
      </c>
      <c r="P170" s="694">
        <f t="shared" si="17"/>
        <v>0</v>
      </c>
      <c r="Q170" s="28"/>
      <c r="R170" s="28"/>
      <c r="S170" s="28"/>
      <c r="T170" s="28"/>
      <c r="U170" s="28"/>
      <c r="V170" s="28"/>
      <c r="W170" s="28"/>
      <c r="X170" s="28"/>
    </row>
    <row r="171" spans="1:24" ht="15">
      <c r="B171" s="691">
        <f t="shared" si="15"/>
        <v>41511</v>
      </c>
      <c r="C171" s="599">
        <f t="shared" si="16"/>
        <v>8</v>
      </c>
      <c r="D171" s="28">
        <v>0.97</v>
      </c>
      <c r="E171" s="28">
        <v>1</v>
      </c>
      <c r="F171" s="695">
        <v>0.99618055555555562</v>
      </c>
      <c r="G171" s="790">
        <v>0</v>
      </c>
      <c r="H171" s="790">
        <v>2.3745780467931556E-2</v>
      </c>
      <c r="I171" s="790">
        <v>0.89058316843208007</v>
      </c>
      <c r="J171" s="790">
        <v>8.5671051099988363E-2</v>
      </c>
      <c r="K171" s="791">
        <v>1.8589520158010921E-3</v>
      </c>
      <c r="L171" s="692">
        <f t="shared" si="17"/>
        <v>0</v>
      </c>
      <c r="M171" s="693">
        <f t="shared" si="17"/>
        <v>1.408122844341793E-2</v>
      </c>
      <c r="N171" s="693">
        <f t="shared" si="17"/>
        <v>0.9274220207919619</v>
      </c>
      <c r="O171" s="693">
        <f t="shared" si="17"/>
        <v>5.8496750764620152E-2</v>
      </c>
      <c r="P171" s="694">
        <f t="shared" si="17"/>
        <v>2.6556457368587027E-4</v>
      </c>
      <c r="Q171" s="28"/>
      <c r="R171" s="28"/>
      <c r="S171" s="28"/>
      <c r="T171" s="28"/>
      <c r="U171" s="28"/>
      <c r="V171" s="28"/>
      <c r="W171" s="28"/>
      <c r="X171" s="28"/>
    </row>
    <row r="172" spans="1:24" ht="15">
      <c r="B172" s="691">
        <f t="shared" si="15"/>
        <v>41512</v>
      </c>
      <c r="C172" s="599">
        <f t="shared" si="16"/>
        <v>8</v>
      </c>
      <c r="D172" s="28">
        <v>0.97</v>
      </c>
      <c r="E172" s="28">
        <v>1</v>
      </c>
      <c r="F172" s="695">
        <v>1</v>
      </c>
      <c r="G172" s="790">
        <v>0</v>
      </c>
      <c r="H172" s="790">
        <v>3.5185185185185187E-2</v>
      </c>
      <c r="I172" s="790">
        <v>0.91516203703703702</v>
      </c>
      <c r="J172" s="790">
        <v>4.9652777777777775E-2</v>
      </c>
      <c r="K172" s="791">
        <v>0</v>
      </c>
      <c r="L172" s="692">
        <f t="shared" si="17"/>
        <v>0</v>
      </c>
      <c r="M172" s="693">
        <f t="shared" si="17"/>
        <v>1.6717602306700125E-2</v>
      </c>
      <c r="N172" s="693">
        <f t="shared" si="17"/>
        <v>0.92602448145981986</v>
      </c>
      <c r="O172" s="693">
        <f t="shared" si="17"/>
        <v>5.7257916233479936E-2</v>
      </c>
      <c r="P172" s="694">
        <f t="shared" si="17"/>
        <v>2.6556457368587027E-4</v>
      </c>
      <c r="Q172" s="28"/>
      <c r="R172" s="28"/>
      <c r="S172" s="28"/>
      <c r="T172" s="28"/>
      <c r="U172" s="28"/>
      <c r="V172" s="28"/>
      <c r="W172" s="28"/>
      <c r="X172" s="28"/>
    </row>
    <row r="173" spans="1:24" ht="15">
      <c r="B173" s="691">
        <f t="shared" si="15"/>
        <v>41513</v>
      </c>
      <c r="C173" s="599">
        <f t="shared" si="16"/>
        <v>8</v>
      </c>
      <c r="D173" s="28">
        <v>0.97</v>
      </c>
      <c r="E173" s="28">
        <v>1</v>
      </c>
      <c r="F173" s="695">
        <v>1</v>
      </c>
      <c r="G173" s="790">
        <v>0</v>
      </c>
      <c r="H173" s="790">
        <v>2.1990740740740741E-2</v>
      </c>
      <c r="I173" s="790">
        <v>0.92523148148148149</v>
      </c>
      <c r="J173" s="790">
        <v>5.2777777777777778E-2</v>
      </c>
      <c r="K173" s="791">
        <v>0</v>
      </c>
      <c r="L173" s="692">
        <f t="shared" si="17"/>
        <v>0</v>
      </c>
      <c r="M173" s="693">
        <f t="shared" si="17"/>
        <v>1.8680693902503463E-2</v>
      </c>
      <c r="N173" s="693">
        <f t="shared" si="17"/>
        <v>0.92410689546023672</v>
      </c>
      <c r="O173" s="693">
        <f t="shared" si="17"/>
        <v>5.7212410637259806E-2</v>
      </c>
      <c r="P173" s="694">
        <f t="shared" si="17"/>
        <v>2.6556457368587027E-4</v>
      </c>
      <c r="Q173" s="28"/>
      <c r="R173" s="28"/>
      <c r="S173" s="28"/>
      <c r="T173" s="28"/>
      <c r="U173" s="28"/>
      <c r="V173" s="28"/>
      <c r="W173" s="28"/>
      <c r="X173" s="28"/>
    </row>
    <row r="174" spans="1:24" ht="15">
      <c r="B174" s="691">
        <f t="shared" si="15"/>
        <v>41514</v>
      </c>
      <c r="C174" s="599">
        <f t="shared" si="16"/>
        <v>8</v>
      </c>
      <c r="D174" s="28">
        <v>0.97</v>
      </c>
      <c r="E174" s="28">
        <v>1</v>
      </c>
      <c r="F174" s="795">
        <v>0.99976851851851867</v>
      </c>
      <c r="G174" s="790">
        <v>0</v>
      </c>
      <c r="H174" s="790">
        <v>7.1775874044917804E-3</v>
      </c>
      <c r="I174" s="790">
        <v>0.91768927992590876</v>
      </c>
      <c r="J174" s="790">
        <v>7.5133132669599451E-2</v>
      </c>
      <c r="K174" s="791">
        <v>0</v>
      </c>
      <c r="L174" s="692">
        <f t="shared" ref="L174:P189" si="18">+AVERAGE(G168:G174)</f>
        <v>0</v>
      </c>
      <c r="M174" s="693">
        <f t="shared" si="18"/>
        <v>1.7432166869531314E-2</v>
      </c>
      <c r="N174" s="693">
        <f t="shared" si="18"/>
        <v>0.925742634349219</v>
      </c>
      <c r="O174" s="693">
        <f t="shared" si="18"/>
        <v>5.6825198781249621E-2</v>
      </c>
      <c r="P174" s="694">
        <f t="shared" si="18"/>
        <v>2.6556457368587027E-4</v>
      </c>
      <c r="Q174" s="28"/>
      <c r="R174" s="28"/>
      <c r="S174" s="28"/>
      <c r="T174" s="28"/>
      <c r="U174" s="28"/>
      <c r="V174" s="28"/>
      <c r="W174" s="28"/>
      <c r="X174" s="28"/>
    </row>
    <row r="175" spans="1:24" ht="15">
      <c r="B175" s="691">
        <f t="shared" si="15"/>
        <v>41515</v>
      </c>
      <c r="C175" s="599">
        <f t="shared" si="16"/>
        <v>8</v>
      </c>
      <c r="D175" s="28">
        <v>0.97</v>
      </c>
      <c r="E175" s="28">
        <v>1</v>
      </c>
      <c r="F175" s="695">
        <v>0.99976851851851867</v>
      </c>
      <c r="G175" s="790">
        <v>0</v>
      </c>
      <c r="H175" s="790">
        <v>6.4829821717990272E-3</v>
      </c>
      <c r="I175" s="790">
        <v>0.93875897198425562</v>
      </c>
      <c r="J175" s="790">
        <v>5.4758045843945356E-2</v>
      </c>
      <c r="K175" s="791">
        <v>0</v>
      </c>
      <c r="L175" s="692">
        <f t="shared" si="18"/>
        <v>0</v>
      </c>
      <c r="M175" s="693">
        <f t="shared" si="18"/>
        <v>1.7262853313334103E-2</v>
      </c>
      <c r="N175" s="693">
        <f t="shared" si="18"/>
        <v>0.9243135396234724</v>
      </c>
      <c r="O175" s="693">
        <f t="shared" si="18"/>
        <v>5.8423607063193515E-2</v>
      </c>
      <c r="P175" s="694">
        <f t="shared" si="18"/>
        <v>2.6556457368587027E-4</v>
      </c>
      <c r="Q175" s="28"/>
      <c r="R175" s="28"/>
      <c r="S175" s="28"/>
      <c r="T175" s="28"/>
      <c r="U175" s="28"/>
      <c r="V175" s="28"/>
      <c r="W175" s="28"/>
      <c r="X175" s="28"/>
    </row>
    <row r="176" spans="1:24" ht="15">
      <c r="B176" s="691">
        <f t="shared" si="15"/>
        <v>41516</v>
      </c>
      <c r="C176" s="599">
        <f t="shared" si="16"/>
        <v>8</v>
      </c>
      <c r="D176" s="28">
        <v>0.97</v>
      </c>
      <c r="E176" s="28">
        <v>1</v>
      </c>
      <c r="F176" s="695">
        <v>0.99976851851851867</v>
      </c>
      <c r="G176" s="790">
        <v>0</v>
      </c>
      <c r="H176" s="790">
        <v>7.5248900208381569E-3</v>
      </c>
      <c r="I176" s="790">
        <v>0.92938180134290349</v>
      </c>
      <c r="J176" s="790">
        <v>6.3093308636258394E-2</v>
      </c>
      <c r="K176" s="791">
        <v>0</v>
      </c>
      <c r="L176" s="692">
        <f t="shared" si="18"/>
        <v>0</v>
      </c>
      <c r="M176" s="693">
        <f t="shared" si="18"/>
        <v>1.7242383735571055E-2</v>
      </c>
      <c r="N176" s="693">
        <f t="shared" si="18"/>
        <v>0.92154484909181822</v>
      </c>
      <c r="O176" s="693">
        <f t="shared" si="18"/>
        <v>6.1212767172610705E-2</v>
      </c>
      <c r="P176" s="694">
        <f t="shared" si="18"/>
        <v>2.6556457368587027E-4</v>
      </c>
      <c r="Q176" s="28"/>
      <c r="R176" s="28"/>
      <c r="S176" s="28"/>
      <c r="T176" s="28"/>
      <c r="U176" s="28"/>
      <c r="V176" s="28"/>
      <c r="W176" s="28"/>
      <c r="X176" s="28"/>
    </row>
    <row r="177" spans="1:24" ht="15">
      <c r="B177" s="691">
        <f t="shared" si="15"/>
        <v>41517</v>
      </c>
      <c r="C177" s="599">
        <f t="shared" si="16"/>
        <v>8</v>
      </c>
      <c r="D177" s="28">
        <v>0.97</v>
      </c>
      <c r="E177" s="28">
        <v>1</v>
      </c>
      <c r="F177" s="695">
        <v>0.99976851851851867</v>
      </c>
      <c r="G177" s="790">
        <v>0</v>
      </c>
      <c r="H177" s="790">
        <v>9.7244732576985422E-3</v>
      </c>
      <c r="I177" s="790">
        <v>0.95461912479740685</v>
      </c>
      <c r="J177" s="790">
        <v>3.5656401944894653E-2</v>
      </c>
      <c r="K177" s="791">
        <v>0</v>
      </c>
      <c r="L177" s="692">
        <f t="shared" si="18"/>
        <v>0</v>
      </c>
      <c r="M177" s="693">
        <f t="shared" si="18"/>
        <v>1.5975948464097858E-2</v>
      </c>
      <c r="N177" s="693">
        <f t="shared" si="18"/>
        <v>0.92448940928586765</v>
      </c>
      <c r="O177" s="693">
        <f t="shared" si="18"/>
        <v>5.953464225003454E-2</v>
      </c>
      <c r="P177" s="694">
        <f t="shared" si="18"/>
        <v>2.6556457368587027E-4</v>
      </c>
      <c r="Q177" s="28"/>
      <c r="R177" s="28"/>
      <c r="S177" s="28"/>
      <c r="T177" s="28"/>
      <c r="U177" s="28"/>
      <c r="V177" s="28"/>
      <c r="W177" s="28"/>
      <c r="X177" s="28"/>
    </row>
    <row r="178" spans="1:24" ht="15">
      <c r="B178" s="691">
        <f t="shared" si="15"/>
        <v>41518</v>
      </c>
      <c r="C178" s="599">
        <f t="shared" si="16"/>
        <v>9</v>
      </c>
      <c r="D178" s="28">
        <v>0.97</v>
      </c>
      <c r="E178" s="28">
        <v>1</v>
      </c>
      <c r="F178" s="695">
        <v>0.99976851851851867</v>
      </c>
      <c r="G178" s="790">
        <v>0</v>
      </c>
      <c r="H178" s="790">
        <v>6.1356795554526507E-3</v>
      </c>
      <c r="I178" s="790">
        <v>0.95867098865478118</v>
      </c>
      <c r="J178" s="790">
        <v>3.519333178976615E-2</v>
      </c>
      <c r="K178" s="791">
        <v>0</v>
      </c>
      <c r="L178" s="692">
        <f t="shared" si="18"/>
        <v>0</v>
      </c>
      <c r="M178" s="693">
        <f t="shared" si="18"/>
        <v>1.3460219762315154E-2</v>
      </c>
      <c r="N178" s="693">
        <f t="shared" si="18"/>
        <v>0.93421624074625353</v>
      </c>
      <c r="O178" s="693">
        <f t="shared" si="18"/>
        <v>5.232353949143137E-2</v>
      </c>
      <c r="P178" s="694">
        <f t="shared" si="18"/>
        <v>0</v>
      </c>
      <c r="Q178" s="28"/>
      <c r="R178" s="28"/>
      <c r="S178" s="28"/>
      <c r="T178" s="28"/>
      <c r="U178" s="28"/>
      <c r="V178" s="28"/>
      <c r="W178" s="28"/>
      <c r="X178" s="28"/>
    </row>
    <row r="179" spans="1:24" ht="15">
      <c r="B179" s="691">
        <f t="shared" si="15"/>
        <v>41519</v>
      </c>
      <c r="C179" s="599">
        <f t="shared" si="16"/>
        <v>9</v>
      </c>
      <c r="D179" s="28">
        <v>0.97</v>
      </c>
      <c r="E179" s="28">
        <v>1</v>
      </c>
      <c r="F179" s="695">
        <v>5.7939814814814824E-3</v>
      </c>
      <c r="G179" s="790">
        <v>0</v>
      </c>
      <c r="H179" s="790">
        <v>1.7815167635778794E-2</v>
      </c>
      <c r="I179" s="790">
        <v>0.98218483236422116</v>
      </c>
      <c r="J179" s="790">
        <v>0</v>
      </c>
      <c r="K179" s="791">
        <v>0</v>
      </c>
      <c r="L179" s="692">
        <f t="shared" si="18"/>
        <v>0</v>
      </c>
      <c r="M179" s="693">
        <f t="shared" si="18"/>
        <v>1.0978788683828527E-2</v>
      </c>
      <c r="N179" s="693">
        <f t="shared" si="18"/>
        <v>0.94379092579299406</v>
      </c>
      <c r="O179" s="693">
        <f t="shared" si="18"/>
        <v>4.5230285523177392E-2</v>
      </c>
      <c r="P179" s="694">
        <f t="shared" si="18"/>
        <v>0</v>
      </c>
      <c r="Q179" s="28"/>
      <c r="R179" s="28"/>
      <c r="S179" s="28"/>
      <c r="T179" s="28"/>
      <c r="U179" s="28"/>
      <c r="V179" s="28"/>
      <c r="W179" s="28"/>
      <c r="X179" s="28"/>
    </row>
    <row r="180" spans="1:24" ht="15">
      <c r="B180" s="691">
        <f t="shared" si="15"/>
        <v>41520</v>
      </c>
      <c r="C180" s="599">
        <f t="shared" si="16"/>
        <v>9</v>
      </c>
      <c r="D180" s="28">
        <v>0.97</v>
      </c>
      <c r="E180" s="28">
        <v>1</v>
      </c>
      <c r="F180" s="695">
        <v>0.99976851851851867</v>
      </c>
      <c r="G180" s="790">
        <v>0</v>
      </c>
      <c r="H180" s="790">
        <v>2.4311183144246355E-2</v>
      </c>
      <c r="I180" s="790">
        <v>0.82982171799027549</v>
      </c>
      <c r="J180" s="790">
        <v>0.14586709886547811</v>
      </c>
      <c r="K180" s="791">
        <v>0</v>
      </c>
      <c r="L180" s="692">
        <f t="shared" si="18"/>
        <v>0</v>
      </c>
      <c r="M180" s="693">
        <f t="shared" si="18"/>
        <v>1.1310280455757901E-2</v>
      </c>
      <c r="N180" s="693">
        <f t="shared" si="18"/>
        <v>0.93016095957996459</v>
      </c>
      <c r="O180" s="693">
        <f t="shared" si="18"/>
        <v>5.8528759964277442E-2</v>
      </c>
      <c r="P180" s="694">
        <f t="shared" si="18"/>
        <v>0</v>
      </c>
      <c r="Q180" s="28"/>
      <c r="R180" s="28"/>
      <c r="S180" s="28"/>
      <c r="T180" s="28"/>
      <c r="U180" s="28"/>
      <c r="V180" s="28"/>
      <c r="W180" s="28"/>
      <c r="X180" s="28"/>
    </row>
    <row r="181" spans="1:24" ht="15">
      <c r="B181" s="691">
        <f t="shared" si="15"/>
        <v>41521</v>
      </c>
      <c r="C181" s="599">
        <f t="shared" si="16"/>
        <v>9</v>
      </c>
      <c r="D181" s="28">
        <v>0.97</v>
      </c>
      <c r="E181" s="28">
        <v>1</v>
      </c>
      <c r="F181" s="695">
        <v>0.99976851851851867</v>
      </c>
      <c r="G181" s="790">
        <v>0</v>
      </c>
      <c r="H181" s="790">
        <v>1.2271359110905301E-2</v>
      </c>
      <c r="I181" s="790">
        <v>0.85193331789766147</v>
      </c>
      <c r="J181" s="790">
        <v>0.13579532299143321</v>
      </c>
      <c r="K181" s="791">
        <v>0</v>
      </c>
      <c r="L181" s="692">
        <f t="shared" si="18"/>
        <v>0</v>
      </c>
      <c r="M181" s="693">
        <f t="shared" si="18"/>
        <v>1.2037962128102689E-2</v>
      </c>
      <c r="N181" s="693">
        <f t="shared" si="18"/>
        <v>0.92076725071878651</v>
      </c>
      <c r="O181" s="693">
        <f t="shared" si="18"/>
        <v>6.7194787153110835E-2</v>
      </c>
      <c r="P181" s="694">
        <f t="shared" si="18"/>
        <v>0</v>
      </c>
      <c r="Q181" s="28"/>
      <c r="R181" s="28"/>
      <c r="S181" s="28"/>
      <c r="T181" s="28"/>
      <c r="U181" s="28"/>
      <c r="V181" s="28"/>
      <c r="W181" s="28"/>
      <c r="X181" s="28"/>
    </row>
    <row r="182" spans="1:24" ht="15">
      <c r="B182" s="691">
        <f t="shared" si="15"/>
        <v>41522</v>
      </c>
      <c r="C182" s="599">
        <f t="shared" si="16"/>
        <v>9</v>
      </c>
      <c r="D182" s="28">
        <v>0.97</v>
      </c>
      <c r="E182" s="28">
        <v>1</v>
      </c>
      <c r="F182" s="695">
        <v>0.99976851851851867</v>
      </c>
      <c r="G182" s="790">
        <v>0</v>
      </c>
      <c r="H182" s="790">
        <v>1.3197499421162306E-2</v>
      </c>
      <c r="I182" s="790">
        <v>0.83178976614957167</v>
      </c>
      <c r="J182" s="790">
        <v>0.15501273442926602</v>
      </c>
      <c r="K182" s="791">
        <v>0</v>
      </c>
      <c r="L182" s="692">
        <f t="shared" si="18"/>
        <v>0</v>
      </c>
      <c r="M182" s="693">
        <f t="shared" si="18"/>
        <v>1.2997178878011729E-2</v>
      </c>
      <c r="N182" s="693">
        <f t="shared" si="18"/>
        <v>0.90548593559954593</v>
      </c>
      <c r="O182" s="693">
        <f t="shared" si="18"/>
        <v>8.1516885522442364E-2</v>
      </c>
      <c r="P182" s="694">
        <f t="shared" si="18"/>
        <v>0</v>
      </c>
      <c r="Q182" s="28"/>
      <c r="R182" s="28"/>
      <c r="S182" s="28"/>
      <c r="T182" s="28"/>
      <c r="U182" s="28"/>
      <c r="V182" s="28"/>
      <c r="W182" s="28"/>
      <c r="X182" s="28"/>
    </row>
    <row r="183" spans="1:24" ht="15">
      <c r="B183" s="691">
        <f t="shared" si="15"/>
        <v>41523</v>
      </c>
      <c r="C183" s="599">
        <f t="shared" si="16"/>
        <v>9</v>
      </c>
      <c r="D183" s="28">
        <v>0.97</v>
      </c>
      <c r="E183" s="28">
        <v>1</v>
      </c>
      <c r="F183" s="695">
        <v>0.99965277777777783</v>
      </c>
      <c r="G183" s="790">
        <v>0</v>
      </c>
      <c r="H183" s="790">
        <v>1.7135579483616995E-2</v>
      </c>
      <c r="I183" s="790">
        <v>0.86499942109528771</v>
      </c>
      <c r="J183" s="790">
        <v>0.11786499942109528</v>
      </c>
      <c r="K183" s="791">
        <v>0</v>
      </c>
      <c r="L183" s="692">
        <f t="shared" si="18"/>
        <v>0</v>
      </c>
      <c r="M183" s="693">
        <f t="shared" si="18"/>
        <v>1.4370134515551561E-2</v>
      </c>
      <c r="N183" s="693">
        <f t="shared" si="18"/>
        <v>0.89628845270702939</v>
      </c>
      <c r="O183" s="693">
        <f t="shared" si="18"/>
        <v>8.9341412777419055E-2</v>
      </c>
      <c r="P183" s="694">
        <f t="shared" si="18"/>
        <v>0</v>
      </c>
      <c r="Q183" s="28"/>
      <c r="R183" s="28"/>
      <c r="S183" s="28"/>
      <c r="T183" s="28"/>
      <c r="U183" s="28"/>
      <c r="V183" s="28"/>
      <c r="W183" s="28"/>
      <c r="X183" s="28"/>
    </row>
    <row r="184" spans="1:24" ht="15">
      <c r="B184" s="691">
        <f t="shared" si="15"/>
        <v>41524</v>
      </c>
      <c r="C184" s="599">
        <f t="shared" si="16"/>
        <v>9</v>
      </c>
      <c r="D184" s="28">
        <v>0.97</v>
      </c>
      <c r="E184" s="28">
        <v>1</v>
      </c>
      <c r="F184" s="695">
        <v>0.99965277777777783</v>
      </c>
      <c r="G184" s="790">
        <v>0</v>
      </c>
      <c r="H184" s="790">
        <v>2.5703369225425494E-2</v>
      </c>
      <c r="I184" s="790">
        <v>0.89440778047933311</v>
      </c>
      <c r="J184" s="790">
        <v>7.9888850295241398E-2</v>
      </c>
      <c r="K184" s="791">
        <v>0</v>
      </c>
      <c r="L184" s="692">
        <f t="shared" si="18"/>
        <v>0</v>
      </c>
      <c r="M184" s="693">
        <f t="shared" si="18"/>
        <v>1.6652833939512557E-2</v>
      </c>
      <c r="N184" s="693">
        <f t="shared" si="18"/>
        <v>0.88768683209016164</v>
      </c>
      <c r="O184" s="693">
        <f t="shared" si="18"/>
        <v>9.5660333970325737E-2</v>
      </c>
      <c r="P184" s="694">
        <f t="shared" si="18"/>
        <v>0</v>
      </c>
      <c r="Q184" s="28"/>
      <c r="R184" s="28"/>
      <c r="S184" s="28"/>
      <c r="T184" s="28"/>
      <c r="U184" s="28"/>
      <c r="V184" s="28"/>
      <c r="W184" s="28"/>
      <c r="X184" s="28"/>
    </row>
    <row r="185" spans="1:24" ht="15">
      <c r="B185" s="691">
        <f t="shared" si="15"/>
        <v>41525</v>
      </c>
      <c r="C185" s="599">
        <f t="shared" si="16"/>
        <v>9</v>
      </c>
      <c r="D185" s="28">
        <v>0.97</v>
      </c>
      <c r="E185" s="28">
        <v>1</v>
      </c>
      <c r="F185" s="695">
        <v>0.9584490740740742</v>
      </c>
      <c r="G185" s="790">
        <v>0</v>
      </c>
      <c r="H185" s="790">
        <v>9.5399106388117383E-3</v>
      </c>
      <c r="I185" s="790">
        <v>0.9643762830576017</v>
      </c>
      <c r="J185" s="790">
        <v>2.6083806303586525E-2</v>
      </c>
      <c r="K185" s="791">
        <v>0</v>
      </c>
      <c r="L185" s="692">
        <f t="shared" si="18"/>
        <v>0</v>
      </c>
      <c r="M185" s="693">
        <f t="shared" si="18"/>
        <v>1.713915266570671E-2</v>
      </c>
      <c r="N185" s="693">
        <f t="shared" si="18"/>
        <v>0.88850187414770754</v>
      </c>
      <c r="O185" s="693">
        <f t="shared" si="18"/>
        <v>9.4358973186585801E-2</v>
      </c>
      <c r="P185" s="694">
        <f t="shared" si="18"/>
        <v>0</v>
      </c>
      <c r="Q185" s="28"/>
      <c r="R185" s="28"/>
      <c r="S185" s="28"/>
      <c r="T185" s="28"/>
      <c r="U185" s="28"/>
      <c r="V185" s="28"/>
      <c r="W185" s="28"/>
      <c r="X185" s="28"/>
    </row>
    <row r="186" spans="1:24" ht="15">
      <c r="B186" s="691">
        <f t="shared" si="15"/>
        <v>41526</v>
      </c>
      <c r="C186" s="599">
        <f t="shared" si="16"/>
        <v>9</v>
      </c>
      <c r="D186" s="28">
        <v>0.97</v>
      </c>
      <c r="E186" s="28">
        <v>1</v>
      </c>
      <c r="F186" s="695">
        <v>0.99976851851851867</v>
      </c>
      <c r="G186" s="790">
        <v>0</v>
      </c>
      <c r="H186" s="790">
        <v>1.4355174808983561E-2</v>
      </c>
      <c r="I186" s="790">
        <v>0.95519796249131739</v>
      </c>
      <c r="J186" s="790">
        <v>3.0446862699699005E-2</v>
      </c>
      <c r="K186" s="791">
        <v>0</v>
      </c>
      <c r="L186" s="692">
        <f t="shared" si="18"/>
        <v>0</v>
      </c>
      <c r="M186" s="693">
        <f t="shared" si="18"/>
        <v>1.6644867976164535E-2</v>
      </c>
      <c r="N186" s="693">
        <f t="shared" si="18"/>
        <v>0.8846466070230069</v>
      </c>
      <c r="O186" s="693">
        <f t="shared" si="18"/>
        <v>9.8708525000828509E-2</v>
      </c>
      <c r="P186" s="694">
        <f t="shared" si="18"/>
        <v>0</v>
      </c>
      <c r="Q186" s="28"/>
      <c r="R186" s="28"/>
      <c r="S186" s="28"/>
      <c r="T186" s="28"/>
      <c r="U186" s="28"/>
      <c r="V186" s="28"/>
      <c r="W186" s="28"/>
      <c r="X186" s="28"/>
    </row>
    <row r="187" spans="1:24" ht="15">
      <c r="B187" s="691">
        <f t="shared" si="15"/>
        <v>41527</v>
      </c>
      <c r="C187" s="599">
        <f t="shared" si="16"/>
        <v>9</v>
      </c>
      <c r="D187" s="28">
        <v>0.97</v>
      </c>
      <c r="E187" s="28">
        <v>1</v>
      </c>
      <c r="F187" s="695">
        <v>1</v>
      </c>
      <c r="G187" s="790">
        <v>0</v>
      </c>
      <c r="H187" s="790">
        <v>2.8587962962962964E-2</v>
      </c>
      <c r="I187" s="790">
        <v>0.89328703703703705</v>
      </c>
      <c r="J187" s="790">
        <v>7.8125E-2</v>
      </c>
      <c r="K187" s="791">
        <v>0</v>
      </c>
      <c r="L187" s="692">
        <f t="shared" si="18"/>
        <v>0</v>
      </c>
      <c r="M187" s="693">
        <f t="shared" si="18"/>
        <v>1.7255836521695482E-2</v>
      </c>
      <c r="N187" s="693">
        <f t="shared" si="18"/>
        <v>0.89371308117254444</v>
      </c>
      <c r="O187" s="693">
        <f t="shared" si="18"/>
        <v>8.9031082305760206E-2</v>
      </c>
      <c r="P187" s="694">
        <f t="shared" si="18"/>
        <v>0</v>
      </c>
      <c r="Q187" s="28"/>
      <c r="R187" s="28"/>
      <c r="S187" s="28"/>
      <c r="T187" s="28"/>
      <c r="U187" s="28"/>
      <c r="V187" s="28"/>
      <c r="W187" s="28"/>
      <c r="X187" s="28"/>
    </row>
    <row r="188" spans="1:24" ht="15">
      <c r="B188" s="691">
        <f t="shared" si="15"/>
        <v>41528</v>
      </c>
      <c r="C188" s="599">
        <f t="shared" si="16"/>
        <v>9</v>
      </c>
      <c r="D188" s="28">
        <v>0.97</v>
      </c>
      <c r="E188" s="28">
        <v>1</v>
      </c>
      <c r="F188" s="695">
        <v>0.99976851851851867</v>
      </c>
      <c r="G188" s="790">
        <v>0</v>
      </c>
      <c r="H188" s="790">
        <v>1.7480898356100949E-2</v>
      </c>
      <c r="I188" s="790">
        <v>0.86212086131048848</v>
      </c>
      <c r="J188" s="790">
        <v>0.12039824033341051</v>
      </c>
      <c r="K188" s="791">
        <v>0</v>
      </c>
      <c r="L188" s="692">
        <f t="shared" si="18"/>
        <v>0</v>
      </c>
      <c r="M188" s="693">
        <f t="shared" si="18"/>
        <v>1.8000056413866285E-2</v>
      </c>
      <c r="N188" s="693">
        <f t="shared" si="18"/>
        <v>0.89516844451723387</v>
      </c>
      <c r="O188" s="693">
        <f t="shared" si="18"/>
        <v>8.6831499068899823E-2</v>
      </c>
      <c r="P188" s="694">
        <f t="shared" si="18"/>
        <v>0</v>
      </c>
      <c r="Q188" s="28"/>
      <c r="R188" s="28"/>
      <c r="S188" s="28"/>
      <c r="T188" s="28"/>
      <c r="U188" s="28"/>
      <c r="V188" s="28"/>
      <c r="W188" s="28"/>
      <c r="X188" s="28"/>
    </row>
    <row r="189" spans="1:24" ht="15">
      <c r="B189" s="691">
        <f t="shared" si="15"/>
        <v>41529</v>
      </c>
      <c r="C189" s="599">
        <f t="shared" si="16"/>
        <v>9</v>
      </c>
      <c r="D189" s="28">
        <v>0.97</v>
      </c>
      <c r="E189" s="28">
        <v>1</v>
      </c>
      <c r="F189" s="695">
        <v>1</v>
      </c>
      <c r="G189" s="790">
        <v>0</v>
      </c>
      <c r="H189" s="790">
        <v>2.801574438527437E-2</v>
      </c>
      <c r="I189" s="790">
        <v>0.88006482982171796</v>
      </c>
      <c r="J189" s="790">
        <v>9.1919425793007645E-2</v>
      </c>
      <c r="K189" s="791">
        <v>0</v>
      </c>
      <c r="L189" s="692">
        <f t="shared" si="18"/>
        <v>0</v>
      </c>
      <c r="M189" s="693">
        <f t="shared" si="18"/>
        <v>2.011694855159658E-2</v>
      </c>
      <c r="N189" s="693">
        <f t="shared" si="18"/>
        <v>0.90206488218468339</v>
      </c>
      <c r="O189" s="693">
        <f t="shared" si="18"/>
        <v>7.7818169263720052E-2</v>
      </c>
      <c r="P189" s="694">
        <f t="shared" si="18"/>
        <v>0</v>
      </c>
      <c r="Q189" s="28"/>
      <c r="R189" s="28"/>
      <c r="S189" s="28"/>
      <c r="T189" s="28"/>
      <c r="U189" s="28"/>
      <c r="V189" s="28"/>
      <c r="W189" s="28"/>
      <c r="X189" s="28"/>
    </row>
    <row r="190" spans="1:24" ht="15">
      <c r="B190" s="691">
        <f t="shared" si="15"/>
        <v>41530</v>
      </c>
      <c r="C190" s="599">
        <f t="shared" si="16"/>
        <v>9</v>
      </c>
      <c r="D190" s="28">
        <v>0.97</v>
      </c>
      <c r="E190" s="28">
        <v>1</v>
      </c>
      <c r="F190" s="695">
        <v>0.99976851851851867</v>
      </c>
      <c r="G190" s="790">
        <v>0</v>
      </c>
      <c r="H190" s="790">
        <v>1.1113683723084047E-2</v>
      </c>
      <c r="I190" s="790">
        <v>0.96422783051632321</v>
      </c>
      <c r="J190" s="790">
        <v>2.4658485760592729E-2</v>
      </c>
      <c r="K190" s="791">
        <v>0</v>
      </c>
      <c r="L190" s="692">
        <f t="shared" ref="L190:P205" si="19">+AVERAGE(G184:G190)</f>
        <v>0</v>
      </c>
      <c r="M190" s="693">
        <f t="shared" si="19"/>
        <v>1.9256677728663303E-2</v>
      </c>
      <c r="N190" s="693">
        <f t="shared" si="19"/>
        <v>0.91624036924483132</v>
      </c>
      <c r="O190" s="693">
        <f t="shared" si="19"/>
        <v>6.4502953026505397E-2</v>
      </c>
      <c r="P190" s="694">
        <f t="shared" si="19"/>
        <v>0</v>
      </c>
      <c r="Q190" s="28"/>
      <c r="R190" s="28"/>
      <c r="S190" s="28"/>
      <c r="T190" s="28"/>
      <c r="U190" s="28"/>
      <c r="V190" s="28"/>
      <c r="W190" s="28"/>
      <c r="X190" s="28"/>
    </row>
    <row r="191" spans="1:24" ht="15">
      <c r="B191" s="691">
        <f t="shared" si="15"/>
        <v>41531</v>
      </c>
      <c r="C191" s="599">
        <f t="shared" si="16"/>
        <v>9</v>
      </c>
      <c r="D191" s="28">
        <v>0.97</v>
      </c>
      <c r="E191" s="28">
        <v>1</v>
      </c>
      <c r="F191" s="695">
        <v>0.99976851851851867</v>
      </c>
      <c r="G191" s="790">
        <v>0</v>
      </c>
      <c r="H191" s="790">
        <v>1.7133595739754572E-2</v>
      </c>
      <c r="I191" s="790">
        <v>0.92602454271822177</v>
      </c>
      <c r="J191" s="790">
        <v>5.6841861542023614E-2</v>
      </c>
      <c r="K191" s="791">
        <v>0</v>
      </c>
      <c r="L191" s="692">
        <f t="shared" si="19"/>
        <v>0</v>
      </c>
      <c r="M191" s="693">
        <f t="shared" si="19"/>
        <v>1.8032424373567457E-2</v>
      </c>
      <c r="N191" s="693">
        <f t="shared" si="19"/>
        <v>0.92075704956467253</v>
      </c>
      <c r="O191" s="693">
        <f t="shared" si="19"/>
        <v>6.1210526061759994E-2</v>
      </c>
      <c r="P191" s="694">
        <f t="shared" si="19"/>
        <v>0</v>
      </c>
      <c r="Q191" s="28"/>
      <c r="R191" s="28"/>
      <c r="S191" s="28"/>
      <c r="T191" s="28"/>
      <c r="U191" s="28"/>
      <c r="V191" s="28"/>
      <c r="W191" s="28"/>
      <c r="X191" s="28"/>
    </row>
    <row r="192" spans="1:24" ht="15">
      <c r="A192" s="625" t="s">
        <v>187</v>
      </c>
      <c r="B192" s="691">
        <f t="shared" si="15"/>
        <v>41532</v>
      </c>
      <c r="C192" s="599">
        <f t="shared" si="16"/>
        <v>9</v>
      </c>
      <c r="D192" s="28">
        <v>0.97</v>
      </c>
      <c r="E192" s="28">
        <v>1</v>
      </c>
      <c r="F192" s="695">
        <v>1</v>
      </c>
      <c r="G192" s="790">
        <v>0</v>
      </c>
      <c r="H192" s="790">
        <v>2.8587962962962964E-2</v>
      </c>
      <c r="I192" s="790">
        <v>0.89328703703703705</v>
      </c>
      <c r="J192" s="790">
        <v>7.8125E-2</v>
      </c>
      <c r="K192" s="791">
        <v>0</v>
      </c>
      <c r="L192" s="692">
        <f t="shared" si="19"/>
        <v>0</v>
      </c>
      <c r="M192" s="693">
        <f t="shared" si="19"/>
        <v>2.075357470558906E-2</v>
      </c>
      <c r="N192" s="693">
        <f t="shared" si="19"/>
        <v>0.91060144299030621</v>
      </c>
      <c r="O192" s="693">
        <f t="shared" si="19"/>
        <v>6.8644982304104776E-2</v>
      </c>
      <c r="P192" s="694">
        <f t="shared" si="19"/>
        <v>0</v>
      </c>
      <c r="Q192" s="28"/>
      <c r="R192" s="28"/>
      <c r="S192" s="28"/>
      <c r="T192" s="28"/>
      <c r="U192" s="28"/>
      <c r="V192" s="28"/>
      <c r="W192" s="28"/>
      <c r="X192" s="28"/>
    </row>
    <row r="193" spans="2:24" ht="15">
      <c r="B193" s="691">
        <f t="shared" si="15"/>
        <v>41533</v>
      </c>
      <c r="C193" s="599">
        <f t="shared" si="16"/>
        <v>9</v>
      </c>
      <c r="D193" s="28">
        <v>0.97</v>
      </c>
      <c r="E193" s="28">
        <v>1</v>
      </c>
      <c r="F193" s="695">
        <v>1</v>
      </c>
      <c r="G193" s="790">
        <v>0</v>
      </c>
      <c r="H193" s="790">
        <v>2.210648148148148E-2</v>
      </c>
      <c r="I193" s="790">
        <v>0.87071759259259263</v>
      </c>
      <c r="J193" s="790">
        <v>0.10717592592592592</v>
      </c>
      <c r="K193" s="791">
        <v>0</v>
      </c>
      <c r="L193" s="692">
        <f t="shared" si="19"/>
        <v>0</v>
      </c>
      <c r="M193" s="693">
        <f t="shared" si="19"/>
        <v>2.1860904230231619E-2</v>
      </c>
      <c r="N193" s="693">
        <f t="shared" si="19"/>
        <v>0.89853281871905977</v>
      </c>
      <c r="O193" s="693">
        <f t="shared" si="19"/>
        <v>7.9606277050708635E-2</v>
      </c>
      <c r="P193" s="694">
        <f t="shared" si="19"/>
        <v>0</v>
      </c>
      <c r="Q193" s="28"/>
      <c r="R193" s="28"/>
      <c r="S193" s="28"/>
      <c r="T193" s="28"/>
      <c r="U193" s="28"/>
      <c r="V193" s="28"/>
      <c r="W193" s="28"/>
      <c r="X193" s="28"/>
    </row>
    <row r="194" spans="2:24" ht="15">
      <c r="B194" s="691">
        <f t="shared" si="15"/>
        <v>41534</v>
      </c>
      <c r="C194" s="599">
        <f t="shared" si="16"/>
        <v>9</v>
      </c>
      <c r="D194" s="28">
        <v>0.97</v>
      </c>
      <c r="E194" s="28">
        <v>1</v>
      </c>
      <c r="F194" s="695">
        <v>1</v>
      </c>
      <c r="G194" s="790">
        <v>0</v>
      </c>
      <c r="H194" s="790">
        <v>2.6967592592592592E-2</v>
      </c>
      <c r="I194" s="790">
        <v>0.90914351851851849</v>
      </c>
      <c r="J194" s="790">
        <v>6.3888888888888884E-2</v>
      </c>
      <c r="K194" s="791">
        <v>0</v>
      </c>
      <c r="L194" s="692">
        <f t="shared" si="19"/>
        <v>0</v>
      </c>
      <c r="M194" s="693">
        <f t="shared" si="19"/>
        <v>2.1629422748750137E-2</v>
      </c>
      <c r="N194" s="693">
        <f t="shared" si="19"/>
        <v>0.90079803035927142</v>
      </c>
      <c r="O194" s="693">
        <f t="shared" si="19"/>
        <v>7.7572546891978469E-2</v>
      </c>
      <c r="P194" s="694">
        <f t="shared" si="19"/>
        <v>0</v>
      </c>
      <c r="Q194" s="28"/>
      <c r="R194" s="28"/>
      <c r="S194" s="28"/>
      <c r="T194" s="28"/>
      <c r="U194" s="28"/>
      <c r="V194" s="28"/>
      <c r="W194" s="28"/>
      <c r="X194" s="28"/>
    </row>
    <row r="195" spans="2:24" ht="15">
      <c r="B195" s="691">
        <f t="shared" si="15"/>
        <v>41535</v>
      </c>
      <c r="C195" s="599">
        <f t="shared" si="16"/>
        <v>9</v>
      </c>
      <c r="D195" s="28">
        <v>0.97</v>
      </c>
      <c r="E195" s="28">
        <v>1</v>
      </c>
      <c r="F195" s="695">
        <v>1</v>
      </c>
      <c r="G195" s="790">
        <v>0</v>
      </c>
      <c r="H195" s="790">
        <v>1.7824074074074076E-2</v>
      </c>
      <c r="I195" s="790">
        <v>0.91041666666666665</v>
      </c>
      <c r="J195" s="790">
        <v>7.1759259259259259E-2</v>
      </c>
      <c r="K195" s="791">
        <v>0</v>
      </c>
      <c r="L195" s="692">
        <f t="shared" si="19"/>
        <v>0</v>
      </c>
      <c r="M195" s="693">
        <f t="shared" si="19"/>
        <v>2.1678447851317728E-2</v>
      </c>
      <c r="N195" s="693">
        <f t="shared" si="19"/>
        <v>0.90769743112443957</v>
      </c>
      <c r="O195" s="693">
        <f t="shared" si="19"/>
        <v>7.0624121024242578E-2</v>
      </c>
      <c r="P195" s="694">
        <f t="shared" si="19"/>
        <v>0</v>
      </c>
      <c r="Q195" s="28"/>
      <c r="R195" s="28"/>
      <c r="S195" s="28"/>
      <c r="T195" s="28"/>
      <c r="U195" s="28"/>
      <c r="V195" s="28"/>
      <c r="W195" s="28"/>
      <c r="X195" s="28"/>
    </row>
    <row r="196" spans="2:24" ht="15">
      <c r="B196" s="691">
        <f t="shared" si="15"/>
        <v>41536</v>
      </c>
      <c r="C196" s="599">
        <f t="shared" si="16"/>
        <v>9</v>
      </c>
      <c r="D196" s="28">
        <v>0.97</v>
      </c>
      <c r="E196" s="28">
        <v>1</v>
      </c>
      <c r="F196" s="695">
        <v>1</v>
      </c>
      <c r="G196" s="790">
        <v>0</v>
      </c>
      <c r="H196" s="790">
        <v>2.824074074074074E-2</v>
      </c>
      <c r="I196" s="790">
        <v>0.91388888888888886</v>
      </c>
      <c r="J196" s="790">
        <v>5.7870370370370371E-2</v>
      </c>
      <c r="K196" s="791">
        <v>0</v>
      </c>
      <c r="L196" s="692">
        <f t="shared" si="19"/>
        <v>0</v>
      </c>
      <c r="M196" s="693">
        <f t="shared" si="19"/>
        <v>2.1710590187812923E-2</v>
      </c>
      <c r="N196" s="693">
        <f t="shared" si="19"/>
        <v>0.9125294395626069</v>
      </c>
      <c r="O196" s="693">
        <f t="shared" si="19"/>
        <v>6.5759970249580108E-2</v>
      </c>
      <c r="P196" s="694">
        <f t="shared" si="19"/>
        <v>0</v>
      </c>
      <c r="Q196" s="28"/>
      <c r="R196" s="28"/>
      <c r="S196" s="28"/>
      <c r="T196" s="28"/>
      <c r="U196" s="28"/>
      <c r="V196" s="28"/>
      <c r="W196" s="28"/>
      <c r="X196" s="28"/>
    </row>
    <row r="197" spans="2:24" ht="15">
      <c r="B197" s="691">
        <f t="shared" si="15"/>
        <v>41537</v>
      </c>
      <c r="C197" s="599">
        <f t="shared" si="16"/>
        <v>9</v>
      </c>
      <c r="D197" s="28">
        <v>0.97</v>
      </c>
      <c r="E197" s="28">
        <v>1</v>
      </c>
      <c r="F197" s="695">
        <v>1</v>
      </c>
      <c r="G197" s="790">
        <v>0</v>
      </c>
      <c r="H197" s="790">
        <v>1.5046296296296295E-2</v>
      </c>
      <c r="I197" s="790">
        <v>0.94062500000000004</v>
      </c>
      <c r="J197" s="790">
        <v>4.4328703703703703E-2</v>
      </c>
      <c r="K197" s="791">
        <v>0</v>
      </c>
      <c r="L197" s="692">
        <f t="shared" si="19"/>
        <v>0</v>
      </c>
      <c r="M197" s="693">
        <f t="shared" si="19"/>
        <v>2.22723919839861E-2</v>
      </c>
      <c r="N197" s="693">
        <f t="shared" si="19"/>
        <v>0.90915760663170364</v>
      </c>
      <c r="O197" s="693">
        <f t="shared" si="19"/>
        <v>6.8570001384310242E-2</v>
      </c>
      <c r="P197" s="694">
        <f t="shared" si="19"/>
        <v>0</v>
      </c>
      <c r="Q197" s="28"/>
      <c r="R197" s="28"/>
      <c r="S197" s="28"/>
      <c r="T197" s="28"/>
      <c r="U197" s="28"/>
      <c r="V197" s="28"/>
      <c r="W197" s="28"/>
      <c r="X197" s="28"/>
    </row>
    <row r="198" spans="2:24" ht="15">
      <c r="B198" s="691">
        <f t="shared" si="15"/>
        <v>41538</v>
      </c>
      <c r="C198" s="599">
        <f t="shared" si="16"/>
        <v>9</v>
      </c>
      <c r="D198" s="28">
        <v>0.97</v>
      </c>
      <c r="E198" s="28">
        <v>1</v>
      </c>
      <c r="F198" s="695">
        <v>1</v>
      </c>
      <c r="G198" s="790">
        <v>0</v>
      </c>
      <c r="H198" s="790">
        <v>1.2847222222222222E-2</v>
      </c>
      <c r="I198" s="790">
        <v>0.90162037037037035</v>
      </c>
      <c r="J198" s="790">
        <v>8.5532407407407404E-2</v>
      </c>
      <c r="K198" s="791">
        <v>0</v>
      </c>
      <c r="L198" s="692">
        <f t="shared" si="19"/>
        <v>0</v>
      </c>
      <c r="M198" s="693">
        <f t="shared" si="19"/>
        <v>2.1660052910052911E-2</v>
      </c>
      <c r="N198" s="693">
        <f t="shared" si="19"/>
        <v>0.90567129629629617</v>
      </c>
      <c r="O198" s="693">
        <f t="shared" si="19"/>
        <v>7.2668650793650799E-2</v>
      </c>
      <c r="P198" s="694">
        <f t="shared" si="19"/>
        <v>0</v>
      </c>
      <c r="Q198" s="28"/>
      <c r="R198" s="28"/>
      <c r="S198" s="28"/>
      <c r="T198" s="28"/>
      <c r="U198" s="28"/>
      <c r="V198" s="28"/>
      <c r="W198" s="28"/>
      <c r="X198" s="28"/>
    </row>
    <row r="199" spans="2:24" ht="15">
      <c r="B199" s="691">
        <f t="shared" si="15"/>
        <v>41539</v>
      </c>
      <c r="C199" s="599">
        <f t="shared" si="16"/>
        <v>9</v>
      </c>
      <c r="D199" s="28">
        <v>0.97</v>
      </c>
      <c r="E199" s="28">
        <v>1</v>
      </c>
      <c r="F199" s="695">
        <v>1</v>
      </c>
      <c r="G199" s="790">
        <v>0</v>
      </c>
      <c r="H199" s="790">
        <v>1.0532407407407407E-2</v>
      </c>
      <c r="I199" s="790">
        <v>0.9145833333333333</v>
      </c>
      <c r="J199" s="790">
        <v>7.4884259259259262E-2</v>
      </c>
      <c r="K199" s="791">
        <v>0</v>
      </c>
      <c r="L199" s="692">
        <f t="shared" si="19"/>
        <v>0</v>
      </c>
      <c r="M199" s="693">
        <f t="shared" si="19"/>
        <v>1.908068783068783E-2</v>
      </c>
      <c r="N199" s="693">
        <f t="shared" si="19"/>
        <v>0.90871362433862424</v>
      </c>
      <c r="O199" s="693">
        <f t="shared" si="19"/>
        <v>7.2205687830687829E-2</v>
      </c>
      <c r="P199" s="694">
        <f t="shared" si="19"/>
        <v>0</v>
      </c>
      <c r="Q199" s="28"/>
      <c r="R199" s="28"/>
      <c r="S199" s="28"/>
      <c r="T199" s="28"/>
      <c r="U199" s="28"/>
      <c r="V199" s="28"/>
      <c r="W199" s="28"/>
      <c r="X199" s="28"/>
    </row>
    <row r="200" spans="2:24" ht="15">
      <c r="B200" s="691">
        <f t="shared" si="15"/>
        <v>41540</v>
      </c>
      <c r="C200" s="599">
        <f t="shared" si="16"/>
        <v>9</v>
      </c>
      <c r="D200" s="28">
        <v>0.97</v>
      </c>
      <c r="E200" s="28">
        <v>1</v>
      </c>
      <c r="F200" s="695">
        <v>1</v>
      </c>
      <c r="G200" s="790">
        <v>0</v>
      </c>
      <c r="H200" s="790">
        <v>2.9050925925925924E-2</v>
      </c>
      <c r="I200" s="790">
        <v>0.84976851851851853</v>
      </c>
      <c r="J200" s="790">
        <v>0.12118055555555556</v>
      </c>
      <c r="K200" s="791">
        <v>0</v>
      </c>
      <c r="L200" s="692">
        <f t="shared" si="19"/>
        <v>0</v>
      </c>
      <c r="M200" s="693">
        <f t="shared" si="19"/>
        <v>2.0072751322751322E-2</v>
      </c>
      <c r="N200" s="693">
        <f t="shared" si="19"/>
        <v>0.9057208994708994</v>
      </c>
      <c r="O200" s="693">
        <f t="shared" si="19"/>
        <v>7.4206349206349193E-2</v>
      </c>
      <c r="P200" s="694">
        <f t="shared" si="19"/>
        <v>0</v>
      </c>
      <c r="Q200" s="28"/>
      <c r="R200" s="28"/>
      <c r="S200" s="28"/>
      <c r="T200" s="28"/>
      <c r="U200" s="28"/>
      <c r="V200" s="28"/>
      <c r="W200" s="28"/>
      <c r="X200" s="28"/>
    </row>
    <row r="201" spans="2:24" ht="15">
      <c r="B201" s="691">
        <f t="shared" si="15"/>
        <v>41541</v>
      </c>
      <c r="C201" s="599">
        <f t="shared" si="16"/>
        <v>9</v>
      </c>
      <c r="D201" s="28">
        <v>0.97</v>
      </c>
      <c r="E201" s="28">
        <v>1</v>
      </c>
      <c r="F201" s="695">
        <v>1</v>
      </c>
      <c r="G201" s="790">
        <v>0</v>
      </c>
      <c r="H201" s="790">
        <v>5.7870370370370367E-3</v>
      </c>
      <c r="I201" s="790">
        <v>0.90798611111111116</v>
      </c>
      <c r="J201" s="790">
        <v>8.6226851851851846E-2</v>
      </c>
      <c r="K201" s="791">
        <v>0</v>
      </c>
      <c r="L201" s="692">
        <f t="shared" si="19"/>
        <v>0</v>
      </c>
      <c r="M201" s="693">
        <f t="shared" si="19"/>
        <v>1.7046957671957672E-2</v>
      </c>
      <c r="N201" s="693">
        <f t="shared" si="19"/>
        <v>0.90555555555555578</v>
      </c>
      <c r="O201" s="693">
        <f t="shared" si="19"/>
        <v>7.739748677248677E-2</v>
      </c>
      <c r="P201" s="694">
        <f t="shared" si="19"/>
        <v>0</v>
      </c>
      <c r="Q201" s="28"/>
      <c r="R201" s="28"/>
      <c r="S201" s="28"/>
      <c r="T201" s="28"/>
      <c r="U201" s="28"/>
      <c r="V201" s="28"/>
      <c r="W201" s="28"/>
      <c r="X201" s="28"/>
    </row>
    <row r="202" spans="2:24" ht="15">
      <c r="B202" s="691">
        <f t="shared" si="15"/>
        <v>41542</v>
      </c>
      <c r="C202" s="599">
        <f t="shared" si="16"/>
        <v>9</v>
      </c>
      <c r="D202" s="28">
        <v>0.97</v>
      </c>
      <c r="E202" s="28">
        <v>1</v>
      </c>
      <c r="F202" s="695">
        <v>1</v>
      </c>
      <c r="G202" s="790">
        <v>0</v>
      </c>
      <c r="H202" s="790">
        <v>3.923611111111111E-2</v>
      </c>
      <c r="I202" s="790">
        <v>0.85</v>
      </c>
      <c r="J202" s="790">
        <v>0.11076388888888888</v>
      </c>
      <c r="K202" s="791">
        <v>0</v>
      </c>
      <c r="L202" s="692">
        <f t="shared" si="19"/>
        <v>0</v>
      </c>
      <c r="M202" s="693">
        <f t="shared" si="19"/>
        <v>2.0105820105820103E-2</v>
      </c>
      <c r="N202" s="693">
        <f t="shared" si="19"/>
        <v>0.8969246031746031</v>
      </c>
      <c r="O202" s="693">
        <f t="shared" si="19"/>
        <v>8.2969576719576735E-2</v>
      </c>
      <c r="P202" s="694">
        <f t="shared" si="19"/>
        <v>0</v>
      </c>
      <c r="Q202" s="28"/>
      <c r="R202" s="28"/>
      <c r="S202" s="28"/>
      <c r="T202" s="28"/>
      <c r="U202" s="28"/>
      <c r="V202" s="28"/>
      <c r="W202" s="28"/>
      <c r="X202" s="28"/>
    </row>
    <row r="203" spans="2:24" ht="15">
      <c r="B203" s="691">
        <f t="shared" si="15"/>
        <v>41543</v>
      </c>
      <c r="C203" s="599">
        <f t="shared" si="16"/>
        <v>9</v>
      </c>
      <c r="D203" s="28">
        <v>0.97</v>
      </c>
      <c r="E203" s="28">
        <v>1</v>
      </c>
      <c r="F203" s="695">
        <v>1</v>
      </c>
      <c r="G203" s="790">
        <v>0</v>
      </c>
      <c r="H203" s="790">
        <v>2.0717592592592593E-2</v>
      </c>
      <c r="I203" s="790">
        <v>0.88807870370370368</v>
      </c>
      <c r="J203" s="790">
        <v>9.1203703703703703E-2</v>
      </c>
      <c r="K203" s="791">
        <v>0</v>
      </c>
      <c r="L203" s="692">
        <f t="shared" si="19"/>
        <v>0</v>
      </c>
      <c r="M203" s="693">
        <f t="shared" si="19"/>
        <v>1.9031084656084656E-2</v>
      </c>
      <c r="N203" s="693">
        <f t="shared" si="19"/>
        <v>0.89323743386243382</v>
      </c>
      <c r="O203" s="693">
        <f t="shared" si="19"/>
        <v>8.773148148148148E-2</v>
      </c>
      <c r="P203" s="694">
        <f t="shared" si="19"/>
        <v>0</v>
      </c>
      <c r="Q203" s="28"/>
      <c r="R203" s="28"/>
      <c r="S203" s="28"/>
      <c r="T203" s="28"/>
      <c r="U203" s="28"/>
      <c r="V203" s="28"/>
      <c r="W203" s="28"/>
      <c r="X203" s="28"/>
    </row>
    <row r="204" spans="2:24" ht="15">
      <c r="B204" s="691">
        <f t="shared" si="15"/>
        <v>41544</v>
      </c>
      <c r="C204" s="599">
        <f t="shared" si="16"/>
        <v>9</v>
      </c>
      <c r="D204" s="28">
        <v>0.97</v>
      </c>
      <c r="E204" s="28">
        <v>1</v>
      </c>
      <c r="F204" s="696">
        <v>1</v>
      </c>
      <c r="G204" s="790">
        <v>0</v>
      </c>
      <c r="H204" s="790">
        <v>3.4722222222222224E-2</v>
      </c>
      <c r="I204" s="790">
        <v>0.86296296296296293</v>
      </c>
      <c r="J204" s="790">
        <v>0.10231481481481482</v>
      </c>
      <c r="K204" s="791">
        <v>0</v>
      </c>
      <c r="L204" s="692">
        <f t="shared" si="19"/>
        <v>0</v>
      </c>
      <c r="M204" s="693">
        <f t="shared" si="19"/>
        <v>2.1841931216931215E-2</v>
      </c>
      <c r="N204" s="693">
        <f t="shared" si="19"/>
        <v>0.88214285714285712</v>
      </c>
      <c r="O204" s="693">
        <f t="shared" si="19"/>
        <v>9.6015211640211651E-2</v>
      </c>
      <c r="P204" s="694">
        <f t="shared" si="19"/>
        <v>0</v>
      </c>
      <c r="Q204" s="28"/>
      <c r="R204" s="28"/>
      <c r="S204" s="28"/>
      <c r="T204" s="28"/>
      <c r="U204" s="28"/>
      <c r="V204" s="28"/>
      <c r="W204" s="28"/>
      <c r="X204" s="28"/>
    </row>
    <row r="205" spans="2:24" ht="15">
      <c r="B205" s="691">
        <f t="shared" si="15"/>
        <v>41545</v>
      </c>
      <c r="C205" s="599">
        <f t="shared" si="16"/>
        <v>9</v>
      </c>
      <c r="D205" s="28">
        <v>0.97</v>
      </c>
      <c r="E205" s="28">
        <v>1</v>
      </c>
      <c r="F205" s="696">
        <v>1</v>
      </c>
      <c r="G205" s="790">
        <v>0</v>
      </c>
      <c r="H205" s="790">
        <v>1.3773148148148149E-2</v>
      </c>
      <c r="I205" s="790">
        <v>0.93078703703703702</v>
      </c>
      <c r="J205" s="790">
        <v>5.5439814814814817E-2</v>
      </c>
      <c r="K205" s="791">
        <v>0</v>
      </c>
      <c r="L205" s="692">
        <f t="shared" si="19"/>
        <v>0</v>
      </c>
      <c r="M205" s="693">
        <f t="shared" si="19"/>
        <v>2.1974206349206347E-2</v>
      </c>
      <c r="N205" s="693">
        <f t="shared" si="19"/>
        <v>0.88630952380952377</v>
      </c>
      <c r="O205" s="693">
        <f t="shared" si="19"/>
        <v>9.1716269841269862E-2</v>
      </c>
      <c r="P205" s="694">
        <f t="shared" si="19"/>
        <v>0</v>
      </c>
      <c r="Q205" s="28"/>
      <c r="R205" s="28"/>
      <c r="S205" s="28"/>
      <c r="T205" s="28"/>
      <c r="U205" s="28"/>
      <c r="V205" s="28"/>
      <c r="W205" s="28"/>
      <c r="X205" s="28"/>
    </row>
    <row r="206" spans="2:24" ht="15">
      <c r="B206" s="691">
        <f t="shared" si="15"/>
        <v>41546</v>
      </c>
      <c r="C206" s="599">
        <f t="shared" si="16"/>
        <v>9</v>
      </c>
      <c r="D206" s="28">
        <v>0.97</v>
      </c>
      <c r="E206" s="28">
        <v>1</v>
      </c>
      <c r="F206" s="795">
        <v>1</v>
      </c>
      <c r="G206" s="790">
        <v>0</v>
      </c>
      <c r="H206" s="790">
        <v>2.5578703703703704E-2</v>
      </c>
      <c r="I206" s="790">
        <v>0.91435185185185186</v>
      </c>
      <c r="J206" s="790">
        <v>6.0069444444444446E-2</v>
      </c>
      <c r="K206" s="791">
        <v>0</v>
      </c>
      <c r="L206" s="692">
        <f t="shared" ref="L206:P221" si="20">+AVERAGE(G200:G206)</f>
        <v>0</v>
      </c>
      <c r="M206" s="693">
        <f t="shared" si="20"/>
        <v>2.4123677248677249E-2</v>
      </c>
      <c r="N206" s="693">
        <f t="shared" si="20"/>
        <v>0.88627645502645513</v>
      </c>
      <c r="O206" s="693">
        <f t="shared" si="20"/>
        <v>8.9599867724867721E-2</v>
      </c>
      <c r="P206" s="694">
        <f t="shared" si="20"/>
        <v>0</v>
      </c>
      <c r="Q206" s="28"/>
      <c r="R206" s="28"/>
      <c r="S206" s="28"/>
      <c r="T206" s="28"/>
      <c r="U206" s="28"/>
      <c r="V206" s="28"/>
      <c r="W206" s="28"/>
      <c r="X206" s="28"/>
    </row>
    <row r="207" spans="2:24" ht="15">
      <c r="B207" s="691">
        <f t="shared" si="15"/>
        <v>41547</v>
      </c>
      <c r="C207" s="599">
        <f t="shared" si="16"/>
        <v>9</v>
      </c>
      <c r="D207" s="28">
        <v>0.97</v>
      </c>
      <c r="E207" s="28">
        <v>1</v>
      </c>
      <c r="F207" s="795">
        <v>1</v>
      </c>
      <c r="G207" s="790">
        <v>0</v>
      </c>
      <c r="H207" s="790">
        <v>1.2274201018990273E-2</v>
      </c>
      <c r="I207" s="790">
        <v>0.89532190829087543</v>
      </c>
      <c r="J207" s="790">
        <v>9.2403890690134327E-2</v>
      </c>
      <c r="K207" s="791">
        <v>0</v>
      </c>
      <c r="L207" s="692">
        <f t="shared" si="20"/>
        <v>0</v>
      </c>
      <c r="M207" s="693">
        <f t="shared" si="20"/>
        <v>2.1727002261972155E-2</v>
      </c>
      <c r="N207" s="693">
        <f t="shared" si="20"/>
        <v>0.89278408213679172</v>
      </c>
      <c r="O207" s="693">
        <f t="shared" si="20"/>
        <v>8.5488915601236101E-2</v>
      </c>
      <c r="P207" s="694">
        <f t="shared" si="20"/>
        <v>0</v>
      </c>
      <c r="Q207" s="28"/>
      <c r="R207" s="28"/>
      <c r="S207" s="28"/>
      <c r="T207" s="28"/>
      <c r="U207" s="28"/>
      <c r="V207" s="28"/>
      <c r="W207" s="28"/>
      <c r="X207" s="28"/>
    </row>
    <row r="208" spans="2:24" ht="15">
      <c r="B208" s="691">
        <f t="shared" si="15"/>
        <v>41548</v>
      </c>
      <c r="C208" s="599">
        <f t="shared" si="16"/>
        <v>10</v>
      </c>
      <c r="D208" s="28">
        <v>0.97</v>
      </c>
      <c r="E208" s="28">
        <v>1</v>
      </c>
      <c r="F208" s="695">
        <v>1</v>
      </c>
      <c r="G208" s="790">
        <v>0</v>
      </c>
      <c r="H208" s="790">
        <v>1.8295507179249652E-2</v>
      </c>
      <c r="I208" s="790">
        <v>0.87934228809634085</v>
      </c>
      <c r="J208" s="790">
        <v>0.10236220472440945</v>
      </c>
      <c r="K208" s="791">
        <v>0</v>
      </c>
      <c r="L208" s="692">
        <f t="shared" si="20"/>
        <v>0</v>
      </c>
      <c r="M208" s="693">
        <f t="shared" si="20"/>
        <v>2.3513926568002528E-2</v>
      </c>
      <c r="N208" s="693">
        <f t="shared" si="20"/>
        <v>0.88869210742039595</v>
      </c>
      <c r="O208" s="693">
        <f t="shared" si="20"/>
        <v>8.7793966011601499E-2</v>
      </c>
      <c r="P208" s="694">
        <f t="shared" si="20"/>
        <v>0</v>
      </c>
      <c r="Q208" s="28"/>
      <c r="R208" s="28"/>
      <c r="S208" s="28"/>
      <c r="T208" s="28"/>
      <c r="U208" s="28"/>
      <c r="V208" s="28"/>
      <c r="W208" s="28"/>
      <c r="X208" s="28"/>
    </row>
    <row r="209" spans="1:24" ht="15">
      <c r="B209" s="691">
        <f t="shared" si="15"/>
        <v>41549</v>
      </c>
      <c r="C209" s="599">
        <f t="shared" si="16"/>
        <v>10</v>
      </c>
      <c r="D209" s="28">
        <v>0.97</v>
      </c>
      <c r="E209" s="28">
        <v>1</v>
      </c>
      <c r="F209" s="696">
        <v>1</v>
      </c>
      <c r="G209" s="790">
        <v>1.1579434923575729E-4</v>
      </c>
      <c r="H209" s="790">
        <v>2.8604516502605676E-2</v>
      </c>
      <c r="I209" s="790">
        <v>0.89924724956572089</v>
      </c>
      <c r="J209" s="790">
        <v>7.2148233931673425E-2</v>
      </c>
      <c r="K209" s="791">
        <v>0</v>
      </c>
      <c r="L209" s="692">
        <f t="shared" si="20"/>
        <v>1.654204989082247E-5</v>
      </c>
      <c r="M209" s="693">
        <f t="shared" si="20"/>
        <v>2.1995127338216038E-2</v>
      </c>
      <c r="N209" s="693">
        <f t="shared" si="20"/>
        <v>0.89572742878692757</v>
      </c>
      <c r="O209" s="693">
        <f t="shared" si="20"/>
        <v>8.2277443874856443E-2</v>
      </c>
      <c r="P209" s="694">
        <f t="shared" si="20"/>
        <v>0</v>
      </c>
      <c r="Q209" s="28"/>
      <c r="R209" s="28"/>
      <c r="S209" s="28"/>
      <c r="T209" s="28"/>
      <c r="U209" s="28"/>
      <c r="V209" s="28"/>
      <c r="W209" s="28"/>
      <c r="X209" s="28"/>
    </row>
    <row r="210" spans="1:24" ht="15">
      <c r="B210" s="691">
        <f t="shared" si="15"/>
        <v>41550</v>
      </c>
      <c r="C210" s="599">
        <f t="shared" si="16"/>
        <v>10</v>
      </c>
      <c r="D210" s="28">
        <v>0.97</v>
      </c>
      <c r="E210" s="28">
        <v>1</v>
      </c>
      <c r="F210" s="696">
        <f>F208/24</f>
        <v>4.1666666666666664E-2</v>
      </c>
      <c r="G210" s="790">
        <v>0</v>
      </c>
      <c r="H210" s="790">
        <v>2.1527777777777778E-2</v>
      </c>
      <c r="I210" s="790">
        <v>0.83877314814814818</v>
      </c>
      <c r="J210" s="790">
        <v>0.13969907407407409</v>
      </c>
      <c r="K210" s="791">
        <v>0</v>
      </c>
      <c r="L210" s="692">
        <f t="shared" si="20"/>
        <v>1.654204989082247E-5</v>
      </c>
      <c r="M210" s="693">
        <f t="shared" si="20"/>
        <v>2.2110868078956781E-2</v>
      </c>
      <c r="N210" s="693">
        <f t="shared" si="20"/>
        <v>0.88868377799327669</v>
      </c>
      <c r="O210" s="693">
        <f t="shared" si="20"/>
        <v>8.920535392776649E-2</v>
      </c>
      <c r="P210" s="694">
        <f t="shared" si="20"/>
        <v>0</v>
      </c>
      <c r="Q210" s="28"/>
      <c r="R210" s="28"/>
      <c r="S210" s="28"/>
      <c r="T210" s="28"/>
      <c r="U210" s="28"/>
      <c r="V210" s="28"/>
      <c r="W210" s="28"/>
      <c r="X210" s="28"/>
    </row>
    <row r="211" spans="1:24" ht="15">
      <c r="B211" s="691">
        <f t="shared" si="15"/>
        <v>41551</v>
      </c>
      <c r="C211" s="599">
        <f t="shared" si="16"/>
        <v>10</v>
      </c>
      <c r="D211" s="28">
        <v>0.97</v>
      </c>
      <c r="E211" s="28">
        <v>1</v>
      </c>
      <c r="F211" s="795">
        <v>0.99976851851851867</v>
      </c>
      <c r="G211" s="790">
        <v>0</v>
      </c>
      <c r="H211" s="790">
        <v>2.974668835696026E-2</v>
      </c>
      <c r="I211" s="790">
        <v>0.86195677434348128</v>
      </c>
      <c r="J211" s="790">
        <v>0.10829653729955845</v>
      </c>
      <c r="K211" s="791">
        <v>3.7045612410280156E-3</v>
      </c>
      <c r="L211" s="692">
        <f t="shared" si="20"/>
        <v>1.654204989082247E-5</v>
      </c>
      <c r="M211" s="693">
        <f t="shared" si="20"/>
        <v>2.1400077526776501E-2</v>
      </c>
      <c r="N211" s="693">
        <f t="shared" si="20"/>
        <v>0.88854003676192228</v>
      </c>
      <c r="O211" s="693">
        <f t="shared" si="20"/>
        <v>9.0059885711301288E-2</v>
      </c>
      <c r="P211" s="694">
        <f t="shared" si="20"/>
        <v>5.2922303443257365E-4</v>
      </c>
      <c r="Q211" s="28"/>
      <c r="R211" s="28"/>
      <c r="S211" s="28"/>
      <c r="T211" s="28"/>
      <c r="U211" s="28"/>
      <c r="V211" s="28"/>
      <c r="W211" s="28"/>
      <c r="X211" s="28"/>
    </row>
    <row r="212" spans="1:24" ht="15">
      <c r="B212" s="691">
        <f t="shared" si="15"/>
        <v>41552</v>
      </c>
      <c r="C212" s="599">
        <f t="shared" si="16"/>
        <v>10</v>
      </c>
      <c r="D212" s="28">
        <v>0.97</v>
      </c>
      <c r="E212" s="28">
        <v>1</v>
      </c>
      <c r="F212" s="795">
        <v>0.99976851851851867</v>
      </c>
      <c r="G212" s="790">
        <v>0</v>
      </c>
      <c r="H212" s="790">
        <v>2.7436906691363741E-2</v>
      </c>
      <c r="I212" s="790">
        <v>0.92926603380412132</v>
      </c>
      <c r="J212" s="790">
        <v>4.3297059504514936E-2</v>
      </c>
      <c r="K212" s="791">
        <v>0</v>
      </c>
      <c r="L212" s="692">
        <f t="shared" si="20"/>
        <v>1.654204989082247E-5</v>
      </c>
      <c r="M212" s="693">
        <f t="shared" si="20"/>
        <v>2.3352043032950156E-2</v>
      </c>
      <c r="N212" s="693">
        <f t="shared" si="20"/>
        <v>0.88832275058579147</v>
      </c>
      <c r="O212" s="693">
        <f t="shared" si="20"/>
        <v>8.8325206381258431E-2</v>
      </c>
      <c r="P212" s="694">
        <f t="shared" si="20"/>
        <v>5.2922303443257365E-4</v>
      </c>
      <c r="Q212" s="28"/>
      <c r="R212" s="28"/>
      <c r="S212" s="28"/>
      <c r="T212" s="28"/>
      <c r="U212" s="28"/>
      <c r="V212" s="28"/>
      <c r="W212" s="28"/>
      <c r="X212" s="28"/>
    </row>
    <row r="213" spans="1:24" ht="15">
      <c r="B213" s="691">
        <f t="shared" si="15"/>
        <v>41553</v>
      </c>
      <c r="C213" s="599">
        <f t="shared" si="16"/>
        <v>10</v>
      </c>
      <c r="D213" s="28">
        <v>0.97</v>
      </c>
      <c r="E213" s="28">
        <v>1</v>
      </c>
      <c r="F213" s="795">
        <v>0.99976851851851867</v>
      </c>
      <c r="G213" s="790">
        <v>0</v>
      </c>
      <c r="H213" s="790">
        <v>2.3500810372771474E-2</v>
      </c>
      <c r="I213" s="790">
        <v>0.93980087983329474</v>
      </c>
      <c r="J213" s="790">
        <v>3.6698309793933778E-2</v>
      </c>
      <c r="K213" s="791">
        <v>0</v>
      </c>
      <c r="L213" s="692">
        <f t="shared" si="20"/>
        <v>1.654204989082247E-5</v>
      </c>
      <c r="M213" s="693">
        <f t="shared" si="20"/>
        <v>2.3055201128531266E-2</v>
      </c>
      <c r="N213" s="693">
        <f t="shared" si="20"/>
        <v>0.89195832601171188</v>
      </c>
      <c r="O213" s="693">
        <f t="shared" si="20"/>
        <v>8.4986472859756912E-2</v>
      </c>
      <c r="P213" s="694">
        <f t="shared" si="20"/>
        <v>5.2922303443257365E-4</v>
      </c>
      <c r="Q213" s="28"/>
      <c r="R213" s="28"/>
      <c r="S213" s="28"/>
      <c r="T213" s="28"/>
      <c r="U213" s="28"/>
      <c r="V213" s="28"/>
      <c r="W213" s="28"/>
      <c r="X213" s="28"/>
    </row>
    <row r="214" spans="1:24" ht="15">
      <c r="B214" s="691">
        <f t="shared" si="15"/>
        <v>41554</v>
      </c>
      <c r="C214" s="599">
        <f t="shared" si="16"/>
        <v>10</v>
      </c>
      <c r="D214" s="28">
        <v>0.97</v>
      </c>
      <c r="E214" s="28">
        <v>1</v>
      </c>
      <c r="F214" s="795">
        <v>0.99976851851851867</v>
      </c>
      <c r="G214" s="790">
        <v>0</v>
      </c>
      <c r="H214" s="790">
        <v>1.6902060662190323E-2</v>
      </c>
      <c r="I214" s="790">
        <v>0.93482287566566336</v>
      </c>
      <c r="J214" s="790">
        <v>4.8275063672146332E-2</v>
      </c>
      <c r="K214" s="791">
        <v>0</v>
      </c>
      <c r="L214" s="692">
        <f t="shared" si="20"/>
        <v>1.654204989082247E-5</v>
      </c>
      <c r="M214" s="693">
        <f t="shared" si="20"/>
        <v>2.3716323934702698E-2</v>
      </c>
      <c r="N214" s="693">
        <f t="shared" si="20"/>
        <v>0.89760132135096726</v>
      </c>
      <c r="O214" s="693">
        <f t="shared" si="20"/>
        <v>7.8682354714330063E-2</v>
      </c>
      <c r="P214" s="694">
        <f t="shared" si="20"/>
        <v>5.2922303443257365E-4</v>
      </c>
      <c r="Q214" s="28"/>
      <c r="R214" s="28"/>
      <c r="S214" s="28"/>
      <c r="T214" s="28"/>
      <c r="U214" s="28"/>
      <c r="V214" s="28"/>
      <c r="W214" s="28"/>
      <c r="X214" s="28"/>
    </row>
    <row r="215" spans="1:24" ht="15">
      <c r="B215" s="691">
        <f t="shared" ref="B215:B278" si="21">+B214+1</f>
        <v>41555</v>
      </c>
      <c r="C215" s="599">
        <f t="shared" ref="C215:C278" si="22">+MONTH(B215)</f>
        <v>10</v>
      </c>
      <c r="D215" s="28">
        <v>0.97</v>
      </c>
      <c r="E215" s="28">
        <v>1</v>
      </c>
      <c r="F215" s="795">
        <v>0.99976851851851867</v>
      </c>
      <c r="G215" s="790">
        <v>0</v>
      </c>
      <c r="H215" s="790">
        <v>2.5121555915721232E-2</v>
      </c>
      <c r="I215" s="790">
        <v>0.83109516091687896</v>
      </c>
      <c r="J215" s="790">
        <v>0.14378328316739986</v>
      </c>
      <c r="K215" s="791">
        <v>0</v>
      </c>
      <c r="L215" s="692">
        <f t="shared" si="20"/>
        <v>1.654204989082247E-5</v>
      </c>
      <c r="M215" s="693">
        <f t="shared" si="20"/>
        <v>2.4691473754198643E-2</v>
      </c>
      <c r="N215" s="693">
        <f t="shared" si="20"/>
        <v>0.8907088746110442</v>
      </c>
      <c r="O215" s="693">
        <f t="shared" si="20"/>
        <v>8.4599651634757272E-2</v>
      </c>
      <c r="P215" s="694">
        <f t="shared" si="20"/>
        <v>5.2922303443257365E-4</v>
      </c>
      <c r="Q215" s="28"/>
      <c r="R215" s="28"/>
      <c r="S215" s="28"/>
      <c r="T215" s="28"/>
      <c r="U215" s="28"/>
      <c r="V215" s="28"/>
      <c r="W215" s="28"/>
      <c r="X215" s="28"/>
    </row>
    <row r="216" spans="1:24" ht="15">
      <c r="B216" s="691">
        <f t="shared" si="21"/>
        <v>41556</v>
      </c>
      <c r="C216" s="599">
        <f t="shared" si="22"/>
        <v>10</v>
      </c>
      <c r="D216" s="28">
        <v>0.97</v>
      </c>
      <c r="E216" s="28">
        <v>1</v>
      </c>
      <c r="F216" s="795">
        <v>1</v>
      </c>
      <c r="G216" s="790">
        <v>0</v>
      </c>
      <c r="H216" s="790">
        <v>1.3776337115072933E-2</v>
      </c>
      <c r="I216" s="790">
        <v>0.87647603611947211</v>
      </c>
      <c r="J216" s="790">
        <v>0.10974762676545496</v>
      </c>
      <c r="K216" s="791">
        <v>0</v>
      </c>
      <c r="L216" s="692">
        <f t="shared" si="20"/>
        <v>0</v>
      </c>
      <c r="M216" s="693">
        <f t="shared" si="20"/>
        <v>2.2573162413122533E-2</v>
      </c>
      <c r="N216" s="693">
        <f t="shared" si="20"/>
        <v>0.8874558441187228</v>
      </c>
      <c r="O216" s="693">
        <f t="shared" si="20"/>
        <v>8.9970993468154639E-2</v>
      </c>
      <c r="P216" s="694">
        <f t="shared" si="20"/>
        <v>5.2922303443257365E-4</v>
      </c>
      <c r="Q216" s="28"/>
      <c r="R216" s="28"/>
      <c r="S216" s="28"/>
      <c r="T216" s="28"/>
      <c r="U216" s="28"/>
      <c r="V216" s="28"/>
      <c r="W216" s="28"/>
      <c r="X216" s="28"/>
    </row>
    <row r="217" spans="1:24" ht="15">
      <c r="B217" s="691">
        <f t="shared" si="21"/>
        <v>41557</v>
      </c>
      <c r="C217" s="599">
        <f t="shared" si="22"/>
        <v>10</v>
      </c>
      <c r="D217" s="28">
        <v>0.97</v>
      </c>
      <c r="E217" s="28">
        <v>1</v>
      </c>
      <c r="F217" s="696">
        <v>1</v>
      </c>
      <c r="G217" s="790">
        <v>2.3153507756425097E-4</v>
      </c>
      <c r="H217" s="790">
        <v>3.5433070866141732E-2</v>
      </c>
      <c r="I217" s="790">
        <v>0.87378415933302456</v>
      </c>
      <c r="J217" s="790">
        <v>9.0782769800833718E-2</v>
      </c>
      <c r="K217" s="791">
        <v>0</v>
      </c>
      <c r="L217" s="692">
        <f t="shared" si="20"/>
        <v>3.3076439652035853E-5</v>
      </c>
      <c r="M217" s="693">
        <f t="shared" si="20"/>
        <v>2.4559632854317386E-2</v>
      </c>
      <c r="N217" s="693">
        <f t="shared" si="20"/>
        <v>0.89245741714513382</v>
      </c>
      <c r="O217" s="693">
        <f t="shared" si="20"/>
        <v>8.2982950000548866E-2</v>
      </c>
      <c r="P217" s="694">
        <f t="shared" si="20"/>
        <v>5.2922303443257365E-4</v>
      </c>
      <c r="Q217" s="28"/>
      <c r="R217" s="28"/>
      <c r="S217" s="28"/>
      <c r="T217" s="28"/>
      <c r="U217" s="28"/>
      <c r="V217" s="28"/>
      <c r="W217" s="28"/>
      <c r="X217" s="28"/>
    </row>
    <row r="218" spans="1:24" ht="15">
      <c r="B218" s="691">
        <f t="shared" si="21"/>
        <v>41558</v>
      </c>
      <c r="C218" s="599">
        <f t="shared" si="22"/>
        <v>10</v>
      </c>
      <c r="D218" s="28">
        <v>0.97</v>
      </c>
      <c r="E218" s="28">
        <v>1</v>
      </c>
      <c r="F218" s="696">
        <v>0.99976851851851867</v>
      </c>
      <c r="G218" s="790">
        <v>0</v>
      </c>
      <c r="H218" s="790">
        <v>2.31535077564251E-2</v>
      </c>
      <c r="I218" s="790">
        <v>0.92081500347302614</v>
      </c>
      <c r="J218" s="790">
        <v>5.603148877054874E-2</v>
      </c>
      <c r="K218" s="791">
        <v>0</v>
      </c>
      <c r="L218" s="692">
        <f t="shared" si="20"/>
        <v>3.3076439652035853E-5</v>
      </c>
      <c r="M218" s="693">
        <f t="shared" si="20"/>
        <v>2.3617749911383795E-2</v>
      </c>
      <c r="N218" s="693">
        <f t="shared" si="20"/>
        <v>0.90086573559221172</v>
      </c>
      <c r="O218" s="693">
        <f t="shared" si="20"/>
        <v>7.5516514496404619E-2</v>
      </c>
      <c r="P218" s="694">
        <f t="shared" si="20"/>
        <v>0</v>
      </c>
      <c r="Q218" s="28"/>
      <c r="R218" s="28"/>
      <c r="S218" s="28"/>
      <c r="T218" s="28"/>
      <c r="U218" s="28"/>
      <c r="V218" s="28"/>
      <c r="W218" s="28"/>
      <c r="X218" s="28"/>
    </row>
    <row r="219" spans="1:24" ht="15">
      <c r="B219" s="691">
        <f t="shared" si="21"/>
        <v>41559</v>
      </c>
      <c r="C219" s="599">
        <f t="shared" si="22"/>
        <v>10</v>
      </c>
      <c r="D219" s="28">
        <v>0.97</v>
      </c>
      <c r="E219" s="28">
        <v>1</v>
      </c>
      <c r="F219" s="696">
        <v>0.99976851851851867</v>
      </c>
      <c r="G219" s="790">
        <v>0</v>
      </c>
      <c r="H219" s="790">
        <v>2.1648529752257468E-2</v>
      </c>
      <c r="I219" s="790">
        <v>0.9039129428108359</v>
      </c>
      <c r="J219" s="790">
        <v>7.4438527436906696E-2</v>
      </c>
      <c r="K219" s="791">
        <v>0</v>
      </c>
      <c r="L219" s="692">
        <f t="shared" si="20"/>
        <v>3.3076439652035853E-5</v>
      </c>
      <c r="M219" s="693">
        <f t="shared" si="20"/>
        <v>2.27908389200829E-2</v>
      </c>
      <c r="N219" s="693">
        <f t="shared" si="20"/>
        <v>0.89724386545031365</v>
      </c>
      <c r="O219" s="693">
        <f t="shared" si="20"/>
        <v>7.9965295629603431E-2</v>
      </c>
      <c r="P219" s="694">
        <f t="shared" si="20"/>
        <v>0</v>
      </c>
      <c r="Q219" s="28"/>
      <c r="R219" s="28"/>
      <c r="S219" s="28"/>
      <c r="T219" s="28"/>
      <c r="U219" s="28"/>
      <c r="V219" s="28"/>
      <c r="W219" s="28"/>
      <c r="X219" s="28"/>
    </row>
    <row r="220" spans="1:24" ht="15">
      <c r="B220" s="691">
        <f t="shared" si="21"/>
        <v>41560</v>
      </c>
      <c r="C220" s="599">
        <f t="shared" si="22"/>
        <v>10</v>
      </c>
      <c r="D220" s="28">
        <v>0.97</v>
      </c>
      <c r="E220" s="28">
        <v>1</v>
      </c>
      <c r="F220" s="696">
        <v>0.99884259259259256</v>
      </c>
      <c r="G220" s="790">
        <v>1.1587485515643106E-4</v>
      </c>
      <c r="H220" s="790">
        <v>5.3192722215783986E-2</v>
      </c>
      <c r="I220" s="790">
        <v>0.84378259357978913</v>
      </c>
      <c r="J220" s="790">
        <v>0.10302468420442694</v>
      </c>
      <c r="K220" s="791">
        <v>0</v>
      </c>
      <c r="L220" s="692">
        <f t="shared" si="20"/>
        <v>4.9629990388668857E-5</v>
      </c>
      <c r="M220" s="693">
        <f t="shared" si="20"/>
        <v>2.7032540611941824E-2</v>
      </c>
      <c r="N220" s="693">
        <f t="shared" si="20"/>
        <v>0.88352696741409864</v>
      </c>
      <c r="O220" s="693">
        <f t="shared" si="20"/>
        <v>8.9440491973959604E-2</v>
      </c>
      <c r="P220" s="694">
        <f t="shared" si="20"/>
        <v>0</v>
      </c>
      <c r="Q220" s="28"/>
      <c r="R220" s="28"/>
      <c r="S220" s="28"/>
      <c r="T220" s="28"/>
      <c r="U220" s="28"/>
      <c r="V220" s="28"/>
      <c r="W220" s="28"/>
      <c r="X220" s="28"/>
    </row>
    <row r="221" spans="1:24" ht="15">
      <c r="B221" s="691">
        <f t="shared" si="21"/>
        <v>41561</v>
      </c>
      <c r="C221" s="599">
        <f t="shared" si="22"/>
        <v>10</v>
      </c>
      <c r="D221" s="28">
        <v>0.97</v>
      </c>
      <c r="E221" s="28">
        <v>1</v>
      </c>
      <c r="F221" s="696">
        <v>0.99976851851851867</v>
      </c>
      <c r="G221" s="790">
        <v>0</v>
      </c>
      <c r="H221" s="790">
        <v>2.5931928687196109E-2</v>
      </c>
      <c r="I221" s="790">
        <v>0.86652002778420933</v>
      </c>
      <c r="J221" s="790">
        <v>0.10754804352859458</v>
      </c>
      <c r="K221" s="791">
        <v>0</v>
      </c>
      <c r="L221" s="692">
        <f t="shared" si="20"/>
        <v>4.9629990388668857E-5</v>
      </c>
      <c r="M221" s="693">
        <f t="shared" si="20"/>
        <v>2.832252175837122E-2</v>
      </c>
      <c r="N221" s="693">
        <f t="shared" si="20"/>
        <v>0.87376941771674788</v>
      </c>
      <c r="O221" s="693">
        <f t="shared" si="20"/>
        <v>9.7908060524880783E-2</v>
      </c>
      <c r="P221" s="694">
        <f t="shared" si="20"/>
        <v>0</v>
      </c>
      <c r="Q221" s="28"/>
      <c r="R221" s="28"/>
      <c r="S221" s="28"/>
      <c r="T221" s="28"/>
      <c r="U221" s="28"/>
      <c r="V221" s="28"/>
      <c r="W221" s="28"/>
      <c r="X221" s="28"/>
    </row>
    <row r="222" spans="1:24" ht="15">
      <c r="A222" s="625" t="s">
        <v>188</v>
      </c>
      <c r="B222" s="691">
        <f t="shared" si="21"/>
        <v>41562</v>
      </c>
      <c r="C222" s="599">
        <f t="shared" si="22"/>
        <v>10</v>
      </c>
      <c r="D222" s="28">
        <v>0.97</v>
      </c>
      <c r="E222" s="28">
        <v>1</v>
      </c>
      <c r="F222" s="795">
        <v>0.99988425925925917</v>
      </c>
      <c r="G222" s="790">
        <v>0</v>
      </c>
      <c r="H222" s="790">
        <v>2.7086468341243199E-2</v>
      </c>
      <c r="I222" s="790">
        <v>0.87243893969209396</v>
      </c>
      <c r="J222" s="790">
        <v>0.10047459196666281</v>
      </c>
      <c r="K222" s="791">
        <v>0</v>
      </c>
      <c r="L222" s="692">
        <f t="shared" ref="L222:P237" si="23">+AVERAGE(G216:G222)</f>
        <v>4.9629990388668857E-5</v>
      </c>
      <c r="M222" s="693">
        <f t="shared" si="23"/>
        <v>2.8603223533445788E-2</v>
      </c>
      <c r="N222" s="693">
        <f t="shared" si="23"/>
        <v>0.87967567182749296</v>
      </c>
      <c r="O222" s="693">
        <f t="shared" si="23"/>
        <v>9.1721104639061204E-2</v>
      </c>
      <c r="P222" s="694">
        <f t="shared" si="23"/>
        <v>0</v>
      </c>
      <c r="Q222" s="28"/>
      <c r="R222" s="28"/>
      <c r="S222" s="28"/>
      <c r="T222" s="28"/>
      <c r="U222" s="28"/>
      <c r="V222" s="28"/>
      <c r="W222" s="28"/>
      <c r="X222" s="28"/>
    </row>
    <row r="223" spans="1:24" ht="15">
      <c r="B223" s="691">
        <f t="shared" si="21"/>
        <v>41563</v>
      </c>
      <c r="C223" s="599">
        <f t="shared" si="22"/>
        <v>10</v>
      </c>
      <c r="D223" s="28">
        <v>0.97</v>
      </c>
      <c r="E223" s="28">
        <v>1</v>
      </c>
      <c r="F223" s="696">
        <v>0.99988425925925917</v>
      </c>
      <c r="G223" s="790">
        <v>0</v>
      </c>
      <c r="H223" s="790">
        <v>4.3523555967125822E-2</v>
      </c>
      <c r="I223" s="790">
        <v>0.83655515684685733</v>
      </c>
      <c r="J223" s="790">
        <v>0.1199212871860169</v>
      </c>
      <c r="K223" s="791">
        <v>0</v>
      </c>
      <c r="L223" s="692">
        <f t="shared" si="23"/>
        <v>4.9629990388668857E-5</v>
      </c>
      <c r="M223" s="693">
        <f t="shared" si="23"/>
        <v>3.2852826226596202E-2</v>
      </c>
      <c r="N223" s="693">
        <f t="shared" si="23"/>
        <v>0.87397268907426218</v>
      </c>
      <c r="O223" s="693">
        <f t="shared" si="23"/>
        <v>9.3174484699141483E-2</v>
      </c>
      <c r="P223" s="694">
        <f t="shared" si="23"/>
        <v>0</v>
      </c>
      <c r="Q223" s="28"/>
      <c r="R223" s="28"/>
      <c r="S223" s="28"/>
      <c r="T223" s="28"/>
      <c r="U223" s="28"/>
      <c r="V223" s="28"/>
      <c r="W223" s="28"/>
      <c r="X223" s="28"/>
    </row>
    <row r="224" spans="1:24" ht="15">
      <c r="B224" s="691">
        <f t="shared" si="21"/>
        <v>41564</v>
      </c>
      <c r="C224" s="599">
        <f t="shared" si="22"/>
        <v>10</v>
      </c>
      <c r="D224" s="28">
        <v>0.97</v>
      </c>
      <c r="E224" s="28">
        <v>1</v>
      </c>
      <c r="F224" s="696">
        <v>1</v>
      </c>
      <c r="G224" s="790">
        <v>0</v>
      </c>
      <c r="H224" s="790">
        <v>2.7202222479453642E-2</v>
      </c>
      <c r="I224" s="790">
        <v>0.91098506771617083</v>
      </c>
      <c r="J224" s="790">
        <v>6.1812709804375504E-2</v>
      </c>
      <c r="K224" s="791">
        <v>0</v>
      </c>
      <c r="L224" s="692">
        <f t="shared" si="23"/>
        <v>1.6553550736633007E-5</v>
      </c>
      <c r="M224" s="693">
        <f t="shared" si="23"/>
        <v>3.1676990742783614E-2</v>
      </c>
      <c r="N224" s="693">
        <f t="shared" si="23"/>
        <v>0.87928710455756875</v>
      </c>
      <c r="O224" s="693">
        <f t="shared" si="23"/>
        <v>8.9035904699647436E-2</v>
      </c>
      <c r="P224" s="694">
        <f t="shared" si="23"/>
        <v>0</v>
      </c>
      <c r="Q224" s="28"/>
      <c r="R224" s="28"/>
      <c r="S224" s="28"/>
      <c r="T224" s="28"/>
      <c r="U224" s="28"/>
      <c r="V224" s="28"/>
      <c r="W224" s="28"/>
      <c r="X224" s="28"/>
    </row>
    <row r="225" spans="2:24" ht="15">
      <c r="B225" s="691">
        <f t="shared" si="21"/>
        <v>41565</v>
      </c>
      <c r="C225" s="599">
        <f t="shared" si="22"/>
        <v>10</v>
      </c>
      <c r="D225" s="28">
        <v>0.97</v>
      </c>
      <c r="E225" s="28">
        <v>1</v>
      </c>
      <c r="F225" s="696">
        <v>1</v>
      </c>
      <c r="G225" s="790">
        <v>0</v>
      </c>
      <c r="H225" s="790">
        <v>1.3080217617779836E-2</v>
      </c>
      <c r="I225" s="790">
        <v>0.89651580043986567</v>
      </c>
      <c r="J225" s="790">
        <v>9.0403981942354439E-2</v>
      </c>
      <c r="K225" s="791">
        <v>0</v>
      </c>
      <c r="L225" s="692">
        <f t="shared" si="23"/>
        <v>1.6553550736633007E-5</v>
      </c>
      <c r="M225" s="693">
        <f t="shared" si="23"/>
        <v>3.0237949294405719E-2</v>
      </c>
      <c r="N225" s="693">
        <f t="shared" si="23"/>
        <v>0.87581578983854591</v>
      </c>
      <c r="O225" s="693">
        <f t="shared" si="23"/>
        <v>9.3946260867048256E-2</v>
      </c>
      <c r="P225" s="694">
        <f t="shared" si="23"/>
        <v>0</v>
      </c>
      <c r="Q225" s="28"/>
      <c r="R225" s="28"/>
      <c r="S225" s="28"/>
      <c r="T225" s="28"/>
      <c r="U225" s="28"/>
      <c r="V225" s="28"/>
      <c r="W225" s="28"/>
      <c r="X225" s="28"/>
    </row>
    <row r="226" spans="2:24" ht="15">
      <c r="B226" s="691">
        <f t="shared" si="21"/>
        <v>41566</v>
      </c>
      <c r="C226" s="599">
        <f t="shared" si="22"/>
        <v>10</v>
      </c>
      <c r="D226" s="28">
        <v>0.97</v>
      </c>
      <c r="E226" s="28">
        <v>1</v>
      </c>
      <c r="F226" s="695">
        <v>1</v>
      </c>
      <c r="G226" s="790">
        <v>0</v>
      </c>
      <c r="H226" s="790">
        <v>1.35432341706216E-2</v>
      </c>
      <c r="I226" s="790">
        <v>0.9181618242852182</v>
      </c>
      <c r="J226" s="790">
        <v>6.8294941544160201E-2</v>
      </c>
      <c r="K226" s="791">
        <v>0</v>
      </c>
      <c r="L226" s="692">
        <f t="shared" si="23"/>
        <v>1.6553550736633007E-5</v>
      </c>
      <c r="M226" s="693">
        <f t="shared" si="23"/>
        <v>2.9080049925600596E-2</v>
      </c>
      <c r="N226" s="693">
        <f t="shared" si="23"/>
        <v>0.87785134433488643</v>
      </c>
      <c r="O226" s="693">
        <f t="shared" si="23"/>
        <v>9.3068605739513047E-2</v>
      </c>
      <c r="P226" s="694">
        <f t="shared" si="23"/>
        <v>0</v>
      </c>
      <c r="Q226" s="28"/>
      <c r="R226" s="28"/>
      <c r="S226" s="28"/>
      <c r="T226" s="28"/>
      <c r="U226" s="28"/>
      <c r="V226" s="28"/>
      <c r="W226" s="28"/>
      <c r="X226" s="28"/>
    </row>
    <row r="227" spans="2:24" ht="15">
      <c r="B227" s="691">
        <f t="shared" si="21"/>
        <v>41567</v>
      </c>
      <c r="C227" s="599">
        <f t="shared" si="22"/>
        <v>10</v>
      </c>
      <c r="D227" s="28">
        <v>0.97</v>
      </c>
      <c r="E227" s="28">
        <v>1</v>
      </c>
      <c r="F227" s="696">
        <v>1</v>
      </c>
      <c r="G227" s="790">
        <v>0</v>
      </c>
      <c r="H227" s="790">
        <v>1.1806922097464985E-2</v>
      </c>
      <c r="I227" s="790">
        <v>0.9405023729598333</v>
      </c>
      <c r="J227" s="790">
        <v>4.7690704942701702E-2</v>
      </c>
      <c r="K227" s="791">
        <v>0</v>
      </c>
      <c r="L227" s="692">
        <f t="shared" si="23"/>
        <v>0</v>
      </c>
      <c r="M227" s="693">
        <f t="shared" si="23"/>
        <v>2.3167792765840741E-2</v>
      </c>
      <c r="N227" s="693">
        <f t="shared" si="23"/>
        <v>0.89166845567489261</v>
      </c>
      <c r="O227" s="693">
        <f t="shared" si="23"/>
        <v>8.5163751559266587E-2</v>
      </c>
      <c r="P227" s="694">
        <f t="shared" si="23"/>
        <v>0</v>
      </c>
      <c r="Q227" s="28"/>
      <c r="R227" s="28"/>
      <c r="S227" s="28"/>
      <c r="T227" s="28"/>
      <c r="U227" s="28"/>
      <c r="V227" s="28"/>
      <c r="W227" s="28"/>
      <c r="X227" s="28"/>
    </row>
    <row r="228" spans="2:24" ht="15">
      <c r="B228" s="691">
        <f t="shared" si="21"/>
        <v>41568</v>
      </c>
      <c r="C228" s="599">
        <f t="shared" si="22"/>
        <v>10</v>
      </c>
      <c r="D228" s="28">
        <v>0.97</v>
      </c>
      <c r="E228" s="28">
        <v>1</v>
      </c>
      <c r="F228" s="696">
        <v>1</v>
      </c>
      <c r="G228" s="790">
        <v>0</v>
      </c>
      <c r="H228" s="790">
        <v>1.6900104178724389E-2</v>
      </c>
      <c r="I228" s="790">
        <v>0.96272716749623799</v>
      </c>
      <c r="J228" s="790">
        <v>2.0372728325037621E-2</v>
      </c>
      <c r="K228" s="791">
        <v>0</v>
      </c>
      <c r="L228" s="692">
        <f t="shared" si="23"/>
        <v>0</v>
      </c>
      <c r="M228" s="693">
        <f t="shared" si="23"/>
        <v>2.1877532121773353E-2</v>
      </c>
      <c r="N228" s="693">
        <f t="shared" si="23"/>
        <v>0.90541233277661104</v>
      </c>
      <c r="O228" s="693">
        <f t="shared" si="23"/>
        <v>7.2710135101615614E-2</v>
      </c>
      <c r="P228" s="694">
        <f t="shared" si="23"/>
        <v>0</v>
      </c>
      <c r="Q228" s="28"/>
      <c r="R228" s="28"/>
      <c r="S228" s="28"/>
      <c r="T228" s="28"/>
      <c r="U228" s="28"/>
      <c r="V228" s="28"/>
      <c r="W228" s="28"/>
      <c r="X228" s="28"/>
    </row>
    <row r="229" spans="2:24" ht="15">
      <c r="B229" s="691">
        <f t="shared" si="21"/>
        <v>41569</v>
      </c>
      <c r="C229" s="599">
        <f t="shared" si="22"/>
        <v>10</v>
      </c>
      <c r="D229" s="28">
        <v>0.97</v>
      </c>
      <c r="E229" s="28">
        <v>1</v>
      </c>
      <c r="F229" s="696">
        <v>0.99988425925925917</v>
      </c>
      <c r="G229" s="790">
        <v>0</v>
      </c>
      <c r="H229" s="790">
        <v>1.1691167959254543E-2</v>
      </c>
      <c r="I229" s="790">
        <v>0.96295867577265892</v>
      </c>
      <c r="J229" s="790">
        <v>2.5350156268086583E-2</v>
      </c>
      <c r="K229" s="791">
        <v>0</v>
      </c>
      <c r="L229" s="692">
        <f t="shared" si="23"/>
        <v>0</v>
      </c>
      <c r="M229" s="693">
        <f t="shared" si="23"/>
        <v>1.9678203495774975E-2</v>
      </c>
      <c r="N229" s="693">
        <f t="shared" si="23"/>
        <v>0.91834372364526318</v>
      </c>
      <c r="O229" s="693">
        <f t="shared" si="23"/>
        <v>6.1978072858961848E-2</v>
      </c>
      <c r="P229" s="694">
        <f t="shared" si="23"/>
        <v>0</v>
      </c>
      <c r="Q229" s="28"/>
      <c r="R229" s="28"/>
      <c r="S229" s="28"/>
      <c r="T229" s="28"/>
      <c r="U229" s="28"/>
      <c r="V229" s="28"/>
      <c r="W229" s="28"/>
      <c r="X229" s="28"/>
    </row>
    <row r="230" spans="2:24" ht="15">
      <c r="B230" s="691">
        <f t="shared" si="21"/>
        <v>41570</v>
      </c>
      <c r="C230" s="599">
        <f t="shared" si="22"/>
        <v>10</v>
      </c>
      <c r="D230" s="28">
        <v>0.97</v>
      </c>
      <c r="E230" s="28">
        <v>1</v>
      </c>
      <c r="F230" s="696">
        <v>1</v>
      </c>
      <c r="G230" s="790">
        <v>0</v>
      </c>
      <c r="H230" s="790">
        <v>1.9104547585560242E-2</v>
      </c>
      <c r="I230" s="790">
        <v>0.90107829348335677</v>
      </c>
      <c r="J230" s="790">
        <v>7.9817158931082988E-2</v>
      </c>
      <c r="K230" s="791">
        <v>0</v>
      </c>
      <c r="L230" s="692">
        <f t="shared" si="23"/>
        <v>0</v>
      </c>
      <c r="M230" s="693">
        <f t="shared" si="23"/>
        <v>1.6189773726979891E-2</v>
      </c>
      <c r="N230" s="693">
        <f t="shared" si="23"/>
        <v>0.92756131459333446</v>
      </c>
      <c r="O230" s="693">
        <f t="shared" si="23"/>
        <v>5.6248911679685577E-2</v>
      </c>
      <c r="P230" s="694">
        <f t="shared" si="23"/>
        <v>0</v>
      </c>
      <c r="Q230" s="28"/>
      <c r="R230" s="28"/>
      <c r="S230" s="28"/>
      <c r="T230" s="28"/>
      <c r="U230" s="28"/>
      <c r="V230" s="28"/>
      <c r="W230" s="28"/>
      <c r="X230" s="28"/>
    </row>
    <row r="231" spans="2:24" ht="15">
      <c r="B231" s="691">
        <f t="shared" si="21"/>
        <v>41571</v>
      </c>
      <c r="C231" s="599">
        <f t="shared" si="22"/>
        <v>10</v>
      </c>
      <c r="D231" s="28">
        <v>0.97</v>
      </c>
      <c r="E231" s="28">
        <v>1</v>
      </c>
      <c r="F231" s="696">
        <v>0.99884259259259256</v>
      </c>
      <c r="G231" s="790">
        <v>0</v>
      </c>
      <c r="H231" s="790">
        <v>2.8157589803012747E-2</v>
      </c>
      <c r="I231" s="790">
        <v>0.85399768250289687</v>
      </c>
      <c r="J231" s="790">
        <v>0.11784472769409038</v>
      </c>
      <c r="K231" s="791">
        <v>0</v>
      </c>
      <c r="L231" s="692">
        <f t="shared" si="23"/>
        <v>0</v>
      </c>
      <c r="M231" s="693">
        <f t="shared" si="23"/>
        <v>1.6326254773202618E-2</v>
      </c>
      <c r="N231" s="693">
        <f t="shared" si="23"/>
        <v>0.91942025956286677</v>
      </c>
      <c r="O231" s="693">
        <f t="shared" si="23"/>
        <v>6.4253485663930562E-2</v>
      </c>
      <c r="P231" s="694">
        <f t="shared" si="23"/>
        <v>0</v>
      </c>
      <c r="Q231" s="28"/>
      <c r="R231" s="28"/>
      <c r="S231" s="28"/>
      <c r="T231" s="28"/>
      <c r="U231" s="28"/>
      <c r="V231" s="28"/>
      <c r="W231" s="28"/>
      <c r="X231" s="28"/>
    </row>
    <row r="232" spans="2:24" ht="15">
      <c r="B232" s="691">
        <f t="shared" si="21"/>
        <v>41572</v>
      </c>
      <c r="C232" s="599">
        <f t="shared" si="22"/>
        <v>10</v>
      </c>
      <c r="D232" s="28">
        <v>0.97</v>
      </c>
      <c r="E232" s="28">
        <v>1</v>
      </c>
      <c r="F232" s="696">
        <v>0.99884259259259256</v>
      </c>
      <c r="G232" s="790">
        <v>0</v>
      </c>
      <c r="H232" s="790">
        <v>1.4020857473928158E-2</v>
      </c>
      <c r="I232" s="790">
        <v>0.88169177288528389</v>
      </c>
      <c r="J232" s="790">
        <v>0.10428736964078796</v>
      </c>
      <c r="K232" s="791">
        <v>0</v>
      </c>
      <c r="L232" s="692">
        <f t="shared" si="23"/>
        <v>0</v>
      </c>
      <c r="M232" s="693">
        <f t="shared" si="23"/>
        <v>1.6460631895509524E-2</v>
      </c>
      <c r="N232" s="693">
        <f t="shared" si="23"/>
        <v>0.91730254134078371</v>
      </c>
      <c r="O232" s="693">
        <f t="shared" si="23"/>
        <v>6.6236826763706777E-2</v>
      </c>
      <c r="P232" s="694">
        <f t="shared" si="23"/>
        <v>0</v>
      </c>
      <c r="Q232" s="28"/>
      <c r="R232" s="28"/>
      <c r="S232" s="28"/>
      <c r="T232" s="28"/>
      <c r="U232" s="28"/>
      <c r="V232" s="28"/>
      <c r="W232" s="28"/>
      <c r="X232" s="28"/>
    </row>
    <row r="233" spans="2:24" ht="15">
      <c r="B233" s="691">
        <f t="shared" si="21"/>
        <v>41573</v>
      </c>
      <c r="C233" s="599">
        <f t="shared" si="22"/>
        <v>10</v>
      </c>
      <c r="D233" s="28">
        <v>0.97</v>
      </c>
      <c r="E233" s="28">
        <v>1</v>
      </c>
      <c r="F233" s="696">
        <v>0.99884259259259256</v>
      </c>
      <c r="G233" s="790">
        <v>0</v>
      </c>
      <c r="H233" s="790">
        <v>1.645422943221321E-2</v>
      </c>
      <c r="I233" s="790">
        <v>0.91981460023174966</v>
      </c>
      <c r="J233" s="790">
        <v>6.3731170336037077E-2</v>
      </c>
      <c r="K233" s="791">
        <v>0</v>
      </c>
      <c r="L233" s="692">
        <f t="shared" si="23"/>
        <v>0</v>
      </c>
      <c r="M233" s="693">
        <f t="shared" si="23"/>
        <v>1.687648836145118E-2</v>
      </c>
      <c r="N233" s="693">
        <f t="shared" si="23"/>
        <v>0.91753865219028807</v>
      </c>
      <c r="O233" s="693">
        <f t="shared" si="23"/>
        <v>6.5584859448260618E-2</v>
      </c>
      <c r="P233" s="694">
        <f t="shared" si="23"/>
        <v>0</v>
      </c>
      <c r="Q233" s="28"/>
      <c r="R233" s="28"/>
      <c r="S233" s="28"/>
      <c r="T233" s="28"/>
      <c r="U233" s="28"/>
      <c r="V233" s="28"/>
      <c r="W233" s="28"/>
      <c r="X233" s="28"/>
    </row>
    <row r="234" spans="2:24" ht="15">
      <c r="B234" s="691">
        <f t="shared" si="21"/>
        <v>41574</v>
      </c>
      <c r="C234" s="599">
        <f t="shared" si="22"/>
        <v>10</v>
      </c>
      <c r="D234" s="28">
        <v>0.97</v>
      </c>
      <c r="E234" s="28">
        <v>1</v>
      </c>
      <c r="F234" s="696">
        <v>1</v>
      </c>
      <c r="G234" s="790">
        <v>0</v>
      </c>
      <c r="H234" s="790">
        <v>2.2827346465816918E-2</v>
      </c>
      <c r="I234" s="790">
        <v>0.9147161066048668</v>
      </c>
      <c r="J234" s="790">
        <v>6.2456546929316341E-2</v>
      </c>
      <c r="K234" s="791">
        <v>0</v>
      </c>
      <c r="L234" s="692">
        <f t="shared" si="23"/>
        <v>0</v>
      </c>
      <c r="M234" s="693">
        <f t="shared" si="23"/>
        <v>1.8450834699787172E-2</v>
      </c>
      <c r="N234" s="693">
        <f t="shared" si="23"/>
        <v>0.91385489985386437</v>
      </c>
      <c r="O234" s="693">
        <f t="shared" si="23"/>
        <v>6.769426544634842E-2</v>
      </c>
      <c r="P234" s="694">
        <f t="shared" si="23"/>
        <v>0</v>
      </c>
      <c r="Q234" s="28"/>
      <c r="R234" s="28"/>
      <c r="S234" s="28"/>
      <c r="T234" s="28"/>
      <c r="U234" s="28"/>
      <c r="V234" s="28"/>
      <c r="W234" s="28"/>
      <c r="X234" s="28"/>
    </row>
    <row r="235" spans="2:24" ht="15">
      <c r="B235" s="691">
        <f t="shared" si="21"/>
        <v>41575</v>
      </c>
      <c r="C235" s="599">
        <f t="shared" si="22"/>
        <v>10</v>
      </c>
      <c r="D235" s="28">
        <v>0.97</v>
      </c>
      <c r="E235" s="28">
        <v>1</v>
      </c>
      <c r="F235" s="795">
        <v>0.99965277777777783</v>
      </c>
      <c r="G235" s="790">
        <v>0</v>
      </c>
      <c r="H235" s="790">
        <v>1.0999189533402802E-2</v>
      </c>
      <c r="I235" s="790">
        <v>0.93759407201574618</v>
      </c>
      <c r="J235" s="790">
        <v>5.1406738450850989E-2</v>
      </c>
      <c r="K235" s="791">
        <v>0</v>
      </c>
      <c r="L235" s="692">
        <f t="shared" si="23"/>
        <v>0</v>
      </c>
      <c r="M235" s="693">
        <f t="shared" si="23"/>
        <v>1.760784689331266E-2</v>
      </c>
      <c r="N235" s="693">
        <f t="shared" si="23"/>
        <v>0.91026445764236552</v>
      </c>
      <c r="O235" s="693">
        <f t="shared" si="23"/>
        <v>7.2127695464321753E-2</v>
      </c>
      <c r="P235" s="694">
        <f t="shared" si="23"/>
        <v>0</v>
      </c>
      <c r="Q235" s="28"/>
      <c r="R235" s="28"/>
      <c r="S235" s="28"/>
      <c r="T235" s="28"/>
      <c r="U235" s="28"/>
      <c r="V235" s="28"/>
      <c r="W235" s="28"/>
      <c r="X235" s="28"/>
    </row>
    <row r="236" spans="2:24" ht="15">
      <c r="B236" s="691">
        <f t="shared" si="21"/>
        <v>41576</v>
      </c>
      <c r="C236" s="599">
        <f t="shared" si="22"/>
        <v>10</v>
      </c>
      <c r="D236" s="28">
        <v>0.97</v>
      </c>
      <c r="E236" s="28">
        <v>1</v>
      </c>
      <c r="F236" s="795">
        <v>0.99872685185185184</v>
      </c>
      <c r="G236" s="790">
        <v>2.8972070923629621E-3</v>
      </c>
      <c r="H236" s="790">
        <v>4.0678754067875404E-2</v>
      </c>
      <c r="I236" s="790">
        <v>0.8568107856810786</v>
      </c>
      <c r="J236" s="790">
        <v>0.10251046025104603</v>
      </c>
      <c r="K236" s="791">
        <v>0</v>
      </c>
      <c r="L236" s="692">
        <f t="shared" si="23"/>
        <v>4.1388672748042315E-4</v>
      </c>
      <c r="M236" s="693">
        <f t="shared" si="23"/>
        <v>2.1748930623115639E-2</v>
      </c>
      <c r="N236" s="693">
        <f t="shared" si="23"/>
        <v>0.89510047334356835</v>
      </c>
      <c r="O236" s="693">
        <f t="shared" si="23"/>
        <v>8.3150596033315968E-2</v>
      </c>
      <c r="P236" s="694">
        <f t="shared" si="23"/>
        <v>0</v>
      </c>
      <c r="Q236" s="28"/>
      <c r="R236" s="28"/>
      <c r="S236" s="28"/>
      <c r="T236" s="28"/>
      <c r="U236" s="28"/>
      <c r="V236" s="28"/>
      <c r="W236" s="28"/>
      <c r="X236" s="28"/>
    </row>
    <row r="237" spans="2:24" ht="15">
      <c r="B237" s="691">
        <f t="shared" si="21"/>
        <v>41577</v>
      </c>
      <c r="C237" s="599">
        <f t="shared" si="22"/>
        <v>10</v>
      </c>
      <c r="D237" s="28">
        <v>0.97</v>
      </c>
      <c r="E237" s="28">
        <v>1</v>
      </c>
      <c r="F237" s="795">
        <v>1</v>
      </c>
      <c r="G237" s="790">
        <v>0</v>
      </c>
      <c r="H237" s="790">
        <v>1.7267354270483252E-2</v>
      </c>
      <c r="I237" s="790">
        <v>0.91285201066172206</v>
      </c>
      <c r="J237" s="790">
        <v>6.9880635067794641E-2</v>
      </c>
      <c r="K237" s="791">
        <v>0</v>
      </c>
      <c r="L237" s="692">
        <f t="shared" si="23"/>
        <v>4.1388672748042315E-4</v>
      </c>
      <c r="M237" s="693">
        <f t="shared" si="23"/>
        <v>2.14864744352475E-2</v>
      </c>
      <c r="N237" s="693">
        <f t="shared" si="23"/>
        <v>0.89678243294047777</v>
      </c>
      <c r="O237" s="693">
        <f t="shared" si="23"/>
        <v>8.1731092624274776E-2</v>
      </c>
      <c r="P237" s="694">
        <f t="shared" si="23"/>
        <v>0</v>
      </c>
      <c r="Q237" s="28"/>
      <c r="R237" s="28"/>
      <c r="S237" s="28"/>
      <c r="T237" s="28"/>
      <c r="U237" s="28"/>
      <c r="V237" s="28"/>
      <c r="W237" s="28"/>
      <c r="X237" s="28"/>
    </row>
    <row r="238" spans="2:24" ht="15">
      <c r="B238" s="691">
        <f t="shared" si="21"/>
        <v>41578</v>
      </c>
      <c r="C238" s="599">
        <f t="shared" si="22"/>
        <v>10</v>
      </c>
      <c r="D238" s="28">
        <v>0.97</v>
      </c>
      <c r="E238" s="28">
        <v>1</v>
      </c>
      <c r="F238" s="795">
        <v>0.99872685185185184</v>
      </c>
      <c r="G238" s="790">
        <v>6.9532970216711087E-4</v>
      </c>
      <c r="H238" s="790">
        <v>4.8127101936680967E-2</v>
      </c>
      <c r="I238" s="790">
        <v>0.834164443929027</v>
      </c>
      <c r="J238" s="790">
        <v>0.11770845413429201</v>
      </c>
      <c r="K238" s="791">
        <v>0</v>
      </c>
      <c r="L238" s="692">
        <f t="shared" ref="L238:P253" si="24">+AVERAGE(G232:G238)</f>
        <v>5.1321954207572478E-4</v>
      </c>
      <c r="M238" s="693">
        <f t="shared" si="24"/>
        <v>2.4339261882914388E-2</v>
      </c>
      <c r="N238" s="693">
        <f t="shared" si="24"/>
        <v>0.89394911314421066</v>
      </c>
      <c r="O238" s="693">
        <f t="shared" si="24"/>
        <v>8.1711624972874999E-2</v>
      </c>
      <c r="P238" s="694">
        <f t="shared" si="24"/>
        <v>0</v>
      </c>
      <c r="Q238" s="28"/>
      <c r="R238" s="28"/>
      <c r="S238" s="28"/>
      <c r="T238" s="28"/>
      <c r="U238" s="28"/>
      <c r="V238" s="28"/>
      <c r="W238" s="28"/>
      <c r="X238" s="28"/>
    </row>
    <row r="239" spans="2:24" ht="15">
      <c r="B239" s="691">
        <f t="shared" si="21"/>
        <v>41579</v>
      </c>
      <c r="C239" s="599">
        <f t="shared" si="22"/>
        <v>11</v>
      </c>
      <c r="D239" s="28">
        <v>0.97</v>
      </c>
      <c r="E239" s="28">
        <v>1</v>
      </c>
      <c r="F239" s="697">
        <v>1</v>
      </c>
      <c r="G239" s="698">
        <v>0</v>
      </c>
      <c r="H239" s="698">
        <v>9.5028392629505163E-3</v>
      </c>
      <c r="I239" s="698">
        <v>0.90763703789546879</v>
      </c>
      <c r="J239" s="698">
        <v>8.2860122841580716E-2</v>
      </c>
      <c r="K239" s="699">
        <v>0</v>
      </c>
      <c r="L239" s="692">
        <f t="shared" si="24"/>
        <v>5.1321954207572478E-4</v>
      </c>
      <c r="M239" s="693">
        <f t="shared" si="24"/>
        <v>2.3693830709917579E-2</v>
      </c>
      <c r="N239" s="693">
        <f t="shared" si="24"/>
        <v>0.89765557957423703</v>
      </c>
      <c r="O239" s="693">
        <f t="shared" si="24"/>
        <v>7.8650589715845404E-2</v>
      </c>
      <c r="P239" s="694">
        <f t="shared" si="24"/>
        <v>0</v>
      </c>
    </row>
    <row r="240" spans="2:24" ht="15">
      <c r="B240" s="691">
        <f t="shared" si="21"/>
        <v>41580</v>
      </c>
      <c r="C240" s="599">
        <f t="shared" si="22"/>
        <v>11</v>
      </c>
      <c r="D240" s="28">
        <v>0.97</v>
      </c>
      <c r="E240" s="28">
        <v>1</v>
      </c>
      <c r="F240" s="697">
        <v>1</v>
      </c>
      <c r="G240" s="698">
        <v>0</v>
      </c>
      <c r="H240" s="698">
        <v>1.1820604936840885E-2</v>
      </c>
      <c r="I240" s="698">
        <v>0.92768571097462049</v>
      </c>
      <c r="J240" s="698">
        <v>6.0493684088538648E-2</v>
      </c>
      <c r="K240" s="699">
        <v>0</v>
      </c>
      <c r="L240" s="692">
        <f t="shared" si="24"/>
        <v>5.1321954207572478E-4</v>
      </c>
      <c r="M240" s="693">
        <f t="shared" si="24"/>
        <v>2.3031884353435818E-2</v>
      </c>
      <c r="N240" s="693">
        <f t="shared" si="24"/>
        <v>0.89878002396607581</v>
      </c>
      <c r="O240" s="693">
        <f t="shared" si="24"/>
        <v>7.8188091680488472E-2</v>
      </c>
      <c r="P240" s="694">
        <f t="shared" si="24"/>
        <v>0</v>
      </c>
    </row>
    <row r="241" spans="1:16" ht="15">
      <c r="B241" s="691">
        <f t="shared" si="21"/>
        <v>41581</v>
      </c>
      <c r="C241" s="599">
        <f t="shared" si="22"/>
        <v>11</v>
      </c>
      <c r="D241" s="28">
        <v>0.97</v>
      </c>
      <c r="E241" s="28">
        <v>1</v>
      </c>
      <c r="F241" s="700">
        <v>1</v>
      </c>
      <c r="G241" s="701">
        <v>2.0859891065013328E-3</v>
      </c>
      <c r="H241" s="698">
        <v>2.5897108349785158E-2</v>
      </c>
      <c r="I241" s="698">
        <v>0.90930205551039367</v>
      </c>
      <c r="J241" s="698">
        <v>6.4800836139821155E-2</v>
      </c>
      <c r="K241" s="702">
        <v>0</v>
      </c>
      <c r="L241" s="692">
        <f t="shared" si="24"/>
        <v>8.1121798586162946E-4</v>
      </c>
      <c r="M241" s="693">
        <f t="shared" si="24"/>
        <v>2.3470421765431283E-2</v>
      </c>
      <c r="N241" s="693">
        <f t="shared" si="24"/>
        <v>0.89800658809543676</v>
      </c>
      <c r="O241" s="693">
        <f t="shared" si="24"/>
        <v>7.8522990139132026E-2</v>
      </c>
      <c r="P241" s="694">
        <f t="shared" si="24"/>
        <v>0</v>
      </c>
    </row>
    <row r="242" spans="1:16" ht="15">
      <c r="B242" s="691">
        <f t="shared" si="21"/>
        <v>41582</v>
      </c>
      <c r="C242" s="599">
        <f t="shared" si="22"/>
        <v>11</v>
      </c>
      <c r="D242" s="28">
        <v>0.97</v>
      </c>
      <c r="E242" s="28">
        <v>1</v>
      </c>
      <c r="F242" s="700">
        <v>0.99872685185185184</v>
      </c>
      <c r="G242" s="701">
        <v>0</v>
      </c>
      <c r="H242" s="698">
        <v>3.3259937420326804E-2</v>
      </c>
      <c r="I242" s="698">
        <v>0.86800324487194347</v>
      </c>
      <c r="J242" s="698">
        <v>9.8736817707729754E-2</v>
      </c>
      <c r="K242" s="702">
        <v>0</v>
      </c>
      <c r="L242" s="692">
        <f t="shared" si="24"/>
        <v>8.1121798586162946E-4</v>
      </c>
      <c r="M242" s="693">
        <f t="shared" si="24"/>
        <v>2.6650528606420427E-2</v>
      </c>
      <c r="N242" s="693">
        <f t="shared" si="24"/>
        <v>0.88806504136060782</v>
      </c>
      <c r="O242" s="693">
        <f t="shared" si="24"/>
        <v>8.5284430032971856E-2</v>
      </c>
      <c r="P242" s="694">
        <f t="shared" si="24"/>
        <v>0</v>
      </c>
    </row>
    <row r="243" spans="1:16" ht="15">
      <c r="B243" s="691">
        <f t="shared" si="21"/>
        <v>41583</v>
      </c>
      <c r="C243" s="599">
        <f t="shared" si="22"/>
        <v>11</v>
      </c>
      <c r="D243" s="28">
        <v>0.97</v>
      </c>
      <c r="E243" s="28">
        <v>1</v>
      </c>
      <c r="F243" s="697">
        <v>0.99872685185185184</v>
      </c>
      <c r="G243" s="698">
        <v>0</v>
      </c>
      <c r="H243" s="698">
        <v>4.229922354849925E-2</v>
      </c>
      <c r="I243" s="698">
        <v>0.78050759068258202</v>
      </c>
      <c r="J243" s="698">
        <v>0.17719318576891877</v>
      </c>
      <c r="K243" s="699">
        <v>0</v>
      </c>
      <c r="L243" s="692">
        <f t="shared" si="24"/>
        <v>3.973312583812062E-4</v>
      </c>
      <c r="M243" s="693">
        <f t="shared" si="24"/>
        <v>2.6882024246509546E-2</v>
      </c>
      <c r="N243" s="693">
        <f t="shared" si="24"/>
        <v>0.87716458493225091</v>
      </c>
      <c r="O243" s="693">
        <f t="shared" si="24"/>
        <v>9.5953390821239395E-2</v>
      </c>
      <c r="P243" s="694">
        <f t="shared" si="24"/>
        <v>0</v>
      </c>
    </row>
    <row r="244" spans="1:16" ht="15">
      <c r="B244" s="691">
        <f t="shared" si="21"/>
        <v>41584</v>
      </c>
      <c r="C244" s="599">
        <f t="shared" si="22"/>
        <v>11</v>
      </c>
      <c r="D244" s="28">
        <v>0.97</v>
      </c>
      <c r="E244" s="28">
        <v>1</v>
      </c>
      <c r="F244" s="700">
        <v>0.99872685185185184</v>
      </c>
      <c r="G244" s="701">
        <v>6.9532970216711091E-3</v>
      </c>
      <c r="H244" s="698">
        <v>2.6840938265841989E-2</v>
      </c>
      <c r="I244" s="698">
        <v>0.8677792041078306</v>
      </c>
      <c r="J244" s="698">
        <v>0.10537985762632746</v>
      </c>
      <c r="K244" s="702">
        <v>0</v>
      </c>
      <c r="L244" s="692">
        <f t="shared" si="24"/>
        <v>1.3906594043342217E-3</v>
      </c>
      <c r="M244" s="693">
        <f t="shared" si="24"/>
        <v>2.8249679102989367E-2</v>
      </c>
      <c r="N244" s="693">
        <f t="shared" si="24"/>
        <v>0.87072561256740943</v>
      </c>
      <c r="O244" s="693">
        <f t="shared" si="24"/>
        <v>0.10102470832960123</v>
      </c>
      <c r="P244" s="694">
        <f t="shared" si="24"/>
        <v>0</v>
      </c>
    </row>
    <row r="245" spans="1:16" ht="15">
      <c r="B245" s="691">
        <f t="shared" si="21"/>
        <v>41585</v>
      </c>
      <c r="C245" s="599">
        <f t="shared" si="22"/>
        <v>11</v>
      </c>
      <c r="D245" s="28">
        <v>0.97</v>
      </c>
      <c r="E245" s="28">
        <v>1</v>
      </c>
      <c r="F245" s="697">
        <v>0.99861111111111101</v>
      </c>
      <c r="G245" s="698">
        <v>0</v>
      </c>
      <c r="H245" s="698">
        <v>2.8395920259619841E-2</v>
      </c>
      <c r="I245" s="698">
        <v>0.91365322206768662</v>
      </c>
      <c r="J245" s="698">
        <v>5.7950857672693555E-2</v>
      </c>
      <c r="K245" s="699">
        <v>0</v>
      </c>
      <c r="L245" s="692">
        <f t="shared" si="24"/>
        <v>1.2913265897389202E-3</v>
      </c>
      <c r="M245" s="693">
        <f t="shared" si="24"/>
        <v>2.5430938863409209E-2</v>
      </c>
      <c r="N245" s="693">
        <f t="shared" si="24"/>
        <v>0.88208115230150386</v>
      </c>
      <c r="O245" s="693">
        <f t="shared" si="24"/>
        <v>9.248790883508716E-2</v>
      </c>
      <c r="P245" s="694">
        <f t="shared" si="24"/>
        <v>0</v>
      </c>
    </row>
    <row r="246" spans="1:16" ht="15">
      <c r="B246" s="691">
        <f t="shared" si="21"/>
        <v>41586</v>
      </c>
      <c r="C246" s="599">
        <f t="shared" si="22"/>
        <v>11</v>
      </c>
      <c r="D246" s="28">
        <v>0.97</v>
      </c>
      <c r="E246" s="28">
        <v>1</v>
      </c>
      <c r="F246" s="697">
        <v>0.99803240740740751</v>
      </c>
      <c r="G246" s="698">
        <v>0</v>
      </c>
      <c r="H246" s="698">
        <v>1.2640612315899339E-2</v>
      </c>
      <c r="I246" s="698">
        <v>0.93586918705786848</v>
      </c>
      <c r="J246" s="698">
        <v>5.149020062623217E-2</v>
      </c>
      <c r="K246" s="699">
        <v>0</v>
      </c>
      <c r="L246" s="692">
        <f t="shared" si="24"/>
        <v>1.2913265897389202E-3</v>
      </c>
      <c r="M246" s="693">
        <f t="shared" si="24"/>
        <v>2.587919215668761E-2</v>
      </c>
      <c r="N246" s="693">
        <f t="shared" si="24"/>
        <v>0.88611431646756078</v>
      </c>
      <c r="O246" s="693">
        <f t="shared" si="24"/>
        <v>8.8006491375751644E-2</v>
      </c>
      <c r="P246" s="694">
        <f t="shared" si="24"/>
        <v>0</v>
      </c>
    </row>
    <row r="247" spans="1:16" ht="15">
      <c r="B247" s="691">
        <f t="shared" si="21"/>
        <v>41587</v>
      </c>
      <c r="C247" s="599">
        <f t="shared" si="22"/>
        <v>11</v>
      </c>
      <c r="D247" s="28">
        <v>0.97</v>
      </c>
      <c r="E247" s="28">
        <v>1</v>
      </c>
      <c r="F247" s="703">
        <v>1</v>
      </c>
      <c r="G247" s="704">
        <v>4.6387568131740694E-4</v>
      </c>
      <c r="H247" s="705">
        <v>1.6359206404455272E-2</v>
      </c>
      <c r="I247" s="705">
        <v>0.94802181227520599</v>
      </c>
      <c r="J247" s="705">
        <v>3.5618981320338784E-2</v>
      </c>
      <c r="K247" s="706">
        <v>0</v>
      </c>
      <c r="L247" s="692">
        <f t="shared" si="24"/>
        <v>1.3575945442128358E-3</v>
      </c>
      <c r="M247" s="693">
        <f t="shared" si="24"/>
        <v>2.6527563794918236E-2</v>
      </c>
      <c r="N247" s="693">
        <f t="shared" si="24"/>
        <v>0.88901947379621582</v>
      </c>
      <c r="O247" s="693">
        <f t="shared" si="24"/>
        <v>8.4452962408865948E-2</v>
      </c>
      <c r="P247" s="694">
        <f t="shared" si="24"/>
        <v>0</v>
      </c>
    </row>
    <row r="248" spans="1:16" ht="15">
      <c r="B248" s="691">
        <f t="shared" si="21"/>
        <v>41588</v>
      </c>
      <c r="C248" s="599">
        <f t="shared" si="22"/>
        <v>11</v>
      </c>
      <c r="D248" s="28">
        <v>0.97</v>
      </c>
      <c r="E248" s="28">
        <v>1</v>
      </c>
      <c r="F248" s="700">
        <v>1</v>
      </c>
      <c r="G248" s="701">
        <v>0</v>
      </c>
      <c r="H248" s="698">
        <v>1.3684332598863504E-2</v>
      </c>
      <c r="I248" s="698">
        <v>0.93668096950017399</v>
      </c>
      <c r="J248" s="698">
        <v>4.9634697900962539E-2</v>
      </c>
      <c r="K248" s="702">
        <v>0</v>
      </c>
      <c r="L248" s="692">
        <f t="shared" si="24"/>
        <v>1.0595961004269308E-3</v>
      </c>
      <c r="M248" s="693">
        <f t="shared" si="24"/>
        <v>2.4782881544786573E-2</v>
      </c>
      <c r="N248" s="693">
        <f t="shared" si="24"/>
        <v>0.89293074722332733</v>
      </c>
      <c r="O248" s="693">
        <f t="shared" si="24"/>
        <v>8.2286371231886132E-2</v>
      </c>
      <c r="P248" s="694">
        <f t="shared" si="24"/>
        <v>0</v>
      </c>
    </row>
    <row r="249" spans="1:16" ht="15">
      <c r="B249" s="691">
        <f t="shared" si="21"/>
        <v>41589</v>
      </c>
      <c r="C249" s="599">
        <f t="shared" si="22"/>
        <v>11</v>
      </c>
      <c r="D249" s="28">
        <v>0.97</v>
      </c>
      <c r="E249" s="28">
        <v>1</v>
      </c>
      <c r="F249" s="700">
        <v>1</v>
      </c>
      <c r="G249" s="701">
        <v>0</v>
      </c>
      <c r="H249" s="698">
        <v>1.2756581236228691E-2</v>
      </c>
      <c r="I249" s="698">
        <v>0.91244346515133945</v>
      </c>
      <c r="J249" s="698">
        <v>7.4799953612431871E-2</v>
      </c>
      <c r="K249" s="702">
        <v>0</v>
      </c>
      <c r="L249" s="692">
        <f t="shared" si="24"/>
        <v>1.0595961004269308E-3</v>
      </c>
      <c r="M249" s="693">
        <f t="shared" si="24"/>
        <v>2.1853830661343988E-2</v>
      </c>
      <c r="N249" s="693">
        <f t="shared" si="24"/>
        <v>0.89927935012038396</v>
      </c>
      <c r="O249" s="693">
        <f t="shared" si="24"/>
        <v>7.8866819218272169E-2</v>
      </c>
      <c r="P249" s="694">
        <f t="shared" si="24"/>
        <v>0</v>
      </c>
    </row>
    <row r="250" spans="1:16" ht="15">
      <c r="B250" s="691">
        <f t="shared" si="21"/>
        <v>41590</v>
      </c>
      <c r="C250" s="599">
        <f t="shared" si="22"/>
        <v>11</v>
      </c>
      <c r="D250" s="28">
        <v>0.97</v>
      </c>
      <c r="E250" s="28">
        <v>1</v>
      </c>
      <c r="F250" s="697">
        <v>0.99884259259259256</v>
      </c>
      <c r="G250" s="698">
        <v>1.1587485515643106E-4</v>
      </c>
      <c r="H250" s="698">
        <v>2.6190752114961177E-2</v>
      </c>
      <c r="I250" s="698">
        <v>0.90891180901610846</v>
      </c>
      <c r="J250" s="698">
        <v>6.4897438868930346E-2</v>
      </c>
      <c r="K250" s="699">
        <v>0</v>
      </c>
      <c r="L250" s="692">
        <f t="shared" si="24"/>
        <v>1.0761496511635638E-3</v>
      </c>
      <c r="M250" s="693">
        <f t="shared" si="24"/>
        <v>1.9552620456552833E-2</v>
      </c>
      <c r="N250" s="693">
        <f t="shared" si="24"/>
        <v>0.91762280988231626</v>
      </c>
      <c r="O250" s="693">
        <f t="shared" si="24"/>
        <v>6.2824569661130952E-2</v>
      </c>
      <c r="P250" s="694">
        <f t="shared" si="24"/>
        <v>0</v>
      </c>
    </row>
    <row r="251" spans="1:16" ht="15">
      <c r="B251" s="691">
        <f t="shared" si="21"/>
        <v>41591</v>
      </c>
      <c r="C251" s="599">
        <f t="shared" si="22"/>
        <v>11</v>
      </c>
      <c r="D251" s="28">
        <v>0.97</v>
      </c>
      <c r="E251" s="28">
        <v>1</v>
      </c>
      <c r="F251" s="700">
        <v>0.99884259259259256</v>
      </c>
      <c r="G251" s="701">
        <v>0</v>
      </c>
      <c r="H251" s="698">
        <v>2.1205098493626885E-2</v>
      </c>
      <c r="I251" s="698">
        <v>0.85561993047508689</v>
      </c>
      <c r="J251" s="698">
        <v>0.12317497103128622</v>
      </c>
      <c r="K251" s="702">
        <v>0</v>
      </c>
      <c r="L251" s="692">
        <f t="shared" si="24"/>
        <v>8.2821505210548281E-5</v>
      </c>
      <c r="M251" s="693">
        <f t="shared" si="24"/>
        <v>1.8747500489093533E-2</v>
      </c>
      <c r="N251" s="693">
        <f t="shared" si="24"/>
        <v>0.91588577079192424</v>
      </c>
      <c r="O251" s="693">
        <f t="shared" si="24"/>
        <v>6.5366728718982206E-2</v>
      </c>
      <c r="P251" s="694">
        <f t="shared" si="24"/>
        <v>0</v>
      </c>
    </row>
    <row r="252" spans="1:16" ht="15">
      <c r="B252" s="691">
        <f t="shared" si="21"/>
        <v>41592</v>
      </c>
      <c r="C252" s="599">
        <f t="shared" si="22"/>
        <v>11</v>
      </c>
      <c r="D252" s="28">
        <v>0.97</v>
      </c>
      <c r="E252" s="28">
        <v>1</v>
      </c>
      <c r="F252" s="700">
        <v>0.99976851851851867</v>
      </c>
      <c r="G252" s="701">
        <v>0</v>
      </c>
      <c r="H252" s="698">
        <v>3.6466774716369527E-2</v>
      </c>
      <c r="I252" s="698">
        <v>0.86061588330632088</v>
      </c>
      <c r="J252" s="698">
        <v>0.10291734197730956</v>
      </c>
      <c r="K252" s="702">
        <v>0</v>
      </c>
      <c r="L252" s="692">
        <f t="shared" si="24"/>
        <v>8.2821505210548281E-5</v>
      </c>
      <c r="M252" s="693">
        <f t="shared" si="24"/>
        <v>1.9900479697200626E-2</v>
      </c>
      <c r="N252" s="693">
        <f t="shared" si="24"/>
        <v>0.9083090081117291</v>
      </c>
      <c r="O252" s="693">
        <f t="shared" si="24"/>
        <v>7.1790512191070216E-2</v>
      </c>
      <c r="P252" s="694">
        <f t="shared" si="24"/>
        <v>0</v>
      </c>
    </row>
    <row r="253" spans="1:16" ht="15">
      <c r="A253" s="625" t="s">
        <v>189</v>
      </c>
      <c r="B253" s="691">
        <f t="shared" si="21"/>
        <v>41593</v>
      </c>
      <c r="C253" s="599">
        <f t="shared" si="22"/>
        <v>11</v>
      </c>
      <c r="D253" s="28">
        <v>0.97</v>
      </c>
      <c r="E253" s="28">
        <v>1</v>
      </c>
      <c r="F253" s="700">
        <v>0.99976851851851867</v>
      </c>
      <c r="G253" s="701">
        <v>0</v>
      </c>
      <c r="H253" s="698">
        <v>5.0011576753878212E-2</v>
      </c>
      <c r="I253" s="698">
        <v>0.90449178050474643</v>
      </c>
      <c r="J253" s="698">
        <v>4.5496642741375319E-2</v>
      </c>
      <c r="K253" s="702">
        <v>0</v>
      </c>
      <c r="L253" s="692">
        <f t="shared" si="24"/>
        <v>8.2821505210548281E-5</v>
      </c>
      <c r="M253" s="693">
        <f t="shared" si="24"/>
        <v>2.5239188902626185E-2</v>
      </c>
      <c r="N253" s="693">
        <f t="shared" si="24"/>
        <v>0.90382652146128317</v>
      </c>
      <c r="O253" s="693">
        <f t="shared" si="24"/>
        <v>7.0934289636090664E-2</v>
      </c>
      <c r="P253" s="694">
        <f t="shared" si="24"/>
        <v>0</v>
      </c>
    </row>
    <row r="254" spans="1:16" ht="15">
      <c r="B254" s="691">
        <f t="shared" si="21"/>
        <v>41594</v>
      </c>
      <c r="C254" s="599">
        <f t="shared" si="22"/>
        <v>11</v>
      </c>
      <c r="D254" s="28">
        <v>0.97</v>
      </c>
      <c r="E254" s="28">
        <v>1</v>
      </c>
      <c r="F254" s="700">
        <v>0.99976851851851867</v>
      </c>
      <c r="G254" s="701">
        <v>0</v>
      </c>
      <c r="H254" s="698">
        <v>1.9101643899050707E-2</v>
      </c>
      <c r="I254" s="698">
        <v>0.93262329242880293</v>
      </c>
      <c r="J254" s="698">
        <v>4.8275063672146332E-2</v>
      </c>
      <c r="K254" s="702">
        <v>0</v>
      </c>
      <c r="L254" s="692">
        <f t="shared" ref="L254:P299" si="25">+AVERAGE(G248:G254)</f>
        <v>1.6553550736633007E-5</v>
      </c>
      <c r="M254" s="693">
        <f t="shared" si="25"/>
        <v>2.5630965687568386E-2</v>
      </c>
      <c r="N254" s="693">
        <f t="shared" si="25"/>
        <v>0.90162673291179707</v>
      </c>
      <c r="O254" s="693">
        <f t="shared" si="25"/>
        <v>7.2742301400634604E-2</v>
      </c>
      <c r="P254" s="694">
        <f t="shared" si="25"/>
        <v>0</v>
      </c>
    </row>
    <row r="255" spans="1:16" ht="15">
      <c r="B255" s="691">
        <f t="shared" si="21"/>
        <v>41595</v>
      </c>
      <c r="C255" s="599">
        <f t="shared" si="22"/>
        <v>11</v>
      </c>
      <c r="D255" s="28">
        <v>0.97</v>
      </c>
      <c r="E255" s="28">
        <v>1</v>
      </c>
      <c r="F255" s="700">
        <v>0.99976851851851867</v>
      </c>
      <c r="G255" s="701">
        <v>0</v>
      </c>
      <c r="H255" s="698">
        <v>1.6323222968279694E-2</v>
      </c>
      <c r="I255" s="698">
        <v>0.91826811761981941</v>
      </c>
      <c r="J255" s="698">
        <v>6.5408659411900896E-2</v>
      </c>
      <c r="K255" s="702">
        <v>0</v>
      </c>
      <c r="L255" s="692">
        <f t="shared" si="25"/>
        <v>1.6553550736633007E-5</v>
      </c>
      <c r="M255" s="693">
        <f t="shared" si="25"/>
        <v>2.6007950026056412E-2</v>
      </c>
      <c r="N255" s="693">
        <f t="shared" si="25"/>
        <v>0.89899632550031761</v>
      </c>
      <c r="O255" s="693">
        <f t="shared" si="25"/>
        <v>7.4995724473625791E-2</v>
      </c>
      <c r="P255" s="694">
        <f t="shared" si="25"/>
        <v>0</v>
      </c>
    </row>
    <row r="256" spans="1:16" ht="15">
      <c r="B256" s="691">
        <f t="shared" si="21"/>
        <v>41596</v>
      </c>
      <c r="C256" s="599">
        <f t="shared" si="22"/>
        <v>11</v>
      </c>
      <c r="D256" s="28">
        <v>0.97</v>
      </c>
      <c r="E256" s="28">
        <v>1</v>
      </c>
      <c r="F256" s="700">
        <v>1</v>
      </c>
      <c r="G256" s="701">
        <v>0</v>
      </c>
      <c r="H256" s="698">
        <v>3.0446862699699005E-2</v>
      </c>
      <c r="I256" s="698">
        <v>0.8677934707108127</v>
      </c>
      <c r="J256" s="698">
        <v>0.1017596665894883</v>
      </c>
      <c r="K256" s="702">
        <v>0</v>
      </c>
      <c r="L256" s="692">
        <f t="shared" si="25"/>
        <v>1.6553550736633007E-5</v>
      </c>
      <c r="M256" s="693">
        <f t="shared" si="25"/>
        <v>2.8535133092266459E-2</v>
      </c>
      <c r="N256" s="693">
        <f t="shared" si="25"/>
        <v>0.89261775486595663</v>
      </c>
      <c r="O256" s="693">
        <f t="shared" si="25"/>
        <v>7.8847112041776718E-2</v>
      </c>
      <c r="P256" s="694">
        <f t="shared" si="25"/>
        <v>0</v>
      </c>
    </row>
    <row r="257" spans="2:16" ht="15">
      <c r="B257" s="691">
        <f t="shared" si="21"/>
        <v>41597</v>
      </c>
      <c r="C257" s="599">
        <f t="shared" si="22"/>
        <v>11</v>
      </c>
      <c r="D257" s="28">
        <v>0.97</v>
      </c>
      <c r="E257" s="28">
        <v>1</v>
      </c>
      <c r="F257" s="796">
        <f>AVERAGE(F256,F258)</f>
        <v>0.99988425925925939</v>
      </c>
      <c r="G257" s="796">
        <f t="shared" ref="G257:K257" si="26">AVERAGE(G256,G258)</f>
        <v>0</v>
      </c>
      <c r="H257" s="796">
        <f>AVERAGE(H256,H258)</f>
        <v>3.2704329705950455E-2</v>
      </c>
      <c r="I257" s="796">
        <f t="shared" si="26"/>
        <v>0.87676545496642744</v>
      </c>
      <c r="J257" s="796">
        <f t="shared" si="26"/>
        <v>9.0530215327622135E-2</v>
      </c>
      <c r="K257" s="796">
        <f t="shared" si="26"/>
        <v>0</v>
      </c>
      <c r="L257" s="692">
        <f t="shared" si="25"/>
        <v>0</v>
      </c>
      <c r="M257" s="693">
        <f t="shared" si="25"/>
        <v>2.9465644176693499E-2</v>
      </c>
      <c r="N257" s="693">
        <f t="shared" si="25"/>
        <v>0.8880254185731451</v>
      </c>
      <c r="O257" s="693">
        <f t="shared" si="25"/>
        <v>8.2508937250161257E-2</v>
      </c>
      <c r="P257" s="694">
        <f t="shared" si="25"/>
        <v>0</v>
      </c>
    </row>
    <row r="258" spans="2:16" ht="15">
      <c r="B258" s="691">
        <f t="shared" si="21"/>
        <v>41598</v>
      </c>
      <c r="C258" s="599">
        <f t="shared" si="22"/>
        <v>11</v>
      </c>
      <c r="D258" s="28">
        <v>0.97</v>
      </c>
      <c r="E258" s="28">
        <v>1</v>
      </c>
      <c r="F258" s="700">
        <v>0.99976851851851867</v>
      </c>
      <c r="G258" s="701">
        <v>0</v>
      </c>
      <c r="H258" s="698">
        <v>3.4961796712201898E-2</v>
      </c>
      <c r="I258" s="698">
        <v>0.88573743922204218</v>
      </c>
      <c r="J258" s="698">
        <v>7.9300764065755966E-2</v>
      </c>
      <c r="K258" s="702">
        <v>0</v>
      </c>
      <c r="L258" s="692">
        <f>+AVERAGE(G252:G258)</f>
        <v>0</v>
      </c>
      <c r="M258" s="693">
        <f t="shared" si="25"/>
        <v>3.1430886779347071E-2</v>
      </c>
      <c r="N258" s="693">
        <f t="shared" si="25"/>
        <v>0.89232791982271031</v>
      </c>
      <c r="O258" s="693">
        <f t="shared" si="25"/>
        <v>7.624119339794265E-2</v>
      </c>
      <c r="P258" s="694">
        <f t="shared" si="25"/>
        <v>0</v>
      </c>
    </row>
    <row r="259" spans="2:16" ht="15">
      <c r="B259" s="691">
        <f t="shared" si="21"/>
        <v>41599</v>
      </c>
      <c r="C259" s="599">
        <f t="shared" si="22"/>
        <v>11</v>
      </c>
      <c r="D259" s="28">
        <v>0.97</v>
      </c>
      <c r="E259" s="28">
        <v>1</v>
      </c>
      <c r="F259" s="697">
        <v>0.99976851851851867</v>
      </c>
      <c r="G259" s="698">
        <v>0</v>
      </c>
      <c r="H259" s="698">
        <v>3.831905533688354E-2</v>
      </c>
      <c r="I259" s="698">
        <v>0.82357027089604073</v>
      </c>
      <c r="J259" s="698">
        <v>0.13811067376707573</v>
      </c>
      <c r="K259" s="699">
        <v>0</v>
      </c>
      <c r="L259" s="692">
        <f t="shared" si="25"/>
        <v>0</v>
      </c>
      <c r="M259" s="693">
        <f t="shared" si="25"/>
        <v>3.169549829656336E-2</v>
      </c>
      <c r="N259" s="693">
        <f t="shared" si="25"/>
        <v>0.88703568947838463</v>
      </c>
      <c r="O259" s="693">
        <f t="shared" si="25"/>
        <v>8.1268812225052098E-2</v>
      </c>
      <c r="P259" s="694">
        <f t="shared" si="25"/>
        <v>0</v>
      </c>
    </row>
    <row r="260" spans="2:16" ht="15">
      <c r="B260" s="691">
        <f t="shared" si="21"/>
        <v>41600</v>
      </c>
      <c r="C260" s="599">
        <f t="shared" si="22"/>
        <v>11</v>
      </c>
      <c r="D260" s="28">
        <v>0.97</v>
      </c>
      <c r="E260" s="28">
        <v>1</v>
      </c>
      <c r="F260" s="697">
        <v>0.99976851851851867</v>
      </c>
      <c r="G260" s="698">
        <v>0</v>
      </c>
      <c r="H260" s="698">
        <v>3.4267191479509143E-2</v>
      </c>
      <c r="I260" s="698">
        <v>0.87149803195184072</v>
      </c>
      <c r="J260" s="698">
        <v>9.4234776568650147E-2</v>
      </c>
      <c r="K260" s="699">
        <v>0</v>
      </c>
      <c r="L260" s="692">
        <f t="shared" si="25"/>
        <v>0</v>
      </c>
      <c r="M260" s="693">
        <f>+AVERAGE(H254:H260)</f>
        <v>2.9446300400224921E-2</v>
      </c>
      <c r="N260" s="693">
        <f t="shared" si="25"/>
        <v>0.88232229682796959</v>
      </c>
      <c r="O260" s="693">
        <f>+AVERAGE(J254:J260)</f>
        <v>8.8231402771805634E-2</v>
      </c>
      <c r="P260" s="694">
        <f t="shared" si="25"/>
        <v>0</v>
      </c>
    </row>
    <row r="261" spans="2:16" ht="15">
      <c r="B261" s="691">
        <f t="shared" si="21"/>
        <v>41601</v>
      </c>
      <c r="C261" s="599">
        <f t="shared" si="22"/>
        <v>11</v>
      </c>
      <c r="D261" s="28">
        <v>0.97</v>
      </c>
      <c r="E261" s="28">
        <v>1</v>
      </c>
      <c r="F261" s="697">
        <v>0.99976851851851867</v>
      </c>
      <c r="G261" s="698">
        <v>0</v>
      </c>
      <c r="H261" s="698">
        <v>1.8407038666357952E-2</v>
      </c>
      <c r="I261" s="698">
        <v>0.91653160453808757</v>
      </c>
      <c r="J261" s="698">
        <v>6.5061356795554526E-2</v>
      </c>
      <c r="K261" s="699">
        <v>0</v>
      </c>
      <c r="L261" s="692">
        <f t="shared" si="25"/>
        <v>0</v>
      </c>
      <c r="M261" s="693">
        <f t="shared" si="25"/>
        <v>2.934707108126881E-2</v>
      </c>
      <c r="N261" s="693">
        <f t="shared" si="25"/>
        <v>0.88002348427215282</v>
      </c>
      <c r="O261" s="693">
        <f t="shared" si="25"/>
        <v>9.0629444646578225E-2</v>
      </c>
      <c r="P261" s="694">
        <f t="shared" si="25"/>
        <v>0</v>
      </c>
    </row>
    <row r="262" spans="2:16" ht="15">
      <c r="B262" s="691">
        <f t="shared" si="21"/>
        <v>41602</v>
      </c>
      <c r="C262" s="599">
        <f t="shared" si="22"/>
        <v>11</v>
      </c>
      <c r="D262" s="28">
        <v>0.97</v>
      </c>
      <c r="E262" s="28">
        <v>1</v>
      </c>
      <c r="F262" s="697">
        <v>0.99976851851851867</v>
      </c>
      <c r="G262" s="698">
        <v>0</v>
      </c>
      <c r="H262" s="698">
        <v>2.1995832368603842E-2</v>
      </c>
      <c r="I262" s="698">
        <v>0.90507061819865708</v>
      </c>
      <c r="J262" s="698">
        <v>7.2933549432739053E-2</v>
      </c>
      <c r="K262" s="699">
        <v>0</v>
      </c>
      <c r="L262" s="692">
        <f t="shared" si="25"/>
        <v>0</v>
      </c>
      <c r="M262" s="693">
        <f t="shared" si="25"/>
        <v>3.0157443852743687E-2</v>
      </c>
      <c r="N262" s="693">
        <f t="shared" si="25"/>
        <v>0.87813812721198681</v>
      </c>
      <c r="O262" s="693">
        <f t="shared" si="25"/>
        <v>9.1704428935269408E-2</v>
      </c>
      <c r="P262" s="694">
        <f t="shared" si="25"/>
        <v>0</v>
      </c>
    </row>
    <row r="263" spans="2:16" ht="15">
      <c r="B263" s="691">
        <f t="shared" si="21"/>
        <v>41603</v>
      </c>
      <c r="C263" s="599">
        <f t="shared" si="22"/>
        <v>11</v>
      </c>
      <c r="D263" s="28">
        <v>0.97</v>
      </c>
      <c r="E263" s="28">
        <v>1</v>
      </c>
      <c r="F263" s="697">
        <v>0.99976851851851867</v>
      </c>
      <c r="G263" s="698">
        <v>0</v>
      </c>
      <c r="H263" s="698">
        <v>4.6075480435285948E-2</v>
      </c>
      <c r="I263" s="698">
        <v>0.84637647603611943</v>
      </c>
      <c r="J263" s="698">
        <v>0.10754804352859458</v>
      </c>
      <c r="K263" s="699">
        <v>0</v>
      </c>
      <c r="L263" s="692">
        <f t="shared" si="25"/>
        <v>0</v>
      </c>
      <c r="M263" s="693">
        <f t="shared" si="25"/>
        <v>3.2390103529256108E-2</v>
      </c>
      <c r="N263" s="693">
        <f t="shared" si="25"/>
        <v>0.87507855654417355</v>
      </c>
      <c r="O263" s="693">
        <f t="shared" si="25"/>
        <v>9.2531339926570325E-2</v>
      </c>
      <c r="P263" s="694">
        <f t="shared" si="25"/>
        <v>0</v>
      </c>
    </row>
    <row r="264" spans="2:16" ht="15">
      <c r="B264" s="691">
        <f t="shared" si="21"/>
        <v>41604</v>
      </c>
      <c r="C264" s="599">
        <f t="shared" si="22"/>
        <v>11</v>
      </c>
      <c r="D264" s="28">
        <v>0.97</v>
      </c>
      <c r="E264" s="28">
        <v>1</v>
      </c>
      <c r="F264" s="697">
        <v>0.99976851851851867</v>
      </c>
      <c r="G264" s="698">
        <v>0</v>
      </c>
      <c r="H264" s="698">
        <v>2.3848112989117851E-2</v>
      </c>
      <c r="I264" s="698">
        <v>0.85413290113452189</v>
      </c>
      <c r="J264" s="698">
        <v>0.12201898587636027</v>
      </c>
      <c r="K264" s="699">
        <v>0</v>
      </c>
      <c r="L264" s="692">
        <f t="shared" si="25"/>
        <v>0</v>
      </c>
      <c r="M264" s="693">
        <f t="shared" si="25"/>
        <v>3.1124929712565735E-2</v>
      </c>
      <c r="N264" s="693">
        <f t="shared" si="25"/>
        <v>0.87184533456818702</v>
      </c>
      <c r="O264" s="693">
        <f t="shared" si="25"/>
        <v>9.7029735719247182E-2</v>
      </c>
      <c r="P264" s="694">
        <f t="shared" si="25"/>
        <v>0</v>
      </c>
    </row>
    <row r="265" spans="2:16" ht="15">
      <c r="B265" s="691">
        <f t="shared" si="21"/>
        <v>41605</v>
      </c>
      <c r="C265" s="599">
        <f t="shared" si="22"/>
        <v>11</v>
      </c>
      <c r="D265" s="28">
        <v>0.97</v>
      </c>
      <c r="E265" s="28">
        <v>1</v>
      </c>
      <c r="F265" s="700">
        <v>1</v>
      </c>
      <c r="G265" s="701">
        <v>0</v>
      </c>
      <c r="H265" s="698">
        <v>3.7037037037037035E-2</v>
      </c>
      <c r="I265" s="698">
        <v>0.83472222222222225</v>
      </c>
      <c r="J265" s="698">
        <v>0.12824074074074074</v>
      </c>
      <c r="K265" s="702">
        <v>0</v>
      </c>
      <c r="L265" s="692">
        <f t="shared" si="25"/>
        <v>0</v>
      </c>
      <c r="M265" s="693">
        <f t="shared" si="25"/>
        <v>3.1421392616113618E-2</v>
      </c>
      <c r="N265" s="693">
        <f t="shared" si="25"/>
        <v>0.86455744642535559</v>
      </c>
      <c r="O265" s="693">
        <f t="shared" si="25"/>
        <v>0.10402116095853073</v>
      </c>
      <c r="P265" s="694">
        <f t="shared" si="25"/>
        <v>0</v>
      </c>
    </row>
    <row r="266" spans="2:16" ht="15">
      <c r="B266" s="691">
        <f t="shared" si="21"/>
        <v>41606</v>
      </c>
      <c r="C266" s="599">
        <f t="shared" si="22"/>
        <v>11</v>
      </c>
      <c r="D266" s="28">
        <v>0.97</v>
      </c>
      <c r="E266" s="28">
        <v>1</v>
      </c>
      <c r="F266" s="700">
        <v>1</v>
      </c>
      <c r="G266" s="701">
        <v>0</v>
      </c>
      <c r="H266" s="698">
        <v>6.459080912142609E-2</v>
      </c>
      <c r="I266" s="698">
        <v>0.83215649959486049</v>
      </c>
      <c r="J266" s="698">
        <v>0.10325269128371339</v>
      </c>
      <c r="K266" s="702">
        <v>1.1574074074074075E-4</v>
      </c>
      <c r="L266" s="692">
        <f t="shared" si="25"/>
        <v>0</v>
      </c>
      <c r="M266" s="693">
        <f t="shared" si="25"/>
        <v>3.5174500299619695E-2</v>
      </c>
      <c r="N266" s="693">
        <f t="shared" si="25"/>
        <v>0.86578405052518703</v>
      </c>
      <c r="O266" s="693">
        <f t="shared" si="25"/>
        <v>9.9041449175193239E-2</v>
      </c>
      <c r="P266" s="694">
        <f t="shared" si="25"/>
        <v>1.6534391534391536E-5</v>
      </c>
    </row>
    <row r="267" spans="2:16" ht="15">
      <c r="B267" s="691">
        <f t="shared" si="21"/>
        <v>41607</v>
      </c>
      <c r="C267" s="599">
        <f t="shared" si="22"/>
        <v>11</v>
      </c>
      <c r="D267" s="28">
        <v>0.97</v>
      </c>
      <c r="E267" s="28">
        <v>1</v>
      </c>
      <c r="F267" s="700">
        <v>0.99976851851851867</v>
      </c>
      <c r="G267" s="701">
        <v>0</v>
      </c>
      <c r="H267" s="698">
        <v>4.1097476267654552E-2</v>
      </c>
      <c r="I267" s="698">
        <v>0.86478351470247738</v>
      </c>
      <c r="J267" s="698">
        <v>9.4119009029868028E-2</v>
      </c>
      <c r="K267" s="702">
        <v>0</v>
      </c>
      <c r="L267" s="692">
        <f t="shared" si="25"/>
        <v>0</v>
      </c>
      <c r="M267" s="693">
        <f t="shared" si="25"/>
        <v>3.6150255269354746E-2</v>
      </c>
      <c r="N267" s="693">
        <f t="shared" si="25"/>
        <v>0.86482483377527808</v>
      </c>
      <c r="O267" s="693">
        <f t="shared" si="25"/>
        <v>9.9024910955367237E-2</v>
      </c>
      <c r="P267" s="694">
        <f t="shared" si="25"/>
        <v>1.6534391534391536E-5</v>
      </c>
    </row>
    <row r="268" spans="2:16" ht="15">
      <c r="B268" s="691">
        <f t="shared" si="21"/>
        <v>41608</v>
      </c>
      <c r="C268" s="599">
        <f t="shared" si="22"/>
        <v>11</v>
      </c>
      <c r="D268" s="28">
        <v>0.97</v>
      </c>
      <c r="E268" s="28">
        <v>1</v>
      </c>
      <c r="F268" s="700">
        <v>0.99976851851851867</v>
      </c>
      <c r="G268" s="701">
        <v>0</v>
      </c>
      <c r="H268" s="698">
        <v>1.5049780041676314E-2</v>
      </c>
      <c r="I268" s="698">
        <v>0.92347765686501504</v>
      </c>
      <c r="J268" s="698">
        <v>6.1472563093308639E-2</v>
      </c>
      <c r="K268" s="702">
        <v>0</v>
      </c>
      <c r="L268" s="692">
        <f t="shared" si="25"/>
        <v>0</v>
      </c>
      <c r="M268" s="693">
        <f t="shared" si="25"/>
        <v>3.5670646894400235E-2</v>
      </c>
      <c r="N268" s="693">
        <f t="shared" si="25"/>
        <v>0.86581712696483915</v>
      </c>
      <c r="O268" s="693">
        <f t="shared" si="25"/>
        <v>9.8512226140760675E-2</v>
      </c>
      <c r="P268" s="694">
        <f t="shared" si="25"/>
        <v>1.6534391534391536E-5</v>
      </c>
    </row>
    <row r="269" spans="2:16" ht="15">
      <c r="B269" s="691">
        <f t="shared" si="21"/>
        <v>41609</v>
      </c>
      <c r="C269" s="599">
        <f t="shared" si="22"/>
        <v>12</v>
      </c>
      <c r="D269" s="28">
        <v>0.97</v>
      </c>
      <c r="E269" s="28">
        <v>1</v>
      </c>
      <c r="F269" s="707">
        <v>0.99976851851851867</v>
      </c>
      <c r="G269" s="701">
        <v>0</v>
      </c>
      <c r="H269" s="698">
        <v>1.4818244964112062E-2</v>
      </c>
      <c r="I269" s="698">
        <v>0.90344987265570731</v>
      </c>
      <c r="J269" s="698">
        <v>8.1731882380180601E-2</v>
      </c>
      <c r="K269" s="702">
        <v>0</v>
      </c>
      <c r="L269" s="692">
        <f t="shared" si="25"/>
        <v>0</v>
      </c>
      <c r="M269" s="693">
        <f t="shared" si="25"/>
        <v>3.4645277265187124E-2</v>
      </c>
      <c r="N269" s="693">
        <f t="shared" si="25"/>
        <v>0.86558559188727469</v>
      </c>
      <c r="O269" s="693">
        <f t="shared" si="25"/>
        <v>9.9769130847538023E-2</v>
      </c>
      <c r="P269" s="694">
        <f t="shared" si="25"/>
        <v>1.6534391534391536E-5</v>
      </c>
    </row>
    <row r="270" spans="2:16" ht="15">
      <c r="B270" s="691">
        <f t="shared" si="21"/>
        <v>41610</v>
      </c>
      <c r="C270" s="599">
        <f t="shared" si="22"/>
        <v>12</v>
      </c>
      <c r="D270" s="28">
        <v>0.97</v>
      </c>
      <c r="E270" s="28">
        <v>1</v>
      </c>
      <c r="F270" s="708">
        <v>1</v>
      </c>
      <c r="G270" s="698">
        <v>0</v>
      </c>
      <c r="H270" s="698">
        <v>2.1064814814814814E-2</v>
      </c>
      <c r="I270" s="698">
        <v>0.87731481481481477</v>
      </c>
      <c r="J270" s="698">
        <v>0.10162037037037037</v>
      </c>
      <c r="K270" s="699">
        <v>0</v>
      </c>
      <c r="L270" s="692">
        <f t="shared" si="25"/>
        <v>0</v>
      </c>
      <c r="M270" s="693">
        <f t="shared" si="25"/>
        <v>3.1072325033691246E-2</v>
      </c>
      <c r="N270" s="693">
        <f t="shared" si="25"/>
        <v>0.87000535456994554</v>
      </c>
      <c r="O270" s="693">
        <f t="shared" si="25"/>
        <v>9.8922320396363159E-2</v>
      </c>
      <c r="P270" s="694">
        <f t="shared" si="25"/>
        <v>1.6534391534391536E-5</v>
      </c>
    </row>
    <row r="271" spans="2:16" ht="15">
      <c r="B271" s="691">
        <f t="shared" si="21"/>
        <v>41611</v>
      </c>
      <c r="C271" s="599">
        <f t="shared" si="22"/>
        <v>12</v>
      </c>
      <c r="D271" s="28">
        <v>0.97</v>
      </c>
      <c r="E271" s="28">
        <v>1</v>
      </c>
      <c r="F271" s="707">
        <v>1</v>
      </c>
      <c r="G271" s="701">
        <v>0</v>
      </c>
      <c r="H271" s="698">
        <v>1.3773148148148149E-2</v>
      </c>
      <c r="I271" s="698">
        <v>0.8837962962962963</v>
      </c>
      <c r="J271" s="698">
        <v>0.10243055555555555</v>
      </c>
      <c r="K271" s="702">
        <v>0</v>
      </c>
      <c r="L271" s="692">
        <f t="shared" si="25"/>
        <v>0</v>
      </c>
      <c r="M271" s="693">
        <f t="shared" si="25"/>
        <v>2.9633044342124149E-2</v>
      </c>
      <c r="N271" s="693">
        <f t="shared" si="25"/>
        <v>0.87424298245019905</v>
      </c>
      <c r="O271" s="693">
        <f t="shared" si="25"/>
        <v>9.6123973207676766E-2</v>
      </c>
      <c r="P271" s="694">
        <f t="shared" si="25"/>
        <v>1.6534391534391536E-5</v>
      </c>
    </row>
    <row r="272" spans="2:16" ht="15">
      <c r="B272" s="691">
        <f t="shared" si="21"/>
        <v>41612</v>
      </c>
      <c r="C272" s="599">
        <f t="shared" si="22"/>
        <v>12</v>
      </c>
      <c r="D272" s="28">
        <v>0.97</v>
      </c>
      <c r="E272" s="28">
        <v>1</v>
      </c>
      <c r="F272" s="707">
        <v>1</v>
      </c>
      <c r="G272" s="701">
        <v>0</v>
      </c>
      <c r="H272" s="698">
        <v>5.1388888888888887E-2</v>
      </c>
      <c r="I272" s="698">
        <v>0.86319444444444449</v>
      </c>
      <c r="J272" s="698">
        <v>8.5416666666666669E-2</v>
      </c>
      <c r="K272" s="702">
        <v>0</v>
      </c>
      <c r="L272" s="692">
        <f t="shared" si="25"/>
        <v>0</v>
      </c>
      <c r="M272" s="693">
        <f t="shared" si="25"/>
        <v>3.1683308892388698E-2</v>
      </c>
      <c r="N272" s="693">
        <f t="shared" si="25"/>
        <v>0.87831044276765946</v>
      </c>
      <c r="O272" s="693">
        <f t="shared" si="25"/>
        <v>9.0006248339951883E-2</v>
      </c>
      <c r="P272" s="694">
        <f t="shared" si="25"/>
        <v>1.6534391534391536E-5</v>
      </c>
    </row>
    <row r="273" spans="1:16" ht="15">
      <c r="B273" s="691">
        <f t="shared" si="21"/>
        <v>41613</v>
      </c>
      <c r="C273" s="599">
        <f t="shared" si="22"/>
        <v>12</v>
      </c>
      <c r="D273" s="28">
        <v>0.97</v>
      </c>
      <c r="E273" s="28">
        <v>1</v>
      </c>
      <c r="F273" s="707">
        <v>1</v>
      </c>
      <c r="G273" s="701">
        <v>0</v>
      </c>
      <c r="H273" s="698">
        <v>4.988425925925926E-2</v>
      </c>
      <c r="I273" s="698">
        <v>0.87615740740740744</v>
      </c>
      <c r="J273" s="698">
        <v>7.3958333333333334E-2</v>
      </c>
      <c r="K273" s="702">
        <v>0</v>
      </c>
      <c r="L273" s="692">
        <f t="shared" si="25"/>
        <v>0</v>
      </c>
      <c r="M273" s="693">
        <f t="shared" si="25"/>
        <v>2.9582373197793436E-2</v>
      </c>
      <c r="N273" s="693">
        <f t="shared" si="25"/>
        <v>0.88459628674088042</v>
      </c>
      <c r="O273" s="693">
        <f t="shared" si="25"/>
        <v>8.5821340061326176E-2</v>
      </c>
      <c r="P273" s="694">
        <f t="shared" si="25"/>
        <v>0</v>
      </c>
    </row>
    <row r="274" spans="1:16" ht="15">
      <c r="B274" s="691">
        <f t="shared" si="21"/>
        <v>41614</v>
      </c>
      <c r="C274" s="599">
        <f t="shared" si="22"/>
        <v>12</v>
      </c>
      <c r="D274" s="28">
        <v>0.97</v>
      </c>
      <c r="E274" s="28">
        <v>1</v>
      </c>
      <c r="F274" s="707">
        <v>1</v>
      </c>
      <c r="G274" s="701">
        <v>0</v>
      </c>
      <c r="H274" s="698">
        <v>3.3796296296296297E-2</v>
      </c>
      <c r="I274" s="698">
        <v>0.8530092592592593</v>
      </c>
      <c r="J274" s="698">
        <v>0.11319444444444444</v>
      </c>
      <c r="K274" s="702">
        <v>0</v>
      </c>
      <c r="L274" s="692">
        <f t="shared" si="25"/>
        <v>0</v>
      </c>
      <c r="M274" s="693">
        <f t="shared" si="25"/>
        <v>2.8539347487599398E-2</v>
      </c>
      <c r="N274" s="693">
        <f t="shared" si="25"/>
        <v>0.88291425024899206</v>
      </c>
      <c r="O274" s="693">
        <f t="shared" si="25"/>
        <v>8.8546402263408527E-2</v>
      </c>
      <c r="P274" s="694">
        <f t="shared" si="25"/>
        <v>0</v>
      </c>
    </row>
    <row r="275" spans="1:16" ht="15">
      <c r="B275" s="691">
        <f t="shared" si="21"/>
        <v>41615</v>
      </c>
      <c r="C275" s="599">
        <f t="shared" si="22"/>
        <v>12</v>
      </c>
      <c r="D275" s="28">
        <v>0.97</v>
      </c>
      <c r="E275" s="28">
        <v>1</v>
      </c>
      <c r="F275" s="707">
        <v>1</v>
      </c>
      <c r="G275" s="701">
        <v>0</v>
      </c>
      <c r="H275" s="698">
        <v>3.8078703703703705E-2</v>
      </c>
      <c r="I275" s="698">
        <v>0.82002314814814814</v>
      </c>
      <c r="J275" s="698">
        <v>0.14189814814814813</v>
      </c>
      <c r="K275" s="702">
        <v>0</v>
      </c>
      <c r="L275" s="692">
        <f t="shared" si="25"/>
        <v>0</v>
      </c>
      <c r="M275" s="693">
        <f t="shared" si="25"/>
        <v>3.182919372503188E-2</v>
      </c>
      <c r="N275" s="693">
        <f t="shared" si="25"/>
        <v>0.86813503471801112</v>
      </c>
      <c r="O275" s="693">
        <f t="shared" si="25"/>
        <v>0.10003577155695702</v>
      </c>
      <c r="P275" s="694">
        <f t="shared" si="25"/>
        <v>0</v>
      </c>
    </row>
    <row r="276" spans="1:16" ht="15">
      <c r="B276" s="691">
        <f t="shared" si="21"/>
        <v>41616</v>
      </c>
      <c r="C276" s="599">
        <f t="shared" si="22"/>
        <v>12</v>
      </c>
      <c r="D276" s="28">
        <v>0.97</v>
      </c>
      <c r="E276" s="28">
        <v>1</v>
      </c>
      <c r="F276" s="707">
        <v>1</v>
      </c>
      <c r="G276" s="701">
        <v>0</v>
      </c>
      <c r="H276" s="698">
        <v>4.8148148148148148E-2</v>
      </c>
      <c r="I276" s="698">
        <v>0.81064814814814812</v>
      </c>
      <c r="J276" s="698">
        <v>0.14120370370370369</v>
      </c>
      <c r="K276" s="702">
        <v>0</v>
      </c>
      <c r="L276" s="692">
        <f t="shared" si="25"/>
        <v>0</v>
      </c>
      <c r="M276" s="693">
        <f t="shared" si="25"/>
        <v>3.6590608465608465E-2</v>
      </c>
      <c r="N276" s="693">
        <f t="shared" si="25"/>
        <v>0.85487764550264544</v>
      </c>
      <c r="O276" s="693">
        <f t="shared" si="25"/>
        <v>0.10853174603174602</v>
      </c>
      <c r="P276" s="694">
        <f t="shared" si="25"/>
        <v>0</v>
      </c>
    </row>
    <row r="277" spans="1:16" ht="15">
      <c r="B277" s="691">
        <f t="shared" si="21"/>
        <v>41617</v>
      </c>
      <c r="C277" s="599">
        <f t="shared" si="22"/>
        <v>12</v>
      </c>
      <c r="D277" s="28">
        <v>0.97</v>
      </c>
      <c r="E277" s="28">
        <v>1</v>
      </c>
      <c r="F277" s="707">
        <v>1</v>
      </c>
      <c r="G277" s="701">
        <v>0</v>
      </c>
      <c r="H277" s="698">
        <v>4.3055555555555555E-2</v>
      </c>
      <c r="I277" s="698">
        <v>0.79826388888888888</v>
      </c>
      <c r="J277" s="698">
        <v>0.15868055555555555</v>
      </c>
      <c r="K277" s="702">
        <v>0</v>
      </c>
      <c r="L277" s="692">
        <f t="shared" si="25"/>
        <v>0</v>
      </c>
      <c r="M277" s="693">
        <f t="shared" si="25"/>
        <v>3.9732142857142862E-2</v>
      </c>
      <c r="N277" s="693">
        <f t="shared" si="25"/>
        <v>0.84358465608465616</v>
      </c>
      <c r="O277" s="693">
        <f t="shared" si="25"/>
        <v>0.11668320105820107</v>
      </c>
      <c r="P277" s="694">
        <f t="shared" si="25"/>
        <v>0</v>
      </c>
    </row>
    <row r="278" spans="1:16" ht="15">
      <c r="B278" s="691">
        <f t="shared" si="21"/>
        <v>41618</v>
      </c>
      <c r="C278" s="599">
        <f t="shared" si="22"/>
        <v>12</v>
      </c>
      <c r="D278" s="28">
        <v>0.97</v>
      </c>
      <c r="E278" s="28">
        <v>1</v>
      </c>
      <c r="F278" s="707">
        <v>1</v>
      </c>
      <c r="G278" s="701">
        <v>0</v>
      </c>
      <c r="H278" s="698">
        <v>5.3819444444444448E-2</v>
      </c>
      <c r="I278" s="698">
        <v>0.8393518518518519</v>
      </c>
      <c r="J278" s="698">
        <v>0.1068287037037037</v>
      </c>
      <c r="K278" s="702">
        <v>0</v>
      </c>
      <c r="L278" s="692">
        <f t="shared" si="25"/>
        <v>0</v>
      </c>
      <c r="M278" s="693">
        <f t="shared" si="25"/>
        <v>4.5453042328042322E-2</v>
      </c>
      <c r="N278" s="693">
        <f t="shared" si="25"/>
        <v>0.83723544973544972</v>
      </c>
      <c r="O278" s="693">
        <f t="shared" si="25"/>
        <v>0.11731150793650794</v>
      </c>
      <c r="P278" s="694">
        <f t="shared" si="25"/>
        <v>0</v>
      </c>
    </row>
    <row r="279" spans="1:16" ht="15">
      <c r="B279" s="691">
        <f t="shared" ref="B279:B299" si="27">+B278+1</f>
        <v>41619</v>
      </c>
      <c r="C279" s="599">
        <f t="shared" ref="C279:C299" si="28">+MONTH(B279)</f>
        <v>12</v>
      </c>
      <c r="D279" s="28">
        <v>0.97</v>
      </c>
      <c r="E279" s="28">
        <v>1</v>
      </c>
      <c r="F279" s="707">
        <v>1</v>
      </c>
      <c r="G279" s="701">
        <v>0</v>
      </c>
      <c r="H279" s="698">
        <v>2.8819444444444446E-2</v>
      </c>
      <c r="I279" s="698">
        <v>0.80462962962962958</v>
      </c>
      <c r="J279" s="698">
        <v>0.16655092592592594</v>
      </c>
      <c r="K279" s="702">
        <v>0</v>
      </c>
      <c r="L279" s="692">
        <f t="shared" si="25"/>
        <v>0</v>
      </c>
      <c r="M279" s="693">
        <f t="shared" si="25"/>
        <v>4.2228835978835984E-2</v>
      </c>
      <c r="N279" s="693">
        <f t="shared" si="25"/>
        <v>0.82886904761904756</v>
      </c>
      <c r="O279" s="693">
        <f t="shared" si="25"/>
        <v>0.12890211640211641</v>
      </c>
      <c r="P279" s="694">
        <f t="shared" si="25"/>
        <v>0</v>
      </c>
    </row>
    <row r="280" spans="1:16" ht="15">
      <c r="B280" s="691">
        <f t="shared" si="27"/>
        <v>41620</v>
      </c>
      <c r="C280" s="599">
        <f t="shared" si="28"/>
        <v>12</v>
      </c>
      <c r="D280" s="28">
        <v>0.97</v>
      </c>
      <c r="E280" s="28">
        <v>1</v>
      </c>
      <c r="F280" s="707">
        <v>1</v>
      </c>
      <c r="G280" s="701">
        <v>0</v>
      </c>
      <c r="H280" s="698">
        <v>2.1064814814814814E-2</v>
      </c>
      <c r="I280" s="698">
        <v>0.91134259259259254</v>
      </c>
      <c r="J280" s="698">
        <v>6.7592592592592593E-2</v>
      </c>
      <c r="K280" s="702">
        <v>0</v>
      </c>
      <c r="L280" s="692">
        <f t="shared" si="25"/>
        <v>0</v>
      </c>
      <c r="M280" s="693">
        <f t="shared" si="25"/>
        <v>3.8111772486772492E-2</v>
      </c>
      <c r="N280" s="693">
        <f t="shared" si="25"/>
        <v>0.8338955026455025</v>
      </c>
      <c r="O280" s="693">
        <f t="shared" si="25"/>
        <v>0.12799272486772487</v>
      </c>
      <c r="P280" s="694">
        <f t="shared" si="25"/>
        <v>0</v>
      </c>
    </row>
    <row r="281" spans="1:16" ht="15">
      <c r="B281" s="691">
        <f t="shared" si="27"/>
        <v>41621</v>
      </c>
      <c r="C281" s="599">
        <f t="shared" si="28"/>
        <v>12</v>
      </c>
      <c r="D281" s="28">
        <v>0.97</v>
      </c>
      <c r="E281" s="28">
        <v>1</v>
      </c>
      <c r="F281" s="707">
        <v>1</v>
      </c>
      <c r="G281" s="701">
        <v>0</v>
      </c>
      <c r="H281" s="698">
        <v>3.425925925925926E-2</v>
      </c>
      <c r="I281" s="698">
        <v>0.89351851851851849</v>
      </c>
      <c r="J281" s="698">
        <v>7.2222222222222215E-2</v>
      </c>
      <c r="K281" s="702">
        <v>0</v>
      </c>
      <c r="L281" s="692">
        <f t="shared" si="25"/>
        <v>0</v>
      </c>
      <c r="M281" s="693">
        <f t="shared" si="25"/>
        <v>3.8177910052910054E-2</v>
      </c>
      <c r="N281" s="693">
        <f t="shared" si="25"/>
        <v>0.83968253968253959</v>
      </c>
      <c r="O281" s="693">
        <f t="shared" si="25"/>
        <v>0.12213955026455024</v>
      </c>
      <c r="P281" s="694">
        <f t="shared" si="25"/>
        <v>0</v>
      </c>
    </row>
    <row r="282" spans="1:16" ht="15">
      <c r="B282" s="691">
        <f t="shared" si="27"/>
        <v>41622</v>
      </c>
      <c r="C282" s="599">
        <f t="shared" si="28"/>
        <v>12</v>
      </c>
      <c r="D282" s="28">
        <v>0.97</v>
      </c>
      <c r="E282" s="28">
        <v>1</v>
      </c>
      <c r="F282" s="707">
        <v>1</v>
      </c>
      <c r="G282" s="701">
        <v>0</v>
      </c>
      <c r="H282" s="698">
        <v>3.5185185185185187E-2</v>
      </c>
      <c r="I282" s="698">
        <v>0.88946759259259256</v>
      </c>
      <c r="J282" s="698">
        <v>7.5347222222222218E-2</v>
      </c>
      <c r="K282" s="702">
        <v>0</v>
      </c>
      <c r="L282" s="692">
        <f t="shared" si="25"/>
        <v>0</v>
      </c>
      <c r="M282" s="693">
        <f t="shared" si="25"/>
        <v>3.7764550264550271E-2</v>
      </c>
      <c r="N282" s="693">
        <f t="shared" si="25"/>
        <v>0.84960317460317458</v>
      </c>
      <c r="O282" s="693">
        <f t="shared" si="25"/>
        <v>0.11263227513227513</v>
      </c>
      <c r="P282" s="694">
        <f t="shared" si="25"/>
        <v>0</v>
      </c>
    </row>
    <row r="283" spans="1:16" ht="15">
      <c r="A283" s="625" t="s">
        <v>190</v>
      </c>
      <c r="B283" s="691">
        <f t="shared" si="27"/>
        <v>41623</v>
      </c>
      <c r="C283" s="599">
        <f t="shared" si="28"/>
        <v>12</v>
      </c>
      <c r="D283" s="28">
        <v>0.97</v>
      </c>
      <c r="E283" s="28">
        <v>1</v>
      </c>
      <c r="F283" s="708">
        <v>1</v>
      </c>
      <c r="G283" s="698">
        <v>1.2731481481481483E-3</v>
      </c>
      <c r="H283" s="698">
        <v>4.9252520570170356E-2</v>
      </c>
      <c r="I283" s="698">
        <v>0.88144628578050754</v>
      </c>
      <c r="J283" s="698">
        <v>6.9301193649322052E-2</v>
      </c>
      <c r="K283" s="699">
        <v>0</v>
      </c>
      <c r="L283" s="692">
        <f t="shared" si="25"/>
        <v>1.818783068783069E-4</v>
      </c>
      <c r="M283" s="693">
        <f t="shared" si="25"/>
        <v>3.7922317753410581E-2</v>
      </c>
      <c r="N283" s="693">
        <f t="shared" si="25"/>
        <v>0.8597171942649402</v>
      </c>
      <c r="O283" s="693">
        <f t="shared" si="25"/>
        <v>0.10236048798164919</v>
      </c>
      <c r="P283" s="694">
        <f t="shared" si="25"/>
        <v>0</v>
      </c>
    </row>
    <row r="284" spans="1:16" ht="15">
      <c r="B284" s="691">
        <f t="shared" si="27"/>
        <v>41624</v>
      </c>
      <c r="C284" s="599">
        <f t="shared" si="28"/>
        <v>12</v>
      </c>
      <c r="D284" s="28">
        <v>0.97</v>
      </c>
      <c r="E284" s="28">
        <v>1</v>
      </c>
      <c r="F284" s="708">
        <v>0.99988425925925917</v>
      </c>
      <c r="G284" s="698">
        <v>1.3890496585252923E-3</v>
      </c>
      <c r="H284" s="698">
        <v>3.7788338935898919E-2</v>
      </c>
      <c r="I284" s="698">
        <v>0.86194505621884776</v>
      </c>
      <c r="J284" s="698">
        <v>0.10026660484525328</v>
      </c>
      <c r="K284" s="699">
        <v>0</v>
      </c>
      <c r="L284" s="692">
        <f t="shared" si="25"/>
        <v>3.8031397238192006E-4</v>
      </c>
      <c r="M284" s="693">
        <f t="shared" si="25"/>
        <v>3.7169858236316779E-2</v>
      </c>
      <c r="N284" s="693">
        <f t="shared" si="25"/>
        <v>0.86881450388350578</v>
      </c>
      <c r="O284" s="693">
        <f t="shared" si="25"/>
        <v>9.401563788017743E-2</v>
      </c>
      <c r="P284" s="694">
        <f t="shared" si="25"/>
        <v>0</v>
      </c>
    </row>
    <row r="285" spans="1:16" ht="15">
      <c r="B285" s="691">
        <f t="shared" si="27"/>
        <v>41625</v>
      </c>
      <c r="C285" s="599">
        <f t="shared" si="28"/>
        <v>12</v>
      </c>
      <c r="D285" s="28">
        <v>0.97</v>
      </c>
      <c r="E285" s="28">
        <v>1</v>
      </c>
      <c r="F285" s="708">
        <v>1</v>
      </c>
      <c r="G285" s="698">
        <v>0</v>
      </c>
      <c r="H285" s="698">
        <v>2.0604236601458503E-2</v>
      </c>
      <c r="I285" s="698">
        <v>0.84894084963537442</v>
      </c>
      <c r="J285" s="698">
        <v>0.13045491376316704</v>
      </c>
      <c r="K285" s="699">
        <v>0</v>
      </c>
      <c r="L285" s="692">
        <f t="shared" si="25"/>
        <v>3.8031397238192006E-4</v>
      </c>
      <c r="M285" s="693">
        <f t="shared" si="25"/>
        <v>3.2424828544461638E-2</v>
      </c>
      <c r="N285" s="693">
        <f t="shared" si="25"/>
        <v>0.87018436070972327</v>
      </c>
      <c r="O285" s="693">
        <f t="shared" si="25"/>
        <v>9.7390810745815043E-2</v>
      </c>
      <c r="P285" s="694">
        <f t="shared" si="25"/>
        <v>0</v>
      </c>
    </row>
    <row r="286" spans="1:16" ht="15">
      <c r="B286" s="691">
        <f t="shared" si="27"/>
        <v>41626</v>
      </c>
      <c r="C286" s="599">
        <f t="shared" si="28"/>
        <v>12</v>
      </c>
      <c r="D286" s="28">
        <v>0.97</v>
      </c>
      <c r="E286" s="28">
        <v>1</v>
      </c>
      <c r="F286" s="708">
        <v>1</v>
      </c>
      <c r="G286" s="698">
        <v>3.4726241463132307E-4</v>
      </c>
      <c r="H286" s="698">
        <v>6.0907827698008336E-2</v>
      </c>
      <c r="I286" s="698">
        <v>0.83985641500694763</v>
      </c>
      <c r="J286" s="698">
        <v>9.9235757295043997E-2</v>
      </c>
      <c r="K286" s="699">
        <v>0</v>
      </c>
      <c r="L286" s="692">
        <f t="shared" si="25"/>
        <v>4.2992288875782342E-4</v>
      </c>
      <c r="M286" s="693">
        <f t="shared" si="25"/>
        <v>3.7008883294970762E-2</v>
      </c>
      <c r="N286" s="693">
        <f t="shared" si="25"/>
        <v>0.87521675862076875</v>
      </c>
      <c r="O286" s="693">
        <f t="shared" si="25"/>
        <v>8.7774358084260484E-2</v>
      </c>
      <c r="P286" s="694">
        <f t="shared" si="25"/>
        <v>0</v>
      </c>
    </row>
    <row r="287" spans="1:16" ht="15">
      <c r="B287" s="691">
        <f t="shared" si="27"/>
        <v>41627</v>
      </c>
      <c r="C287" s="599">
        <f t="shared" si="28"/>
        <v>12</v>
      </c>
      <c r="D287" s="28">
        <v>0.97</v>
      </c>
      <c r="E287" s="28">
        <v>1</v>
      </c>
      <c r="F287" s="708">
        <v>0.99212962962962969</v>
      </c>
      <c r="G287" s="698">
        <v>0</v>
      </c>
      <c r="H287" s="698">
        <v>4.8296780214652356E-2</v>
      </c>
      <c r="I287" s="698">
        <v>0.78954736350909938</v>
      </c>
      <c r="J287" s="698">
        <v>0.16215585627624826</v>
      </c>
      <c r="K287" s="699">
        <v>0</v>
      </c>
      <c r="L287" s="692">
        <f t="shared" si="25"/>
        <v>4.2992288875782342E-4</v>
      </c>
      <c r="M287" s="693">
        <f t="shared" si="25"/>
        <v>4.0899164066376129E-2</v>
      </c>
      <c r="N287" s="693">
        <f t="shared" si="25"/>
        <v>0.85781744018026962</v>
      </c>
      <c r="O287" s="693">
        <f t="shared" si="25"/>
        <v>0.10128339575335414</v>
      </c>
      <c r="P287" s="694">
        <f t="shared" si="25"/>
        <v>0</v>
      </c>
    </row>
    <row r="288" spans="1:16" ht="15">
      <c r="B288" s="691">
        <f t="shared" si="27"/>
        <v>41628</v>
      </c>
      <c r="C288" s="599">
        <f t="shared" si="28"/>
        <v>12</v>
      </c>
      <c r="D288" s="28">
        <v>0.97</v>
      </c>
      <c r="E288" s="28">
        <v>1</v>
      </c>
      <c r="F288" s="708">
        <v>0.99988425925925917</v>
      </c>
      <c r="G288" s="698">
        <v>0</v>
      </c>
      <c r="H288" s="698">
        <v>3.935640699154995E-2</v>
      </c>
      <c r="I288" s="698">
        <v>0.85669637689547407</v>
      </c>
      <c r="J288" s="698">
        <v>0.10394721611297604</v>
      </c>
      <c r="K288" s="699">
        <v>0</v>
      </c>
      <c r="L288" s="692">
        <f t="shared" si="25"/>
        <v>4.2992288875782342E-4</v>
      </c>
      <c r="M288" s="693">
        <f t="shared" si="25"/>
        <v>4.1627328028131946E-2</v>
      </c>
      <c r="N288" s="693">
        <f t="shared" si="25"/>
        <v>0.8525571342341205</v>
      </c>
      <c r="O288" s="693">
        <f t="shared" si="25"/>
        <v>0.10581553773774756</v>
      </c>
      <c r="P288" s="694">
        <f t="shared" si="25"/>
        <v>0</v>
      </c>
    </row>
    <row r="289" spans="2:16" ht="15">
      <c r="B289" s="691">
        <f t="shared" si="27"/>
        <v>41629</v>
      </c>
      <c r="C289" s="599">
        <f t="shared" si="28"/>
        <v>12</v>
      </c>
      <c r="D289" s="28">
        <v>0.97</v>
      </c>
      <c r="E289" s="28">
        <v>1</v>
      </c>
      <c r="F289" s="707">
        <v>0.99988425925925917</v>
      </c>
      <c r="G289" s="701">
        <v>0</v>
      </c>
      <c r="H289" s="698">
        <v>4.1613241636554374E-2</v>
      </c>
      <c r="I289" s="698">
        <v>0.87329525585732604</v>
      </c>
      <c r="J289" s="698">
        <v>8.509150250611959E-2</v>
      </c>
      <c r="K289" s="702">
        <v>6.9452482926264615E-3</v>
      </c>
      <c r="L289" s="692">
        <f t="shared" si="25"/>
        <v>4.2992288875782342E-4</v>
      </c>
      <c r="M289" s="693">
        <f t="shared" si="25"/>
        <v>4.254562180689897E-2</v>
      </c>
      <c r="N289" s="693">
        <f t="shared" si="25"/>
        <v>0.85024680041479672</v>
      </c>
      <c r="O289" s="693">
        <f t="shared" si="25"/>
        <v>0.10720757777830434</v>
      </c>
      <c r="P289" s="694">
        <f t="shared" si="25"/>
        <v>9.9217832751806586E-4</v>
      </c>
    </row>
    <row r="290" spans="2:16" ht="15">
      <c r="B290" s="691">
        <f t="shared" si="27"/>
        <v>41630</v>
      </c>
      <c r="C290" s="599">
        <f t="shared" si="28"/>
        <v>12</v>
      </c>
      <c r="D290" s="28">
        <v>0.97</v>
      </c>
      <c r="E290" s="28">
        <v>1</v>
      </c>
      <c r="F290" s="707">
        <v>1</v>
      </c>
      <c r="G290" s="701">
        <v>0</v>
      </c>
      <c r="H290" s="698">
        <v>4.5023148148148145E-2</v>
      </c>
      <c r="I290" s="698">
        <v>0.89270833333333333</v>
      </c>
      <c r="J290" s="698">
        <v>6.2268518518518522E-2</v>
      </c>
      <c r="K290" s="702">
        <v>0</v>
      </c>
      <c r="L290" s="692">
        <f t="shared" si="25"/>
        <v>2.4804458187951647E-4</v>
      </c>
      <c r="M290" s="693">
        <f t="shared" si="25"/>
        <v>4.1941425746610084E-2</v>
      </c>
      <c r="N290" s="693">
        <f t="shared" si="25"/>
        <v>0.85185566435091464</v>
      </c>
      <c r="O290" s="693">
        <f t="shared" si="25"/>
        <v>0.10620290990247527</v>
      </c>
      <c r="P290" s="694">
        <f t="shared" si="25"/>
        <v>9.9217832751806586E-4</v>
      </c>
    </row>
    <row r="291" spans="2:16" ht="15">
      <c r="B291" s="691">
        <f t="shared" si="27"/>
        <v>41631</v>
      </c>
      <c r="C291" s="599">
        <f t="shared" si="28"/>
        <v>12</v>
      </c>
      <c r="D291" s="28">
        <v>0.97</v>
      </c>
      <c r="E291" s="28">
        <v>1</v>
      </c>
      <c r="F291" s="707">
        <v>0.99907407407407411</v>
      </c>
      <c r="G291" s="701">
        <v>0</v>
      </c>
      <c r="H291" s="698">
        <v>4.5064874884151992E-2</v>
      </c>
      <c r="I291" s="698">
        <v>0.89260889712696945</v>
      </c>
      <c r="J291" s="698">
        <v>6.2326227988878588E-2</v>
      </c>
      <c r="K291" s="702">
        <v>0</v>
      </c>
      <c r="L291" s="692">
        <f t="shared" si="25"/>
        <v>4.9608916375903297E-5</v>
      </c>
      <c r="M291" s="693">
        <f t="shared" si="25"/>
        <v>4.298093088207481E-2</v>
      </c>
      <c r="N291" s="693">
        <f t="shared" si="25"/>
        <v>0.85623621305207487</v>
      </c>
      <c r="O291" s="693">
        <f t="shared" si="25"/>
        <v>0.10078285606585029</v>
      </c>
      <c r="P291" s="694">
        <f t="shared" si="25"/>
        <v>9.9217832751806586E-4</v>
      </c>
    </row>
    <row r="292" spans="2:16" ht="15">
      <c r="B292" s="691">
        <f t="shared" si="27"/>
        <v>41632</v>
      </c>
      <c r="C292" s="599">
        <f t="shared" si="28"/>
        <v>12</v>
      </c>
      <c r="D292" s="28">
        <v>0.97</v>
      </c>
      <c r="E292" s="28">
        <v>1</v>
      </c>
      <c r="F292" s="707">
        <v>0.99907407407407411</v>
      </c>
      <c r="G292" s="701">
        <v>0</v>
      </c>
      <c r="H292" s="698">
        <v>3.0815569972196477E-2</v>
      </c>
      <c r="I292" s="698">
        <v>0.88484708063021311</v>
      </c>
      <c r="J292" s="698">
        <v>8.4337349397590355E-2</v>
      </c>
      <c r="K292" s="702">
        <v>0</v>
      </c>
      <c r="L292" s="692">
        <f t="shared" si="25"/>
        <v>4.9608916375903297E-5</v>
      </c>
      <c r="M292" s="693">
        <f t="shared" si="25"/>
        <v>4.4439692792180234E-2</v>
      </c>
      <c r="N292" s="693">
        <f t="shared" si="25"/>
        <v>0.86136567462276614</v>
      </c>
      <c r="O292" s="693">
        <f t="shared" si="25"/>
        <v>9.4194632585053631E-2</v>
      </c>
      <c r="P292" s="694">
        <f t="shared" si="25"/>
        <v>9.9217832751806586E-4</v>
      </c>
    </row>
    <row r="293" spans="2:16" ht="15">
      <c r="B293" s="691">
        <f t="shared" si="27"/>
        <v>41633</v>
      </c>
      <c r="C293" s="599">
        <f t="shared" si="28"/>
        <v>12</v>
      </c>
      <c r="D293" s="28">
        <v>0.97</v>
      </c>
      <c r="E293" s="28">
        <v>1</v>
      </c>
      <c r="F293" s="707">
        <v>0.99907407407407411</v>
      </c>
      <c r="G293" s="701">
        <v>0</v>
      </c>
      <c r="H293" s="698">
        <v>3.1163113994439294E-2</v>
      </c>
      <c r="I293" s="698">
        <v>0.91670528266913809</v>
      </c>
      <c r="J293" s="698">
        <v>5.2131603336422611E-2</v>
      </c>
      <c r="K293" s="702">
        <v>0</v>
      </c>
      <c r="L293" s="692">
        <f t="shared" si="25"/>
        <v>0</v>
      </c>
      <c r="M293" s="693">
        <f t="shared" si="25"/>
        <v>4.019044797738465E-2</v>
      </c>
      <c r="N293" s="693">
        <f t="shared" si="25"/>
        <v>0.8723440842887934</v>
      </c>
      <c r="O293" s="693">
        <f t="shared" si="25"/>
        <v>8.7465467733822008E-2</v>
      </c>
      <c r="P293" s="694">
        <f t="shared" si="25"/>
        <v>9.9217832751806586E-4</v>
      </c>
    </row>
    <row r="294" spans="2:16" ht="15">
      <c r="B294" s="691">
        <f t="shared" si="27"/>
        <v>41634</v>
      </c>
      <c r="C294" s="599">
        <f t="shared" si="28"/>
        <v>12</v>
      </c>
      <c r="D294" s="28">
        <v>0.97</v>
      </c>
      <c r="E294" s="28">
        <v>1</v>
      </c>
      <c r="F294" s="707">
        <v>0.99907407407407411</v>
      </c>
      <c r="G294" s="701">
        <v>0</v>
      </c>
      <c r="H294" s="698">
        <v>2.7919369786839666E-2</v>
      </c>
      <c r="I294" s="698">
        <v>0.89874884151992585</v>
      </c>
      <c r="J294" s="698">
        <v>7.3331788693234479E-2</v>
      </c>
      <c r="K294" s="702">
        <v>0</v>
      </c>
      <c r="L294" s="692">
        <f t="shared" si="25"/>
        <v>0</v>
      </c>
      <c r="M294" s="693">
        <f t="shared" si="25"/>
        <v>3.7279389344839986E-2</v>
      </c>
      <c r="N294" s="693">
        <f t="shared" si="25"/>
        <v>0.88794429543319719</v>
      </c>
      <c r="O294" s="693">
        <f t="shared" si="25"/>
        <v>7.4776315221962902E-2</v>
      </c>
      <c r="P294" s="694">
        <f t="shared" si="25"/>
        <v>9.9217832751806586E-4</v>
      </c>
    </row>
    <row r="295" spans="2:16" ht="15">
      <c r="B295" s="691">
        <f t="shared" si="27"/>
        <v>41635</v>
      </c>
      <c r="C295" s="599">
        <f t="shared" si="28"/>
        <v>12</v>
      </c>
      <c r="D295" s="28">
        <v>0.97</v>
      </c>
      <c r="E295" s="28">
        <v>1</v>
      </c>
      <c r="F295" s="707">
        <v>0.99907407407407411</v>
      </c>
      <c r="G295" s="701">
        <v>0</v>
      </c>
      <c r="H295" s="698">
        <v>3.0004633920296571E-2</v>
      </c>
      <c r="I295" s="698">
        <v>0.86434198331788692</v>
      </c>
      <c r="J295" s="698">
        <v>0.1056533827618165</v>
      </c>
      <c r="K295" s="702">
        <v>0</v>
      </c>
      <c r="L295" s="692">
        <f t="shared" si="25"/>
        <v>0</v>
      </c>
      <c r="M295" s="693">
        <f t="shared" si="25"/>
        <v>3.5943421763232362E-2</v>
      </c>
      <c r="N295" s="693">
        <f t="shared" si="25"/>
        <v>0.88903652492211338</v>
      </c>
      <c r="O295" s="693">
        <f t="shared" si="25"/>
        <v>7.5020053314654375E-2</v>
      </c>
      <c r="P295" s="694">
        <f t="shared" si="25"/>
        <v>9.9217832751806586E-4</v>
      </c>
    </row>
    <row r="296" spans="2:16" ht="15">
      <c r="B296" s="691">
        <f t="shared" si="27"/>
        <v>41636</v>
      </c>
      <c r="C296" s="599">
        <f t="shared" si="28"/>
        <v>12</v>
      </c>
      <c r="D296" s="28">
        <v>0.97</v>
      </c>
      <c r="E296" s="28">
        <v>1</v>
      </c>
      <c r="F296" s="707">
        <v>0.99907407407407411</v>
      </c>
      <c r="G296" s="701">
        <v>0</v>
      </c>
      <c r="H296" s="698">
        <v>2.0736793327154772E-2</v>
      </c>
      <c r="I296" s="698">
        <v>0.87372567191844297</v>
      </c>
      <c r="J296" s="698">
        <v>0.10553753475440222</v>
      </c>
      <c r="K296" s="702">
        <v>0</v>
      </c>
      <c r="L296" s="692">
        <f t="shared" si="25"/>
        <v>0</v>
      </c>
      <c r="M296" s="693">
        <f t="shared" si="25"/>
        <v>3.2961072004746704E-2</v>
      </c>
      <c r="N296" s="693">
        <f t="shared" si="25"/>
        <v>0.88909801293084434</v>
      </c>
      <c r="O296" s="693">
        <f t="shared" si="25"/>
        <v>7.7940915064409033E-2</v>
      </c>
      <c r="P296" s="694">
        <f t="shared" si="25"/>
        <v>0</v>
      </c>
    </row>
    <row r="297" spans="2:16" ht="15">
      <c r="B297" s="691">
        <f t="shared" si="27"/>
        <v>41637</v>
      </c>
      <c r="C297" s="599">
        <f t="shared" si="28"/>
        <v>12</v>
      </c>
      <c r="D297" s="28">
        <v>0.97</v>
      </c>
      <c r="E297" s="28">
        <v>1</v>
      </c>
      <c r="F297" s="707">
        <v>0.99907407407407411</v>
      </c>
      <c r="G297" s="701">
        <v>0</v>
      </c>
      <c r="H297" s="698">
        <v>2.0968489341983317E-2</v>
      </c>
      <c r="I297" s="698">
        <v>0.84650139017608894</v>
      </c>
      <c r="J297" s="698">
        <v>0.13253012048192772</v>
      </c>
      <c r="K297" s="702">
        <v>0</v>
      </c>
      <c r="L297" s="692">
        <f t="shared" si="25"/>
        <v>0</v>
      </c>
      <c r="M297" s="693">
        <f t="shared" si="25"/>
        <v>2.9524692175294583E-2</v>
      </c>
      <c r="N297" s="693">
        <f t="shared" si="25"/>
        <v>0.88249702105123795</v>
      </c>
      <c r="O297" s="693">
        <f t="shared" si="25"/>
        <v>8.7978286773467501E-2</v>
      </c>
      <c r="P297" s="694">
        <f t="shared" si="25"/>
        <v>0</v>
      </c>
    </row>
    <row r="298" spans="2:16" ht="15">
      <c r="B298" s="691">
        <f t="shared" si="27"/>
        <v>41638</v>
      </c>
      <c r="C298" s="599">
        <f t="shared" si="28"/>
        <v>12</v>
      </c>
      <c r="D298" s="28">
        <v>0.97</v>
      </c>
      <c r="E298" s="28">
        <v>1</v>
      </c>
      <c r="F298" s="707">
        <v>0.99907407407407411</v>
      </c>
      <c r="G298" s="701">
        <v>0</v>
      </c>
      <c r="H298" s="698">
        <v>2.3169601482854494E-2</v>
      </c>
      <c r="I298" s="698">
        <v>0.85750695088044482</v>
      </c>
      <c r="J298" s="698">
        <v>0.11932344763670065</v>
      </c>
      <c r="K298" s="702">
        <v>0</v>
      </c>
      <c r="L298" s="692">
        <f t="shared" si="25"/>
        <v>0</v>
      </c>
      <c r="M298" s="693">
        <f t="shared" si="25"/>
        <v>2.6396795975109227E-2</v>
      </c>
      <c r="N298" s="693">
        <f t="shared" si="25"/>
        <v>0.87748245730173424</v>
      </c>
      <c r="O298" s="693">
        <f t="shared" si="25"/>
        <v>9.6120746723156361E-2</v>
      </c>
      <c r="P298" s="694">
        <f t="shared" si="25"/>
        <v>0</v>
      </c>
    </row>
    <row r="299" spans="2:16" ht="15.75" thickBot="1">
      <c r="B299" s="691">
        <f t="shared" si="27"/>
        <v>41639</v>
      </c>
      <c r="C299" s="599">
        <f t="shared" si="28"/>
        <v>12</v>
      </c>
      <c r="D299" s="28">
        <v>0.97</v>
      </c>
      <c r="E299" s="28">
        <v>1</v>
      </c>
      <c r="F299" s="709">
        <v>1</v>
      </c>
      <c r="G299" s="710">
        <v>1.2731481481481483E-3</v>
      </c>
      <c r="H299" s="711">
        <v>6.211612006026191E-2</v>
      </c>
      <c r="I299" s="711">
        <v>0.79441418472592418</v>
      </c>
      <c r="J299" s="711">
        <v>0.14346969521381389</v>
      </c>
      <c r="K299" s="712">
        <v>0</v>
      </c>
      <c r="L299" s="713">
        <f t="shared" si="25"/>
        <v>1.818783068783069E-4</v>
      </c>
      <c r="M299" s="714">
        <f t="shared" si="25"/>
        <v>3.0868303130547146E-2</v>
      </c>
      <c r="N299" s="714">
        <f t="shared" si="25"/>
        <v>0.86456347217255014</v>
      </c>
      <c r="O299" s="714">
        <f t="shared" si="25"/>
        <v>0.10456822469690259</v>
      </c>
      <c r="P299" s="715">
        <f t="shared" si="25"/>
        <v>0</v>
      </c>
    </row>
  </sheetData>
  <mergeCells count="3">
    <mergeCell ref="Q1:R1"/>
    <mergeCell ref="G22:K22"/>
    <mergeCell ref="L22:P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Hoja2">
    <tabColor rgb="FF00B050"/>
  </sheetPr>
  <dimension ref="A1:AE186"/>
  <sheetViews>
    <sheetView zoomScaleNormal="100" workbookViewId="0">
      <selection activeCell="Y25" sqref="Y25"/>
    </sheetView>
  </sheetViews>
  <sheetFormatPr baseColWidth="10" defaultRowHeight="12.75"/>
  <cols>
    <col min="1" max="1" width="6.7109375" style="32" customWidth="1"/>
    <col min="2" max="2" width="8.85546875" style="32" customWidth="1"/>
    <col min="3" max="3" width="7.28515625" style="32" bestFit="1" customWidth="1"/>
    <col min="4" max="4" width="5.7109375" style="32" bestFit="1" customWidth="1"/>
    <col min="5" max="5" width="9" style="32" bestFit="1" customWidth="1"/>
    <col min="6" max="6" width="13.85546875" style="32" bestFit="1" customWidth="1"/>
    <col min="7" max="8" width="12" style="32" bestFit="1" customWidth="1"/>
    <col min="9" max="9" width="15" style="63" customWidth="1"/>
    <col min="10" max="10" width="13.28515625" style="32" customWidth="1"/>
    <col min="11" max="11" width="12.28515625" style="32" customWidth="1"/>
    <col min="12" max="12" width="12.7109375" style="32" bestFit="1" customWidth="1"/>
    <col min="13" max="13" width="12" style="32" bestFit="1" customWidth="1"/>
    <col min="14" max="14" width="1.42578125" style="32" customWidth="1"/>
    <col min="15" max="15" width="19.28515625" style="32" bestFit="1" customWidth="1"/>
    <col min="16" max="17" width="11.42578125" style="32"/>
    <col min="18" max="18" width="22.5703125" style="32" bestFit="1" customWidth="1"/>
    <col min="19" max="19" width="11.42578125" style="32"/>
    <col min="20" max="22" width="11.42578125" style="494"/>
    <col min="23" max="23" width="4.5703125" style="32" bestFit="1" customWidth="1"/>
    <col min="24" max="25" width="11.42578125" style="32"/>
    <col min="26" max="26" width="23.5703125" style="32" customWidth="1"/>
    <col min="27" max="16384" width="11.42578125" style="32"/>
  </cols>
  <sheetData>
    <row r="1" spans="1:31">
      <c r="B1" s="4" t="s">
        <v>36</v>
      </c>
      <c r="AB1" s="5" t="s">
        <v>35</v>
      </c>
    </row>
    <row r="2" spans="1:31">
      <c r="F2" s="805" t="s">
        <v>229</v>
      </c>
      <c r="G2" s="805"/>
      <c r="H2" s="805"/>
      <c r="I2" s="805" t="s">
        <v>196</v>
      </c>
      <c r="J2" s="805"/>
      <c r="K2" s="805"/>
      <c r="L2" s="805"/>
      <c r="M2" s="805"/>
      <c r="W2" s="802" t="s">
        <v>34</v>
      </c>
      <c r="X2" s="803"/>
      <c r="Y2" s="803"/>
      <c r="Z2" s="804"/>
      <c r="AB2" s="801" t="s">
        <v>34</v>
      </c>
      <c r="AC2" s="801"/>
      <c r="AD2" s="801"/>
      <c r="AE2" s="801"/>
    </row>
    <row r="3" spans="1:31">
      <c r="F3" s="32" t="s">
        <v>19</v>
      </c>
      <c r="G3" s="32" t="s">
        <v>17</v>
      </c>
      <c r="H3" s="32" t="s">
        <v>17</v>
      </c>
      <c r="I3" s="63" t="s">
        <v>19</v>
      </c>
      <c r="J3" s="32" t="s">
        <v>17</v>
      </c>
      <c r="K3" s="32" t="s">
        <v>17</v>
      </c>
      <c r="W3" s="189" t="s">
        <v>14</v>
      </c>
      <c r="X3" s="189" t="s">
        <v>229</v>
      </c>
      <c r="Y3" s="189" t="s">
        <v>196</v>
      </c>
      <c r="Z3" s="189" t="s">
        <v>230</v>
      </c>
      <c r="AB3" s="41" t="s">
        <v>14</v>
      </c>
      <c r="AC3" s="54" t="s">
        <v>229</v>
      </c>
      <c r="AD3" s="54" t="s">
        <v>196</v>
      </c>
      <c r="AE3" s="54" t="s">
        <v>230</v>
      </c>
    </row>
    <row r="4" spans="1:31">
      <c r="B4" s="32" t="s">
        <v>15</v>
      </c>
      <c r="C4" s="32" t="s">
        <v>14</v>
      </c>
      <c r="D4" s="32" t="s">
        <v>15</v>
      </c>
      <c r="E4" s="32" t="s">
        <v>16</v>
      </c>
      <c r="F4" s="32" t="s">
        <v>18</v>
      </c>
      <c r="G4" s="32" t="s">
        <v>20</v>
      </c>
      <c r="H4" s="32" t="s">
        <v>13</v>
      </c>
      <c r="I4" s="63" t="s">
        <v>18</v>
      </c>
      <c r="J4" s="32" t="s">
        <v>20</v>
      </c>
      <c r="K4" s="32" t="s">
        <v>13</v>
      </c>
      <c r="O4" s="802" t="s">
        <v>21</v>
      </c>
      <c r="P4" s="803"/>
      <c r="Q4" s="803"/>
      <c r="R4" s="804"/>
      <c r="V4" s="494" t="s">
        <v>188</v>
      </c>
      <c r="W4" s="502" t="s">
        <v>41</v>
      </c>
      <c r="X4" s="503">
        <f>+AVERAGEIF($A$5:$A$96,$W4,H$5:H$96)</f>
        <v>90.199470415545846</v>
      </c>
      <c r="Y4" s="503">
        <f>+AVERAGEIF($A$5:$A$96,$W4,K$5:K$96)</f>
        <v>69.214758221262727</v>
      </c>
      <c r="Z4" s="504">
        <f>+IF(X4&gt;Y4,X4/Y4-1,1-Y4/X4)</f>
        <v>0.30318262656065498</v>
      </c>
      <c r="AB4" s="497" t="s">
        <v>41</v>
      </c>
      <c r="AC4" s="3">
        <f>+AVERAGEIF($A$5:$A$96,$AB4,G$5:G$96)</f>
        <v>45.12450129032257</v>
      </c>
      <c r="AD4" s="3">
        <f>+AVERAGEIF($A$5:$A$96,$AB4,J$5:J$96)</f>
        <v>32.835448064516122</v>
      </c>
      <c r="AE4" s="2">
        <f>+IF(AC4&gt;AD4,AC4/AD4-1,1-AD4/AC4)</f>
        <v>0.37426177957616202</v>
      </c>
    </row>
    <row r="5" spans="1:31">
      <c r="A5" s="167" t="s">
        <v>426</v>
      </c>
      <c r="B5" s="235">
        <v>1</v>
      </c>
      <c r="D5" s="235"/>
      <c r="E5" s="578" t="s">
        <v>4</v>
      </c>
      <c r="F5" s="67">
        <v>497.19</v>
      </c>
      <c r="G5" s="67">
        <v>42.35389</v>
      </c>
      <c r="H5" s="68">
        <f t="shared" ref="H5:H36" si="0">+G5*1000/$F5</f>
        <v>85.186528288984093</v>
      </c>
      <c r="I5" s="72">
        <v>471.19</v>
      </c>
      <c r="J5" s="72">
        <v>32.517060000000001</v>
      </c>
      <c r="K5" s="72">
        <f t="shared" ref="K5:K36" si="1">+J5*1000/$I5</f>
        <v>69.010505316326757</v>
      </c>
      <c r="L5" s="1"/>
      <c r="M5" s="1"/>
      <c r="O5" s="189" t="s">
        <v>22</v>
      </c>
      <c r="P5" s="600">
        <v>2013</v>
      </c>
      <c r="Q5" s="600">
        <v>2012</v>
      </c>
      <c r="R5" s="189" t="s">
        <v>230</v>
      </c>
      <c r="V5" s="494" t="s">
        <v>189</v>
      </c>
      <c r="W5" s="505" t="s">
        <v>42</v>
      </c>
      <c r="X5" s="506">
        <f>+AVERAGEIF($A$5:$A$96,$W5,H$5:H$96)</f>
        <v>88.760628678285144</v>
      </c>
      <c r="Y5" s="506">
        <f>+AVERAGEIF($A$5:$A$96,$W5,K$5:K$96)</f>
        <v>81.596721307736672</v>
      </c>
      <c r="Z5" s="507">
        <f>+IF(X5&gt;Y5,X5/Y5-1,1-Y5/X5)</f>
        <v>8.7796510150576657E-2</v>
      </c>
      <c r="AB5" s="497" t="s">
        <v>42</v>
      </c>
      <c r="AC5" s="3">
        <f>+AVERAGEIF($A$5:$A$96,$AB5,G$5:G$96)</f>
        <v>45.847483000000004</v>
      </c>
      <c r="AD5" s="3">
        <f>+AVERAGEIF($A$5:$A$96,$AB5,J$5:J$96)</f>
        <v>39.232226666666669</v>
      </c>
      <c r="AE5" s="2">
        <f>+IF(AC5&gt;AD5,AC5/AD5-1,1-AD5/AC5)</f>
        <v>0.16861791683503724</v>
      </c>
    </row>
    <row r="6" spans="1:31">
      <c r="A6" s="167" t="s">
        <v>426</v>
      </c>
      <c r="B6" s="235">
        <v>2</v>
      </c>
      <c r="D6" s="235"/>
      <c r="E6" s="578" t="s">
        <v>5</v>
      </c>
      <c r="F6" s="67">
        <v>497.19</v>
      </c>
      <c r="G6" s="67">
        <v>59.49127</v>
      </c>
      <c r="H6" s="68">
        <f t="shared" si="0"/>
        <v>119.65500110621693</v>
      </c>
      <c r="I6" s="72">
        <v>471.19</v>
      </c>
      <c r="J6" s="72">
        <v>31.642900000000001</v>
      </c>
      <c r="K6" s="72">
        <f t="shared" si="1"/>
        <v>67.155287675884466</v>
      </c>
      <c r="L6" s="1"/>
      <c r="M6" s="1"/>
      <c r="O6" s="502" t="s">
        <v>24</v>
      </c>
      <c r="P6" s="503">
        <f>+AVERAGE(H5:H96)</f>
        <v>91.420072249311431</v>
      </c>
      <c r="Q6" s="503">
        <f>+AVERAGE(K5:K96)</f>
        <v>78.495036063978972</v>
      </c>
      <c r="R6" s="504">
        <f>+IF(P6&gt;Q6,P6/Q6-1,1-Q6/P6)</f>
        <v>0.16466055477441466</v>
      </c>
      <c r="T6" s="94" t="s">
        <v>311</v>
      </c>
      <c r="U6" s="188" t="s">
        <v>14</v>
      </c>
      <c r="V6" s="494" t="s">
        <v>190</v>
      </c>
      <c r="W6" s="508" t="s">
        <v>43</v>
      </c>
      <c r="X6" s="509">
        <f>+AVERAGEIF($A$5:$A$96,$W6,H$5:H$96)</f>
        <v>95.214329151812066</v>
      </c>
      <c r="Y6" s="509">
        <f>+AVERAGEIF($A$5:$A$96,$W6,K$5:K$96)</f>
        <v>84.7736830256395</v>
      </c>
      <c r="Z6" s="510">
        <f>+IF(X6&gt;Y6,X6/Y6-1,1-Y6/X6)</f>
        <v>0.12315904834540259</v>
      </c>
      <c r="AB6" s="497" t="s">
        <v>43</v>
      </c>
      <c r="AC6" s="3">
        <f>+AVERAGEIF($A$5:$A$96,$AB6,G$5:G$96)</f>
        <v>50.29151548387096</v>
      </c>
      <c r="AD6" s="3">
        <f>+AVERAGEIF($A$5:$A$96,$AB6,J$5:J$96)</f>
        <v>40.490366129032253</v>
      </c>
      <c r="AE6" s="2">
        <f>+IF(AC6&gt;AD6,AC6/AD6-1,1-AD6/AC6)</f>
        <v>0.24206126770019809</v>
      </c>
    </row>
    <row r="7" spans="1:31">
      <c r="A7" s="167" t="s">
        <v>426</v>
      </c>
      <c r="B7" s="235">
        <v>3</v>
      </c>
      <c r="D7" s="235"/>
      <c r="E7" s="578" t="s">
        <v>6</v>
      </c>
      <c r="F7" s="67">
        <v>503.9</v>
      </c>
      <c r="G7" s="67">
        <v>42.759889999999999</v>
      </c>
      <c r="H7" s="68">
        <f t="shared" si="0"/>
        <v>84.857888469934508</v>
      </c>
      <c r="I7" s="72">
        <v>471.19</v>
      </c>
      <c r="J7" s="72">
        <v>32.950020000000002</v>
      </c>
      <c r="K7" s="72">
        <f t="shared" si="1"/>
        <v>69.929370317706244</v>
      </c>
      <c r="L7" s="1"/>
      <c r="M7" s="1"/>
      <c r="O7" s="505" t="s">
        <v>25</v>
      </c>
      <c r="P7" s="506">
        <f>+MAX(H5:H96)</f>
        <v>193.13086481399682</v>
      </c>
      <c r="Q7" s="506">
        <f>+MAX(K5:K96)</f>
        <v>178.84368996909714</v>
      </c>
      <c r="R7" s="507">
        <f>+IF(P7&gt;Q7,P7/Q7-1,1-Q7/P7)</f>
        <v>7.9886379258717E-2</v>
      </c>
      <c r="S7" s="188" t="str">
        <f>INDEX($E$5:$E$96,MATCH(P7,$H$5:$H$96,0))</f>
        <v>Viernes</v>
      </c>
      <c r="T7" s="599">
        <f>INDEX($B$5:$B$96,MATCH(P7,$H$5:$H$96,0))</f>
        <v>15</v>
      </c>
      <c r="U7" s="188" t="str">
        <f>INDEX($A$5:$A$96,MATCH(P7,$H$5:$H$96,0))</f>
        <v>NOV</v>
      </c>
      <c r="W7" s="499"/>
      <c r="X7" s="500"/>
      <c r="Y7" s="500"/>
      <c r="Z7" s="501"/>
      <c r="AB7" s="42"/>
      <c r="AC7" s="3"/>
      <c r="AD7" s="3"/>
      <c r="AE7" s="2"/>
    </row>
    <row r="8" spans="1:31">
      <c r="A8" s="167" t="s">
        <v>426</v>
      </c>
      <c r="B8" s="235">
        <v>4</v>
      </c>
      <c r="D8" s="235"/>
      <c r="E8" s="578" t="s">
        <v>7</v>
      </c>
      <c r="F8" s="67">
        <v>503.9</v>
      </c>
      <c r="G8" s="67">
        <v>24.51313</v>
      </c>
      <c r="H8" s="68">
        <f t="shared" si="0"/>
        <v>48.646814844215129</v>
      </c>
      <c r="I8" s="72">
        <v>472.77</v>
      </c>
      <c r="J8" s="72">
        <v>28.59018</v>
      </c>
      <c r="K8" s="72">
        <f t="shared" si="1"/>
        <v>60.473761025445782</v>
      </c>
      <c r="L8" s="1"/>
      <c r="M8" s="1"/>
      <c r="O8" s="505" t="s">
        <v>26</v>
      </c>
      <c r="P8" s="506">
        <f>+MIN(H5:H96)</f>
        <v>46.427693815248936</v>
      </c>
      <c r="Q8" s="506">
        <f>+MIN(K5:K96)</f>
        <v>57.009103597691819</v>
      </c>
      <c r="R8" s="507">
        <f>+IF(P8&gt;Q8,P8/Q8-1,1-Q8/P8)</f>
        <v>-0.22791159570729036</v>
      </c>
      <c r="S8" s="188" t="str">
        <f>INDEX($E$5:$E$96,MATCH(P8,$H$5:$H$96,0))</f>
        <v>Martes</v>
      </c>
      <c r="T8" s="599">
        <f>INDEX($B$5:$B$96,MATCH(P8,$H$5:$H$96,0))</f>
        <v>17</v>
      </c>
      <c r="U8" s="188" t="str">
        <f>INDEX($A$5:$A$96,MATCH(P8,$H$5:$H$96,0))</f>
        <v>DIC</v>
      </c>
      <c r="W8" s="499"/>
      <c r="X8" s="501"/>
      <c r="Y8" s="501"/>
      <c r="Z8" s="501"/>
      <c r="AB8" s="42"/>
      <c r="AC8" s="3"/>
      <c r="AD8" s="3"/>
      <c r="AE8" s="2"/>
    </row>
    <row r="9" spans="1:31">
      <c r="A9" s="167" t="s">
        <v>426</v>
      </c>
      <c r="B9" s="235">
        <v>5</v>
      </c>
      <c r="D9" s="235"/>
      <c r="E9" s="578" t="s">
        <v>1</v>
      </c>
      <c r="F9" s="67">
        <v>503.9</v>
      </c>
      <c r="G9" s="67">
        <v>24.706499999999998</v>
      </c>
      <c r="H9" s="68">
        <f t="shared" si="0"/>
        <v>49.030561619368925</v>
      </c>
      <c r="I9" s="72">
        <v>472.77</v>
      </c>
      <c r="J9" s="72">
        <v>28.214220000000001</v>
      </c>
      <c r="K9" s="72">
        <f t="shared" si="1"/>
        <v>59.678532901833876</v>
      </c>
      <c r="L9" s="1"/>
      <c r="M9" s="1"/>
      <c r="O9" s="505" t="s">
        <v>33</v>
      </c>
      <c r="P9" s="506">
        <f>+STDEV(H5:H96)</f>
        <v>35.66108187931696</v>
      </c>
      <c r="Q9" s="506">
        <f>+STDEV(K5:K96)</f>
        <v>25.364032821792069</v>
      </c>
      <c r="R9" s="507">
        <f>+IF(P9&gt;Q9,P9/Q9-1,1-Q9/P9)</f>
        <v>0.40597049885055947</v>
      </c>
      <c r="W9" s="44"/>
      <c r="X9" s="45"/>
      <c r="Y9" s="45"/>
      <c r="Z9" s="55"/>
      <c r="AB9" s="42"/>
      <c r="AC9" s="3"/>
      <c r="AD9" s="3"/>
      <c r="AE9" s="2"/>
    </row>
    <row r="10" spans="1:31">
      <c r="A10" s="167" t="s">
        <v>426</v>
      </c>
      <c r="B10" s="235">
        <v>6</v>
      </c>
      <c r="D10" s="235">
        <v>6</v>
      </c>
      <c r="E10" s="578" t="s">
        <v>2</v>
      </c>
      <c r="F10" s="67">
        <v>503.9</v>
      </c>
      <c r="G10" s="67">
        <v>34.429580000000001</v>
      </c>
      <c r="H10" s="68">
        <f t="shared" si="0"/>
        <v>68.326215518952182</v>
      </c>
      <c r="I10" s="72">
        <v>472.77</v>
      </c>
      <c r="J10" s="72">
        <v>31.200500000000002</v>
      </c>
      <c r="K10" s="72">
        <f t="shared" si="1"/>
        <v>65.995092751232107</v>
      </c>
      <c r="L10" s="1"/>
      <c r="M10" s="1"/>
      <c r="O10" s="508" t="s">
        <v>23</v>
      </c>
      <c r="P10" s="510">
        <f>+P9/P6</f>
        <v>0.39007934474242945</v>
      </c>
      <c r="Q10" s="510">
        <f>+Q9/Q6</f>
        <v>0.32312913139015059</v>
      </c>
      <c r="R10" s="510">
        <f>+IF(P10&gt;Q10,P10/Q10-1,1-Q10/P10)</f>
        <v>0.20719336899229379</v>
      </c>
      <c r="X10" s="1"/>
    </row>
    <row r="11" spans="1:31">
      <c r="A11" s="167" t="s">
        <v>426</v>
      </c>
      <c r="B11" s="235">
        <v>7</v>
      </c>
      <c r="D11" s="235"/>
      <c r="E11" s="578" t="s">
        <v>3</v>
      </c>
      <c r="F11" s="67">
        <v>503.9</v>
      </c>
      <c r="G11" s="67">
        <v>50.207949999999997</v>
      </c>
      <c r="H11" s="68">
        <f t="shared" si="0"/>
        <v>99.638717999603088</v>
      </c>
      <c r="I11" s="72">
        <v>472.77</v>
      </c>
      <c r="J11" s="72">
        <v>32.595440000000004</v>
      </c>
      <c r="K11" s="72">
        <f t="shared" si="1"/>
        <v>68.945660680669249</v>
      </c>
      <c r="L11" s="1"/>
      <c r="M11" s="1"/>
    </row>
    <row r="12" spans="1:31">
      <c r="A12" s="167" t="s">
        <v>426</v>
      </c>
      <c r="B12" s="235">
        <v>8</v>
      </c>
      <c r="D12" s="235"/>
      <c r="E12" s="578" t="s">
        <v>4</v>
      </c>
      <c r="F12" s="67">
        <v>503.9</v>
      </c>
      <c r="G12" s="67">
        <v>24.66854</v>
      </c>
      <c r="H12" s="68">
        <f t="shared" si="0"/>
        <v>48.955229212145269</v>
      </c>
      <c r="I12" s="72">
        <v>472.77</v>
      </c>
      <c r="J12" s="72">
        <v>29.65146</v>
      </c>
      <c r="K12" s="72">
        <f t="shared" si="1"/>
        <v>62.718573513547817</v>
      </c>
      <c r="L12" s="1"/>
      <c r="M12" s="1"/>
    </row>
    <row r="13" spans="1:31">
      <c r="A13" s="167" t="s">
        <v>426</v>
      </c>
      <c r="B13" s="235">
        <v>9</v>
      </c>
      <c r="D13" s="235"/>
      <c r="E13" s="578" t="s">
        <v>5</v>
      </c>
      <c r="F13" s="67">
        <v>503.9</v>
      </c>
      <c r="G13" s="67">
        <v>24.479669999999999</v>
      </c>
      <c r="H13" s="68">
        <f t="shared" si="0"/>
        <v>48.580412780313551</v>
      </c>
      <c r="I13" s="72">
        <v>472.77</v>
      </c>
      <c r="J13" s="72">
        <v>28.132999999999999</v>
      </c>
      <c r="K13" s="72">
        <f t="shared" si="1"/>
        <v>59.506736891088693</v>
      </c>
      <c r="L13" s="1"/>
      <c r="M13" s="1"/>
    </row>
    <row r="14" spans="1:31">
      <c r="A14" s="167" t="s">
        <v>426</v>
      </c>
      <c r="B14" s="235">
        <v>10</v>
      </c>
      <c r="D14" s="235"/>
      <c r="E14" s="578" t="s">
        <v>6</v>
      </c>
      <c r="F14" s="67">
        <v>498.95</v>
      </c>
      <c r="G14" s="67">
        <v>43.390009999999997</v>
      </c>
      <c r="H14" s="68">
        <f t="shared" si="0"/>
        <v>86.96264154724922</v>
      </c>
      <c r="I14" s="72">
        <v>472.77</v>
      </c>
      <c r="J14" s="72">
        <v>27.766629999999999</v>
      </c>
      <c r="K14" s="72">
        <f t="shared" si="1"/>
        <v>58.731793472513068</v>
      </c>
      <c r="L14" s="1"/>
      <c r="M14" s="1"/>
    </row>
    <row r="15" spans="1:31">
      <c r="A15" s="167" t="s">
        <v>426</v>
      </c>
      <c r="B15" s="235">
        <v>11</v>
      </c>
      <c r="D15" s="235"/>
      <c r="E15" s="578" t="s">
        <v>7</v>
      </c>
      <c r="F15" s="67">
        <v>498.95</v>
      </c>
      <c r="G15" s="67">
        <v>68.486909999999995</v>
      </c>
      <c r="H15" s="68">
        <f t="shared" si="0"/>
        <v>137.2620703477302</v>
      </c>
      <c r="I15" s="72">
        <v>474.01</v>
      </c>
      <c r="J15" s="72">
        <v>36.368569999999998</v>
      </c>
      <c r="K15" s="72">
        <f t="shared" si="1"/>
        <v>76.725322250585435</v>
      </c>
      <c r="L15" s="1"/>
      <c r="M15" s="1"/>
    </row>
    <row r="16" spans="1:31">
      <c r="A16" s="167" t="s">
        <v>426</v>
      </c>
      <c r="B16" s="235">
        <v>12</v>
      </c>
      <c r="D16" s="235"/>
      <c r="E16" s="578" t="s">
        <v>1</v>
      </c>
      <c r="F16" s="67">
        <v>498.95</v>
      </c>
      <c r="G16" s="67">
        <v>60.675710000000002</v>
      </c>
      <c r="H16" s="68">
        <f t="shared" si="0"/>
        <v>121.60679426796273</v>
      </c>
      <c r="I16" s="72">
        <v>474.01</v>
      </c>
      <c r="J16" s="72">
        <v>52.440570000000001</v>
      </c>
      <c r="K16" s="72">
        <f t="shared" si="1"/>
        <v>110.63177992025484</v>
      </c>
      <c r="L16" s="1"/>
      <c r="M16" s="1"/>
    </row>
    <row r="17" spans="1:17">
      <c r="A17" s="167" t="s">
        <v>426</v>
      </c>
      <c r="B17" s="235">
        <v>13</v>
      </c>
      <c r="D17" s="235">
        <v>13</v>
      </c>
      <c r="E17" s="578" t="s">
        <v>2</v>
      </c>
      <c r="F17" s="67">
        <v>498.95</v>
      </c>
      <c r="G17" s="67">
        <v>39.609520000000003</v>
      </c>
      <c r="H17" s="68">
        <f t="shared" si="0"/>
        <v>79.385750075157844</v>
      </c>
      <c r="I17" s="72">
        <v>474.01</v>
      </c>
      <c r="J17" s="72">
        <v>35.913139999999999</v>
      </c>
      <c r="K17" s="72">
        <f t="shared" si="1"/>
        <v>75.76451973587055</v>
      </c>
      <c r="L17" s="1"/>
      <c r="M17" s="1"/>
      <c r="Q17" s="1"/>
    </row>
    <row r="18" spans="1:17">
      <c r="A18" s="167" t="s">
        <v>426</v>
      </c>
      <c r="B18" s="235">
        <v>14</v>
      </c>
      <c r="D18" s="235"/>
      <c r="E18" s="578" t="s">
        <v>3</v>
      </c>
      <c r="F18" s="67">
        <v>498.95</v>
      </c>
      <c r="G18" s="67">
        <v>57.520539999999997</v>
      </c>
      <c r="H18" s="68">
        <f t="shared" si="0"/>
        <v>115.28317466680026</v>
      </c>
      <c r="I18" s="72">
        <v>474.01</v>
      </c>
      <c r="J18" s="72">
        <v>29.792300000000001</v>
      </c>
      <c r="K18" s="72">
        <f t="shared" si="1"/>
        <v>62.851627602793187</v>
      </c>
      <c r="L18" s="1"/>
      <c r="M18" s="1"/>
      <c r="Q18" s="1"/>
    </row>
    <row r="19" spans="1:17">
      <c r="A19" s="167" t="s">
        <v>426</v>
      </c>
      <c r="B19" s="235">
        <v>15</v>
      </c>
      <c r="C19" s="578" t="s">
        <v>188</v>
      </c>
      <c r="D19" s="235"/>
      <c r="E19" s="578" t="s">
        <v>4</v>
      </c>
      <c r="F19" s="67">
        <v>498.95</v>
      </c>
      <c r="G19" s="67">
        <v>47.608490000000003</v>
      </c>
      <c r="H19" s="68">
        <f t="shared" si="0"/>
        <v>95.417356448541952</v>
      </c>
      <c r="I19" s="72">
        <v>474.01</v>
      </c>
      <c r="J19" s="72">
        <v>41.072290000000002</v>
      </c>
      <c r="K19" s="72">
        <f t="shared" si="1"/>
        <v>86.648572814919518</v>
      </c>
      <c r="L19" s="1"/>
      <c r="M19" s="1"/>
    </row>
    <row r="20" spans="1:17">
      <c r="A20" s="167" t="s">
        <v>426</v>
      </c>
      <c r="B20" s="235">
        <v>16</v>
      </c>
      <c r="C20" s="559"/>
      <c r="D20" s="235"/>
      <c r="E20" s="578" t="s">
        <v>5</v>
      </c>
      <c r="F20" s="67">
        <v>498.95</v>
      </c>
      <c r="G20" s="67">
        <v>27.39838</v>
      </c>
      <c r="H20" s="68">
        <f t="shared" si="0"/>
        <v>54.912075358252331</v>
      </c>
      <c r="I20" s="72">
        <v>474.01</v>
      </c>
      <c r="J20" s="72">
        <v>33.287619999999997</v>
      </c>
      <c r="K20" s="72">
        <f t="shared" si="1"/>
        <v>70.2255648615008</v>
      </c>
      <c r="L20" s="1"/>
      <c r="M20" s="1"/>
    </row>
    <row r="21" spans="1:17">
      <c r="A21" s="167" t="s">
        <v>426</v>
      </c>
      <c r="B21" s="235">
        <v>17</v>
      </c>
      <c r="C21" s="559"/>
      <c r="D21" s="235"/>
      <c r="E21" s="578" t="s">
        <v>6</v>
      </c>
      <c r="F21" s="67">
        <v>498.66</v>
      </c>
      <c r="G21" s="67">
        <v>31.827680000000001</v>
      </c>
      <c r="H21" s="68">
        <f t="shared" si="0"/>
        <v>63.826414791641596</v>
      </c>
      <c r="I21" s="72">
        <v>474.01</v>
      </c>
      <c r="J21" s="72">
        <v>28.95402</v>
      </c>
      <c r="K21" s="72">
        <f t="shared" si="1"/>
        <v>61.083141705871185</v>
      </c>
      <c r="L21" s="1"/>
      <c r="M21" s="1"/>
    </row>
    <row r="22" spans="1:17">
      <c r="A22" s="167" t="s">
        <v>426</v>
      </c>
      <c r="B22" s="235">
        <v>18</v>
      </c>
      <c r="C22" s="559"/>
      <c r="D22" s="235"/>
      <c r="E22" s="578" t="s">
        <v>7</v>
      </c>
      <c r="F22" s="67">
        <v>498.66</v>
      </c>
      <c r="G22" s="67">
        <v>43.857399999999998</v>
      </c>
      <c r="H22" s="68">
        <f t="shared" si="0"/>
        <v>87.950507359724057</v>
      </c>
      <c r="I22" s="72">
        <v>471.54</v>
      </c>
      <c r="J22" s="72">
        <v>35.974429999999998</v>
      </c>
      <c r="K22" s="72">
        <f t="shared" si="1"/>
        <v>76.291364465368787</v>
      </c>
      <c r="L22" s="1"/>
      <c r="M22" s="1"/>
    </row>
    <row r="23" spans="1:17">
      <c r="A23" s="167" t="s">
        <v>426</v>
      </c>
      <c r="B23" s="235">
        <v>19</v>
      </c>
      <c r="C23" s="559"/>
      <c r="D23" s="235"/>
      <c r="E23" s="578" t="s">
        <v>1</v>
      </c>
      <c r="F23" s="67">
        <v>498.66</v>
      </c>
      <c r="G23" s="67">
        <v>28.13157</v>
      </c>
      <c r="H23" s="68">
        <f t="shared" si="0"/>
        <v>56.414330405486702</v>
      </c>
      <c r="I23" s="72">
        <v>471.54</v>
      </c>
      <c r="J23" s="72">
        <v>41.566560000000003</v>
      </c>
      <c r="K23" s="72">
        <f t="shared" si="1"/>
        <v>88.150655299656449</v>
      </c>
      <c r="L23" s="1"/>
      <c r="M23" s="1"/>
      <c r="O23" s="1"/>
    </row>
    <row r="24" spans="1:17">
      <c r="A24" s="167" t="s">
        <v>426</v>
      </c>
      <c r="B24" s="235">
        <v>20</v>
      </c>
      <c r="C24" s="559"/>
      <c r="D24" s="235">
        <v>20</v>
      </c>
      <c r="E24" s="578" t="s">
        <v>2</v>
      </c>
      <c r="F24" s="67">
        <v>498.66</v>
      </c>
      <c r="G24" s="67">
        <v>27.427499999999998</v>
      </c>
      <c r="H24" s="68">
        <f t="shared" si="0"/>
        <v>55.002406449284081</v>
      </c>
      <c r="I24" s="72">
        <v>471.54</v>
      </c>
      <c r="J24" s="72">
        <v>50.642130000000002</v>
      </c>
      <c r="K24" s="72">
        <f t="shared" si="1"/>
        <v>107.39731518004835</v>
      </c>
      <c r="L24" s="1"/>
      <c r="M24" s="1"/>
    </row>
    <row r="25" spans="1:17">
      <c r="A25" s="167" t="s">
        <v>426</v>
      </c>
      <c r="B25" s="235">
        <v>21</v>
      </c>
      <c r="C25" s="559"/>
      <c r="D25" s="235"/>
      <c r="E25" s="578" t="s">
        <v>3</v>
      </c>
      <c r="F25" s="67">
        <v>498.66</v>
      </c>
      <c r="G25" s="67">
        <v>56.75544</v>
      </c>
      <c r="H25" s="68">
        <f t="shared" si="0"/>
        <v>113.81590662976778</v>
      </c>
      <c r="I25" s="72">
        <v>471.54</v>
      </c>
      <c r="J25" s="72">
        <v>28.76896</v>
      </c>
      <c r="K25" s="72">
        <f t="shared" si="1"/>
        <v>61.01064596852865</v>
      </c>
      <c r="L25" s="1"/>
      <c r="M25" s="1"/>
      <c r="O25" s="63"/>
    </row>
    <row r="26" spans="1:17">
      <c r="A26" s="167" t="s">
        <v>426</v>
      </c>
      <c r="B26" s="235">
        <v>22</v>
      </c>
      <c r="C26" s="559"/>
      <c r="D26" s="235"/>
      <c r="E26" s="578" t="s">
        <v>4</v>
      </c>
      <c r="F26" s="67">
        <v>498.66</v>
      </c>
      <c r="G26" s="67">
        <v>69.236289999999997</v>
      </c>
      <c r="H26" s="68">
        <f t="shared" si="0"/>
        <v>138.84468375245658</v>
      </c>
      <c r="I26" s="72">
        <v>471.54</v>
      </c>
      <c r="J26" s="72">
        <v>27.47231</v>
      </c>
      <c r="K26" s="72">
        <f t="shared" si="1"/>
        <v>58.260826228951942</v>
      </c>
      <c r="L26" s="1"/>
      <c r="M26" s="1"/>
    </row>
    <row r="27" spans="1:17">
      <c r="A27" s="167" t="s">
        <v>426</v>
      </c>
      <c r="B27" s="235">
        <v>23</v>
      </c>
      <c r="C27" s="559"/>
      <c r="D27" s="235"/>
      <c r="E27" s="578" t="s">
        <v>5</v>
      </c>
      <c r="F27" s="67">
        <v>498.66</v>
      </c>
      <c r="G27" s="67">
        <v>72.458479999999994</v>
      </c>
      <c r="H27" s="68">
        <f t="shared" si="0"/>
        <v>145.3063811013516</v>
      </c>
      <c r="I27" s="72">
        <v>471.54</v>
      </c>
      <c r="J27" s="72">
        <v>28.205919999999999</v>
      </c>
      <c r="K27" s="72">
        <f t="shared" si="1"/>
        <v>59.816600924629931</v>
      </c>
      <c r="L27" s="1"/>
      <c r="M27" s="1"/>
    </row>
    <row r="28" spans="1:17">
      <c r="A28" s="167" t="s">
        <v>426</v>
      </c>
      <c r="B28" s="235">
        <v>24</v>
      </c>
      <c r="C28" s="559"/>
      <c r="D28" s="235"/>
      <c r="E28" s="578" t="s">
        <v>6</v>
      </c>
      <c r="F28" s="67">
        <v>500.01</v>
      </c>
      <c r="G28" s="67">
        <v>42.329470000000001</v>
      </c>
      <c r="H28" s="68">
        <f t="shared" si="0"/>
        <v>84.657246855062908</v>
      </c>
      <c r="I28" s="72">
        <v>471.54</v>
      </c>
      <c r="J28" s="72">
        <v>32.87856</v>
      </c>
      <c r="K28" s="72">
        <f t="shared" si="1"/>
        <v>69.725919328158795</v>
      </c>
      <c r="L28" s="1"/>
      <c r="M28" s="1"/>
    </row>
    <row r="29" spans="1:17">
      <c r="A29" s="167" t="s">
        <v>426</v>
      </c>
      <c r="B29" s="235">
        <v>25</v>
      </c>
      <c r="C29" s="559"/>
      <c r="D29" s="235"/>
      <c r="E29" s="578" t="s">
        <v>7</v>
      </c>
      <c r="F29" s="67">
        <v>500.01</v>
      </c>
      <c r="G29" s="67">
        <v>24.762879999999999</v>
      </c>
      <c r="H29" s="68">
        <f t="shared" si="0"/>
        <v>49.524769504609907</v>
      </c>
      <c r="I29" s="72">
        <v>481.4</v>
      </c>
      <c r="J29" s="72">
        <v>28.25957</v>
      </c>
      <c r="K29" s="72">
        <f t="shared" si="1"/>
        <v>58.702887411715828</v>
      </c>
      <c r="L29" s="1"/>
      <c r="M29" s="1"/>
    </row>
    <row r="30" spans="1:17">
      <c r="A30" s="167" t="s">
        <v>426</v>
      </c>
      <c r="B30" s="235">
        <v>26</v>
      </c>
      <c r="C30" s="559"/>
      <c r="D30" s="235"/>
      <c r="E30" s="578" t="s">
        <v>1</v>
      </c>
      <c r="F30" s="67">
        <v>500.01</v>
      </c>
      <c r="G30" s="67">
        <v>36.247010000000003</v>
      </c>
      <c r="H30" s="68">
        <f t="shared" si="0"/>
        <v>72.492570148597039</v>
      </c>
      <c r="I30" s="72">
        <v>481.4</v>
      </c>
      <c r="J30" s="72">
        <v>28.662109999999998</v>
      </c>
      <c r="K30" s="72">
        <f t="shared" si="1"/>
        <v>59.539073535521389</v>
      </c>
      <c r="L30" s="1"/>
      <c r="M30" s="1"/>
    </row>
    <row r="31" spans="1:17">
      <c r="A31" s="167" t="s">
        <v>426</v>
      </c>
      <c r="B31" s="235">
        <v>27</v>
      </c>
      <c r="C31" s="559"/>
      <c r="D31" s="235">
        <v>27</v>
      </c>
      <c r="E31" s="578" t="s">
        <v>2</v>
      </c>
      <c r="F31" s="67">
        <v>500.01</v>
      </c>
      <c r="G31" s="67">
        <v>66.061130000000006</v>
      </c>
      <c r="H31" s="68">
        <f t="shared" si="0"/>
        <v>132.11961760764785</v>
      </c>
      <c r="I31" s="72">
        <v>481.4</v>
      </c>
      <c r="J31" s="72">
        <v>28.865200000000002</v>
      </c>
      <c r="K31" s="72">
        <f t="shared" si="1"/>
        <v>59.960947237224765</v>
      </c>
      <c r="L31" s="1"/>
      <c r="M31" s="1"/>
    </row>
    <row r="32" spans="1:17">
      <c r="A32" s="167" t="s">
        <v>426</v>
      </c>
      <c r="B32" s="235">
        <v>28</v>
      </c>
      <c r="C32" s="559"/>
      <c r="D32" s="235"/>
      <c r="E32" s="578" t="s">
        <v>3</v>
      </c>
      <c r="F32" s="67">
        <v>500.01</v>
      </c>
      <c r="G32" s="67">
        <v>58.549480000000003</v>
      </c>
      <c r="H32" s="68">
        <f t="shared" si="0"/>
        <v>117.09661806763866</v>
      </c>
      <c r="I32" s="72">
        <v>481.4</v>
      </c>
      <c r="J32" s="72">
        <v>28.17193</v>
      </c>
      <c r="K32" s="72">
        <f t="shared" si="1"/>
        <v>58.52083506439552</v>
      </c>
      <c r="L32" s="1"/>
      <c r="M32" s="1"/>
    </row>
    <row r="33" spans="1:13">
      <c r="A33" s="167" t="s">
        <v>426</v>
      </c>
      <c r="B33" s="235">
        <v>29</v>
      </c>
      <c r="C33" s="559"/>
      <c r="D33" s="235"/>
      <c r="E33" s="578" t="s">
        <v>4</v>
      </c>
      <c r="F33" s="67">
        <v>500.01</v>
      </c>
      <c r="G33" s="67">
        <v>67.055120000000002</v>
      </c>
      <c r="H33" s="68">
        <f t="shared" si="0"/>
        <v>134.10755784884302</v>
      </c>
      <c r="I33" s="72">
        <v>481.4</v>
      </c>
      <c r="J33" s="72">
        <v>32.058520000000001</v>
      </c>
      <c r="K33" s="72">
        <f t="shared" si="1"/>
        <v>66.594349813045284</v>
      </c>
      <c r="L33" s="1"/>
      <c r="M33" s="1"/>
    </row>
    <row r="34" spans="1:13">
      <c r="A34" s="167" t="s">
        <v>426</v>
      </c>
      <c r="B34" s="235">
        <v>30</v>
      </c>
      <c r="C34" s="559"/>
      <c r="D34" s="235"/>
      <c r="E34" s="578" t="s">
        <v>5</v>
      </c>
      <c r="F34" s="67">
        <v>500.01</v>
      </c>
      <c r="G34" s="67">
        <v>30.681049999999999</v>
      </c>
      <c r="H34" s="68">
        <f t="shared" si="0"/>
        <v>61.360872782544348</v>
      </c>
      <c r="I34" s="72">
        <v>481.4</v>
      </c>
      <c r="J34" s="72">
        <v>34.838769999999997</v>
      </c>
      <c r="K34" s="72">
        <f t="shared" si="1"/>
        <v>72.369692563356878</v>
      </c>
      <c r="L34" s="1"/>
      <c r="M34" s="1"/>
    </row>
    <row r="35" spans="1:13">
      <c r="A35" s="167" t="s">
        <v>426</v>
      </c>
      <c r="B35" s="235">
        <v>31</v>
      </c>
      <c r="C35" s="559"/>
      <c r="D35" s="235"/>
      <c r="E35" s="578" t="s">
        <v>6</v>
      </c>
      <c r="F35" s="67">
        <v>508.58</v>
      </c>
      <c r="G35" s="67">
        <v>71.179060000000007</v>
      </c>
      <c r="H35" s="68">
        <f t="shared" si="0"/>
        <v>139.95646702583667</v>
      </c>
      <c r="I35" s="72">
        <v>481.4</v>
      </c>
      <c r="J35" s="72">
        <v>30.443999999999999</v>
      </c>
      <c r="K35" s="72">
        <f t="shared" si="1"/>
        <v>63.240548400498547</v>
      </c>
      <c r="L35" s="1"/>
      <c r="M35" s="1"/>
    </row>
    <row r="36" spans="1:13">
      <c r="A36" s="167" t="s">
        <v>427</v>
      </c>
      <c r="B36" s="235">
        <v>1</v>
      </c>
      <c r="C36" s="559"/>
      <c r="D36" s="235"/>
      <c r="E36" s="578" t="s">
        <v>7</v>
      </c>
      <c r="F36" s="65">
        <v>508.58</v>
      </c>
      <c r="G36" s="65">
        <v>63.814450000000001</v>
      </c>
      <c r="H36" s="71">
        <f t="shared" si="0"/>
        <v>125.47573636399387</v>
      </c>
      <c r="I36" s="69">
        <v>480.03</v>
      </c>
      <c r="J36" s="69">
        <v>43.112290000000002</v>
      </c>
      <c r="K36" s="69">
        <f t="shared" si="1"/>
        <v>89.811657604733043</v>
      </c>
      <c r="L36" s="1"/>
      <c r="M36" s="1"/>
    </row>
    <row r="37" spans="1:13">
      <c r="A37" s="167" t="s">
        <v>427</v>
      </c>
      <c r="B37" s="235">
        <v>2</v>
      </c>
      <c r="C37" s="559"/>
      <c r="D37" s="235"/>
      <c r="E37" s="578" t="s">
        <v>1</v>
      </c>
      <c r="F37" s="65">
        <v>508.58</v>
      </c>
      <c r="G37" s="65">
        <v>72.406739999999999</v>
      </c>
      <c r="H37" s="71">
        <f t="shared" ref="H37:H68" si="2">+G37*1000/$F37</f>
        <v>142.37040386959771</v>
      </c>
      <c r="I37" s="69">
        <v>480.03</v>
      </c>
      <c r="J37" s="69">
        <v>36.890509999999999</v>
      </c>
      <c r="K37" s="69">
        <f t="shared" ref="K37:K68" si="3">+J37*1000/$I37</f>
        <v>76.850426015040739</v>
      </c>
      <c r="L37" s="1"/>
      <c r="M37" s="1"/>
    </row>
    <row r="38" spans="1:13">
      <c r="A38" s="167" t="s">
        <v>427</v>
      </c>
      <c r="B38" s="235">
        <v>3</v>
      </c>
      <c r="C38" s="559"/>
      <c r="D38" s="235"/>
      <c r="E38" s="578" t="s">
        <v>2</v>
      </c>
      <c r="F38" s="65">
        <v>508.58</v>
      </c>
      <c r="G38" s="65">
        <v>67.220460000000003</v>
      </c>
      <c r="H38" s="71">
        <f t="shared" si="2"/>
        <v>132.17283416571632</v>
      </c>
      <c r="I38" s="69">
        <v>480.03</v>
      </c>
      <c r="J38" s="69">
        <v>33.211759999999998</v>
      </c>
      <c r="K38" s="69">
        <f t="shared" si="3"/>
        <v>69.186842489011099</v>
      </c>
      <c r="L38" s="1"/>
      <c r="M38" s="1"/>
    </row>
    <row r="39" spans="1:13">
      <c r="A39" s="167" t="s">
        <v>427</v>
      </c>
      <c r="B39" s="235">
        <v>4</v>
      </c>
      <c r="C39" s="559"/>
      <c r="D39" s="235"/>
      <c r="E39" s="578" t="s">
        <v>3</v>
      </c>
      <c r="F39" s="65">
        <v>508.58</v>
      </c>
      <c r="G39" s="65">
        <v>45.487990000000003</v>
      </c>
      <c r="H39" s="71">
        <f t="shared" si="2"/>
        <v>89.441169530850615</v>
      </c>
      <c r="I39" s="69">
        <v>480.03</v>
      </c>
      <c r="J39" s="69">
        <v>32.625500000000002</v>
      </c>
      <c r="K39" s="69">
        <f t="shared" si="3"/>
        <v>67.965543820177913</v>
      </c>
      <c r="L39" s="1"/>
      <c r="M39" s="1"/>
    </row>
    <row r="40" spans="1:13">
      <c r="A40" s="167" t="s">
        <v>427</v>
      </c>
      <c r="B40" s="235">
        <v>5</v>
      </c>
      <c r="C40" s="559"/>
      <c r="D40" s="235"/>
      <c r="E40" s="578" t="s">
        <v>4</v>
      </c>
      <c r="F40" s="65">
        <v>508.58</v>
      </c>
      <c r="G40" s="65">
        <v>39.05585</v>
      </c>
      <c r="H40" s="71">
        <f t="shared" si="2"/>
        <v>76.793916394667505</v>
      </c>
      <c r="I40" s="69">
        <v>480.03</v>
      </c>
      <c r="J40" s="69">
        <v>31.274349999999998</v>
      </c>
      <c r="K40" s="69">
        <f t="shared" si="3"/>
        <v>65.15082390683915</v>
      </c>
      <c r="L40" s="1"/>
      <c r="M40" s="1"/>
    </row>
    <row r="41" spans="1:13">
      <c r="A41" s="167" t="s">
        <v>427</v>
      </c>
      <c r="B41" s="235">
        <v>6</v>
      </c>
      <c r="C41" s="559"/>
      <c r="D41" s="235">
        <v>6</v>
      </c>
      <c r="E41" s="578" t="s">
        <v>5</v>
      </c>
      <c r="F41" s="65">
        <v>508.58</v>
      </c>
      <c r="G41" s="65">
        <v>49.745519999999999</v>
      </c>
      <c r="H41" s="71">
        <f t="shared" si="2"/>
        <v>97.812576192536071</v>
      </c>
      <c r="I41" s="69">
        <v>480.03</v>
      </c>
      <c r="J41" s="69">
        <v>30.31897</v>
      </c>
      <c r="K41" s="69">
        <f t="shared" si="3"/>
        <v>63.160573297502246</v>
      </c>
      <c r="L41" s="1"/>
      <c r="M41" s="1"/>
    </row>
    <row r="42" spans="1:13">
      <c r="A42" s="167" t="s">
        <v>427</v>
      </c>
      <c r="B42" s="235">
        <v>7</v>
      </c>
      <c r="C42" s="559"/>
      <c r="D42" s="235"/>
      <c r="E42" s="578" t="s">
        <v>6</v>
      </c>
      <c r="F42" s="65">
        <v>514.9</v>
      </c>
      <c r="G42" s="65">
        <v>35.257249999999999</v>
      </c>
      <c r="H42" s="71">
        <f t="shared" si="2"/>
        <v>68.47397552922898</v>
      </c>
      <c r="I42" s="69">
        <v>480.03</v>
      </c>
      <c r="J42" s="69">
        <v>27.36608</v>
      </c>
      <c r="K42" s="69">
        <f t="shared" si="3"/>
        <v>57.009103597691819</v>
      </c>
      <c r="L42" s="1"/>
      <c r="M42" s="1"/>
    </row>
    <row r="43" spans="1:13">
      <c r="A43" s="167" t="s">
        <v>427</v>
      </c>
      <c r="B43" s="235">
        <v>8</v>
      </c>
      <c r="C43" s="559"/>
      <c r="D43" s="235"/>
      <c r="E43" s="578" t="s">
        <v>7</v>
      </c>
      <c r="F43" s="65">
        <v>514.9</v>
      </c>
      <c r="G43" s="65">
        <v>27.582789999999999</v>
      </c>
      <c r="H43" s="71">
        <f t="shared" si="2"/>
        <v>53.569217323752191</v>
      </c>
      <c r="I43" s="69">
        <v>479.78</v>
      </c>
      <c r="J43" s="69">
        <v>31.52373</v>
      </c>
      <c r="K43" s="69">
        <f t="shared" si="3"/>
        <v>65.704552086372928</v>
      </c>
      <c r="L43" s="1"/>
      <c r="M43" s="1"/>
    </row>
    <row r="44" spans="1:13">
      <c r="A44" s="167" t="s">
        <v>427</v>
      </c>
      <c r="B44" s="235">
        <v>9</v>
      </c>
      <c r="C44" s="559"/>
      <c r="D44" s="235"/>
      <c r="E44" s="578" t="s">
        <v>1</v>
      </c>
      <c r="F44" s="65">
        <v>514.9</v>
      </c>
      <c r="G44" s="65">
        <v>35.206699999999998</v>
      </c>
      <c r="H44" s="71">
        <f t="shared" si="2"/>
        <v>68.375801126432307</v>
      </c>
      <c r="I44" s="69">
        <v>479.78</v>
      </c>
      <c r="J44" s="69">
        <v>31.730080000000001</v>
      </c>
      <c r="K44" s="69">
        <f t="shared" si="3"/>
        <v>66.134645045645925</v>
      </c>
      <c r="L44" s="1"/>
      <c r="M44" s="1"/>
    </row>
    <row r="45" spans="1:13">
      <c r="A45" s="167" t="s">
        <v>427</v>
      </c>
      <c r="B45" s="235">
        <v>10</v>
      </c>
      <c r="C45" s="559"/>
      <c r="D45" s="235"/>
      <c r="E45" s="578" t="s">
        <v>2</v>
      </c>
      <c r="F45" s="65">
        <v>514.9</v>
      </c>
      <c r="G45" s="65">
        <v>67.915710000000004</v>
      </c>
      <c r="H45" s="71">
        <f t="shared" si="2"/>
        <v>131.90077684987378</v>
      </c>
      <c r="I45" s="69">
        <v>479.78</v>
      </c>
      <c r="J45" s="69">
        <v>32.901629999999997</v>
      </c>
      <c r="K45" s="69">
        <f t="shared" si="3"/>
        <v>68.576493392805034</v>
      </c>
      <c r="L45" s="1"/>
      <c r="M45" s="1"/>
    </row>
    <row r="46" spans="1:13">
      <c r="A46" s="167" t="s">
        <v>427</v>
      </c>
      <c r="B46" s="235">
        <v>11</v>
      </c>
      <c r="C46" s="559"/>
      <c r="D46" s="235"/>
      <c r="E46" s="578" t="s">
        <v>3</v>
      </c>
      <c r="F46" s="65">
        <v>514.9</v>
      </c>
      <c r="G46" s="65">
        <v>32.33229</v>
      </c>
      <c r="H46" s="71">
        <f t="shared" si="2"/>
        <v>62.793338512332497</v>
      </c>
      <c r="I46" s="69">
        <v>479.78</v>
      </c>
      <c r="J46" s="69">
        <v>33.365519999999997</v>
      </c>
      <c r="K46" s="69">
        <f t="shared" si="3"/>
        <v>69.543374046437947</v>
      </c>
      <c r="L46" s="1"/>
      <c r="M46" s="1"/>
    </row>
    <row r="47" spans="1:13">
      <c r="A47" s="167" t="s">
        <v>427</v>
      </c>
      <c r="B47" s="235">
        <v>12</v>
      </c>
      <c r="C47" s="559"/>
      <c r="D47" s="235"/>
      <c r="E47" s="578" t="s">
        <v>4</v>
      </c>
      <c r="F47" s="65">
        <v>514.9</v>
      </c>
      <c r="G47" s="65">
        <v>40.940179999999998</v>
      </c>
      <c r="H47" s="71">
        <f t="shared" si="2"/>
        <v>79.510934161973196</v>
      </c>
      <c r="I47" s="69">
        <v>479.78</v>
      </c>
      <c r="J47" s="69">
        <v>33.394399999999997</v>
      </c>
      <c r="K47" s="69">
        <f t="shared" si="3"/>
        <v>69.60356830213847</v>
      </c>
      <c r="L47" s="1"/>
      <c r="M47" s="1"/>
    </row>
    <row r="48" spans="1:13">
      <c r="A48" s="167" t="s">
        <v>427</v>
      </c>
      <c r="B48" s="235">
        <v>13</v>
      </c>
      <c r="C48" s="559"/>
      <c r="D48" s="235">
        <v>13</v>
      </c>
      <c r="E48" s="578" t="s">
        <v>5</v>
      </c>
      <c r="F48" s="65">
        <v>514.9</v>
      </c>
      <c r="G48" s="65">
        <v>28.08351</v>
      </c>
      <c r="H48" s="71">
        <f t="shared" si="2"/>
        <v>54.541677995727333</v>
      </c>
      <c r="I48" s="69">
        <v>479.78</v>
      </c>
      <c r="J48" s="69">
        <v>28.387180000000001</v>
      </c>
      <c r="K48" s="69">
        <f t="shared" si="3"/>
        <v>59.167076576764352</v>
      </c>
      <c r="L48" s="1"/>
      <c r="M48" s="1"/>
    </row>
    <row r="49" spans="1:22">
      <c r="A49" s="167" t="s">
        <v>427</v>
      </c>
      <c r="B49" s="235">
        <v>14</v>
      </c>
      <c r="C49" s="559"/>
      <c r="D49" s="235"/>
      <c r="E49" s="578" t="s">
        <v>6</v>
      </c>
      <c r="F49" s="65">
        <v>520.69000000000005</v>
      </c>
      <c r="G49" s="65">
        <v>51.450530000000001</v>
      </c>
      <c r="H49" s="71">
        <f t="shared" si="2"/>
        <v>98.81221072039024</v>
      </c>
      <c r="I49" s="69">
        <v>479.78</v>
      </c>
      <c r="J49" s="69">
        <v>28.374880000000001</v>
      </c>
      <c r="K49" s="69">
        <f t="shared" si="3"/>
        <v>59.141439826587188</v>
      </c>
      <c r="L49" s="1"/>
      <c r="M49" s="1"/>
    </row>
    <row r="50" spans="1:22">
      <c r="A50" s="167" t="s">
        <v>427</v>
      </c>
      <c r="B50" s="235">
        <v>15</v>
      </c>
      <c r="C50" s="578" t="s">
        <v>189</v>
      </c>
      <c r="D50" s="235"/>
      <c r="E50" s="578" t="s">
        <v>7</v>
      </c>
      <c r="F50" s="65">
        <v>520.69000000000005</v>
      </c>
      <c r="G50" s="65">
        <v>100.56131000000001</v>
      </c>
      <c r="H50" s="71">
        <f t="shared" si="2"/>
        <v>193.13086481399682</v>
      </c>
      <c r="I50" s="69">
        <v>483.69</v>
      </c>
      <c r="J50" s="69">
        <v>29.11562</v>
      </c>
      <c r="K50" s="69">
        <f t="shared" si="3"/>
        <v>60.194794186359033</v>
      </c>
      <c r="L50" s="1"/>
      <c r="M50" s="1"/>
    </row>
    <row r="51" spans="1:22">
      <c r="A51" s="167" t="s">
        <v>427</v>
      </c>
      <c r="B51" s="235">
        <v>16</v>
      </c>
      <c r="C51" s="559"/>
      <c r="D51" s="235"/>
      <c r="E51" s="578" t="s">
        <v>1</v>
      </c>
      <c r="F51" s="65">
        <v>520.69000000000005</v>
      </c>
      <c r="G51" s="65">
        <v>29.057539999999999</v>
      </c>
      <c r="H51" s="71">
        <f t="shared" si="2"/>
        <v>55.80583456567247</v>
      </c>
      <c r="I51" s="69">
        <v>483.69</v>
      </c>
      <c r="J51" s="69">
        <v>30.446570000000001</v>
      </c>
      <c r="K51" s="69">
        <f t="shared" si="3"/>
        <v>62.946453306870104</v>
      </c>
      <c r="L51" s="1"/>
      <c r="M51" s="1"/>
    </row>
    <row r="52" spans="1:22">
      <c r="A52" s="167" t="s">
        <v>427</v>
      </c>
      <c r="B52" s="235">
        <v>17</v>
      </c>
      <c r="C52" s="559"/>
      <c r="D52" s="235"/>
      <c r="E52" s="578" t="s">
        <v>2</v>
      </c>
      <c r="F52" s="65">
        <v>520.69000000000005</v>
      </c>
      <c r="G52" s="65">
        <v>46.229010000000002</v>
      </c>
      <c r="H52" s="71">
        <f t="shared" si="2"/>
        <v>88.784132593289669</v>
      </c>
      <c r="I52" s="69">
        <v>483.69</v>
      </c>
      <c r="J52" s="69">
        <v>66.388140000000007</v>
      </c>
      <c r="K52" s="69">
        <f t="shared" si="3"/>
        <v>137.25348880481303</v>
      </c>
      <c r="L52" s="1"/>
      <c r="M52" s="1"/>
    </row>
    <row r="53" spans="1:22">
      <c r="A53" s="167" t="s">
        <v>427</v>
      </c>
      <c r="B53" s="235">
        <v>18</v>
      </c>
      <c r="C53" s="559"/>
      <c r="D53" s="235"/>
      <c r="E53" s="578" t="s">
        <v>3</v>
      </c>
      <c r="F53" s="65">
        <v>520.69000000000005</v>
      </c>
      <c r="G53" s="65">
        <v>35.592559999999999</v>
      </c>
      <c r="H53" s="71">
        <f t="shared" si="2"/>
        <v>68.356526916207329</v>
      </c>
      <c r="I53" s="69">
        <v>483.69</v>
      </c>
      <c r="J53" s="69">
        <v>55.006810000000002</v>
      </c>
      <c r="K53" s="69">
        <f t="shared" si="3"/>
        <v>113.72327317083257</v>
      </c>
      <c r="L53" s="1"/>
      <c r="M53" s="1"/>
    </row>
    <row r="54" spans="1:22">
      <c r="A54" s="167" t="s">
        <v>427</v>
      </c>
      <c r="B54" s="235">
        <v>19</v>
      </c>
      <c r="C54" s="559"/>
      <c r="D54" s="235"/>
      <c r="E54" s="578" t="s">
        <v>4</v>
      </c>
      <c r="F54" s="65">
        <v>520.69000000000005</v>
      </c>
      <c r="G54" s="65">
        <v>38.049630000000001</v>
      </c>
      <c r="H54" s="71">
        <f t="shared" si="2"/>
        <v>73.075399950066242</v>
      </c>
      <c r="I54" s="69">
        <v>483.69</v>
      </c>
      <c r="J54" s="69">
        <v>62.245139999999999</v>
      </c>
      <c r="K54" s="69">
        <f t="shared" si="3"/>
        <v>128.68808534391863</v>
      </c>
      <c r="L54" s="1"/>
      <c r="M54" s="1"/>
    </row>
    <row r="55" spans="1:22">
      <c r="A55" s="167" t="s">
        <v>427</v>
      </c>
      <c r="B55" s="235">
        <v>20</v>
      </c>
      <c r="C55" s="559"/>
      <c r="D55" s="235">
        <v>20</v>
      </c>
      <c r="E55" s="578" t="s">
        <v>5</v>
      </c>
      <c r="F55" s="65">
        <v>520.69000000000005</v>
      </c>
      <c r="G55" s="65">
        <v>25.398959999999999</v>
      </c>
      <c r="H55" s="71">
        <f t="shared" si="2"/>
        <v>48.779427298392513</v>
      </c>
      <c r="I55" s="69">
        <v>483.69</v>
      </c>
      <c r="J55" s="69">
        <v>34.956220000000002</v>
      </c>
      <c r="K55" s="69">
        <f t="shared" si="3"/>
        <v>72.269883603134247</v>
      </c>
      <c r="L55" s="1"/>
      <c r="M55" s="1"/>
    </row>
    <row r="56" spans="1:22">
      <c r="A56" s="167" t="s">
        <v>427</v>
      </c>
      <c r="B56" s="235">
        <v>21</v>
      </c>
      <c r="C56" s="559"/>
      <c r="D56" s="235"/>
      <c r="E56" s="578" t="s">
        <v>6</v>
      </c>
      <c r="F56" s="65">
        <v>519.22</v>
      </c>
      <c r="G56" s="65">
        <v>47.463410000000003</v>
      </c>
      <c r="H56" s="71">
        <f t="shared" si="2"/>
        <v>91.412907823273372</v>
      </c>
      <c r="I56" s="69">
        <v>483.69</v>
      </c>
      <c r="J56" s="69">
        <v>52.092039999999997</v>
      </c>
      <c r="K56" s="69">
        <f t="shared" si="3"/>
        <v>107.69716140503213</v>
      </c>
      <c r="L56" s="1"/>
      <c r="M56" s="1"/>
    </row>
    <row r="57" spans="1:22">
      <c r="A57" s="167" t="s">
        <v>427</v>
      </c>
      <c r="B57" s="235">
        <v>22</v>
      </c>
      <c r="C57" s="559"/>
      <c r="D57" s="235"/>
      <c r="E57" s="578" t="s">
        <v>7</v>
      </c>
      <c r="F57" s="65">
        <v>519.22</v>
      </c>
      <c r="G57" s="65">
        <v>34.692019999999999</v>
      </c>
      <c r="H57" s="71">
        <f t="shared" si="2"/>
        <v>66.815646546743181</v>
      </c>
      <c r="I57" s="69">
        <v>478.92</v>
      </c>
      <c r="J57" s="69">
        <v>85.651820000000001</v>
      </c>
      <c r="K57" s="69">
        <f t="shared" si="3"/>
        <v>178.84368996909714</v>
      </c>
      <c r="L57" s="1"/>
      <c r="M57" s="1"/>
    </row>
    <row r="58" spans="1:22">
      <c r="A58" s="167" t="s">
        <v>427</v>
      </c>
      <c r="B58" s="235">
        <v>23</v>
      </c>
      <c r="C58" s="559"/>
      <c r="D58" s="235"/>
      <c r="E58" s="578" t="s">
        <v>1</v>
      </c>
      <c r="F58" s="65">
        <v>519.22</v>
      </c>
      <c r="G58" s="65">
        <v>24.767910000000001</v>
      </c>
      <c r="H58" s="71">
        <f t="shared" si="2"/>
        <v>47.702149377913024</v>
      </c>
      <c r="I58" s="69">
        <v>478.92</v>
      </c>
      <c r="J58" s="69">
        <v>34.634590000000003</v>
      </c>
      <c r="K58" s="69">
        <f t="shared" si="3"/>
        <v>72.318111584398238</v>
      </c>
      <c r="L58" s="1"/>
      <c r="M58" s="1"/>
    </row>
    <row r="59" spans="1:22">
      <c r="A59" s="167" t="s">
        <v>427</v>
      </c>
      <c r="B59" s="235">
        <v>24</v>
      </c>
      <c r="C59" s="559"/>
      <c r="D59" s="235"/>
      <c r="E59" s="578" t="s">
        <v>2</v>
      </c>
      <c r="F59" s="65">
        <v>519.22</v>
      </c>
      <c r="G59" s="65">
        <v>28.139289999999999</v>
      </c>
      <c r="H59" s="71">
        <f t="shared" si="2"/>
        <v>54.195312199067821</v>
      </c>
      <c r="I59" s="69">
        <v>478.92</v>
      </c>
      <c r="J59" s="69">
        <v>32.623579999999997</v>
      </c>
      <c r="K59" s="69">
        <f t="shared" si="3"/>
        <v>68.119059550655635</v>
      </c>
      <c r="L59" s="1"/>
      <c r="M59" s="1"/>
    </row>
    <row r="60" spans="1:22">
      <c r="A60" s="167" t="s">
        <v>427</v>
      </c>
      <c r="B60" s="235">
        <v>25</v>
      </c>
      <c r="C60" s="559"/>
      <c r="D60" s="235"/>
      <c r="E60" s="578" t="s">
        <v>3</v>
      </c>
      <c r="F60" s="65">
        <v>519.22</v>
      </c>
      <c r="G60" s="65">
        <v>25.31148</v>
      </c>
      <c r="H60" s="71">
        <f t="shared" si="2"/>
        <v>48.749046646893412</v>
      </c>
      <c r="I60" s="69">
        <v>478.92</v>
      </c>
      <c r="J60" s="69">
        <v>30.817129999999999</v>
      </c>
      <c r="K60" s="69">
        <f t="shared" si="3"/>
        <v>64.347135220913714</v>
      </c>
      <c r="L60" s="1"/>
      <c r="M60" s="1"/>
    </row>
    <row r="61" spans="1:22">
      <c r="A61" s="167" t="s">
        <v>427</v>
      </c>
      <c r="B61" s="235">
        <v>26</v>
      </c>
      <c r="C61" s="559"/>
      <c r="D61" s="235"/>
      <c r="E61" s="578" t="s">
        <v>4</v>
      </c>
      <c r="F61" s="65">
        <v>519.22</v>
      </c>
      <c r="G61" s="65">
        <v>25.430330000000001</v>
      </c>
      <c r="H61" s="71">
        <f t="shared" si="2"/>
        <v>48.977947690766918</v>
      </c>
      <c r="I61" s="69">
        <v>478.92</v>
      </c>
      <c r="J61" s="69">
        <v>32.08569</v>
      </c>
      <c r="K61" s="69">
        <f t="shared" si="3"/>
        <v>66.995928338762212</v>
      </c>
      <c r="L61" s="1"/>
      <c r="M61" s="1"/>
    </row>
    <row r="62" spans="1:22">
      <c r="A62" s="167" t="s">
        <v>427</v>
      </c>
      <c r="B62" s="235">
        <v>27</v>
      </c>
      <c r="C62" s="559"/>
      <c r="D62" s="235">
        <v>27</v>
      </c>
      <c r="E62" s="578" t="s">
        <v>5</v>
      </c>
      <c r="F62" s="65">
        <v>519.22</v>
      </c>
      <c r="G62" s="65">
        <v>46.071750000000002</v>
      </c>
      <c r="H62" s="71">
        <f t="shared" si="2"/>
        <v>88.732618158006233</v>
      </c>
      <c r="I62" s="69">
        <v>478.92</v>
      </c>
      <c r="J62" s="69">
        <v>32.394010000000002</v>
      </c>
      <c r="K62" s="69">
        <f t="shared" si="3"/>
        <v>67.639710181241128</v>
      </c>
      <c r="L62" s="1"/>
      <c r="M62" s="1"/>
    </row>
    <row r="63" spans="1:22">
      <c r="A63" s="167" t="s">
        <v>427</v>
      </c>
      <c r="B63" s="235">
        <v>28</v>
      </c>
      <c r="C63" s="559"/>
      <c r="D63" s="235"/>
      <c r="E63" s="578" t="s">
        <v>6</v>
      </c>
      <c r="F63" s="65">
        <v>522.23</v>
      </c>
      <c r="G63" s="65">
        <v>47.611339999999998</v>
      </c>
      <c r="H63" s="71">
        <f t="shared" si="2"/>
        <v>91.169293223292414</v>
      </c>
      <c r="I63" s="69">
        <v>478.92</v>
      </c>
      <c r="J63" s="69">
        <v>48.22681</v>
      </c>
      <c r="K63" s="69">
        <f t="shared" si="3"/>
        <v>100.69909379437065</v>
      </c>
      <c r="L63" s="1"/>
      <c r="M63" s="1"/>
    </row>
    <row r="64" spans="1:22" s="63" customFormat="1">
      <c r="A64" s="167" t="s">
        <v>427</v>
      </c>
      <c r="B64" s="235">
        <v>29</v>
      </c>
      <c r="C64" s="559"/>
      <c r="D64" s="235"/>
      <c r="E64" s="578" t="s">
        <v>7</v>
      </c>
      <c r="F64" s="65">
        <v>522.23</v>
      </c>
      <c r="G64" s="65">
        <v>86.605469999999997</v>
      </c>
      <c r="H64" s="71">
        <f t="shared" si="2"/>
        <v>165.83779177756927</v>
      </c>
      <c r="I64" s="69">
        <v>481.05</v>
      </c>
      <c r="J64" s="69">
        <v>45.91263</v>
      </c>
      <c r="K64" s="69">
        <f t="shared" si="3"/>
        <v>95.442531961334566</v>
      </c>
      <c r="L64" s="1"/>
      <c r="M64" s="1"/>
      <c r="T64" s="494"/>
      <c r="U64" s="494"/>
      <c r="V64" s="494"/>
    </row>
    <row r="65" spans="1:13">
      <c r="A65" s="167" t="s">
        <v>427</v>
      </c>
      <c r="B65" s="235">
        <v>30</v>
      </c>
      <c r="C65" s="559"/>
      <c r="D65" s="235"/>
      <c r="E65" s="578" t="s">
        <v>1</v>
      </c>
      <c r="F65" s="65">
        <v>522.23</v>
      </c>
      <c r="G65" s="65">
        <v>77.942509999999999</v>
      </c>
      <c r="H65" s="71">
        <f t="shared" si="2"/>
        <v>149.24939203033145</v>
      </c>
      <c r="I65" s="69">
        <v>481.05</v>
      </c>
      <c r="J65" s="69">
        <v>49.893120000000003</v>
      </c>
      <c r="K65" s="69">
        <f t="shared" si="3"/>
        <v>103.71711880261927</v>
      </c>
      <c r="L65" s="1"/>
      <c r="M65" s="1"/>
    </row>
    <row r="66" spans="1:13">
      <c r="A66" s="167" t="s">
        <v>428</v>
      </c>
      <c r="B66" s="235">
        <v>1</v>
      </c>
      <c r="C66" s="559"/>
      <c r="D66" s="235"/>
      <c r="E66" s="578" t="s">
        <v>2</v>
      </c>
      <c r="F66" s="66">
        <v>522.23</v>
      </c>
      <c r="G66" s="66">
        <v>75.572749999999999</v>
      </c>
      <c r="H66" s="69">
        <f t="shared" si="2"/>
        <v>144.71162131627827</v>
      </c>
      <c r="I66" s="70">
        <v>481.05</v>
      </c>
      <c r="J66" s="70">
        <v>38.833669999999998</v>
      </c>
      <c r="K66" s="70">
        <f t="shared" si="3"/>
        <v>80.726889096767479</v>
      </c>
      <c r="L66" s="1"/>
      <c r="M66" s="1"/>
    </row>
    <row r="67" spans="1:13">
      <c r="A67" s="578" t="s">
        <v>428</v>
      </c>
      <c r="B67" s="235">
        <v>2</v>
      </c>
      <c r="C67" s="559"/>
      <c r="D67" s="235"/>
      <c r="E67" s="578" t="s">
        <v>3</v>
      </c>
      <c r="F67" s="66">
        <v>522.23</v>
      </c>
      <c r="G67" s="66">
        <v>44.333579999999998</v>
      </c>
      <c r="H67" s="69">
        <f t="shared" si="2"/>
        <v>84.892825000478709</v>
      </c>
      <c r="I67" s="70">
        <v>481.05</v>
      </c>
      <c r="J67" s="70">
        <v>64.052809999999994</v>
      </c>
      <c r="K67" s="70">
        <f t="shared" si="3"/>
        <v>133.15208398295394</v>
      </c>
      <c r="L67" s="1"/>
      <c r="M67" s="1"/>
    </row>
    <row r="68" spans="1:13">
      <c r="A68" s="167" t="s">
        <v>428</v>
      </c>
      <c r="B68" s="235">
        <v>3</v>
      </c>
      <c r="C68" s="559"/>
      <c r="D68" s="235"/>
      <c r="E68" s="578" t="s">
        <v>4</v>
      </c>
      <c r="F68" s="66">
        <v>522.23</v>
      </c>
      <c r="G68" s="66">
        <v>54.837850000000003</v>
      </c>
      <c r="H68" s="69">
        <f t="shared" si="2"/>
        <v>105.00708500086169</v>
      </c>
      <c r="I68" s="70">
        <v>481.05</v>
      </c>
      <c r="J68" s="70">
        <v>55.957520000000002</v>
      </c>
      <c r="K68" s="70">
        <f t="shared" si="3"/>
        <v>116.32370855420434</v>
      </c>
      <c r="L68" s="1"/>
      <c r="M68" s="1"/>
    </row>
    <row r="69" spans="1:13">
      <c r="A69" s="578" t="s">
        <v>428</v>
      </c>
      <c r="B69" s="235">
        <v>4</v>
      </c>
      <c r="C69" s="559"/>
      <c r="D69" s="235"/>
      <c r="E69" s="578" t="s">
        <v>5</v>
      </c>
      <c r="F69" s="66">
        <v>522.23</v>
      </c>
      <c r="G69" s="66">
        <v>60.325389999999999</v>
      </c>
      <c r="H69" s="69">
        <f t="shared" ref="H69:H96" si="4">+G69*1000/$F69</f>
        <v>115.51498381938993</v>
      </c>
      <c r="I69" s="70">
        <v>481.05</v>
      </c>
      <c r="J69" s="70">
        <v>28.967400000000001</v>
      </c>
      <c r="K69" s="70">
        <f t="shared" ref="K69:K96" si="5">+J69*1000/$I69</f>
        <v>60.217025257249766</v>
      </c>
      <c r="L69" s="1"/>
      <c r="M69" s="1"/>
    </row>
    <row r="70" spans="1:13">
      <c r="A70" s="167" t="s">
        <v>428</v>
      </c>
      <c r="B70" s="235">
        <v>5</v>
      </c>
      <c r="C70" s="559"/>
      <c r="D70" s="235"/>
      <c r="E70" s="578" t="s">
        <v>6</v>
      </c>
      <c r="F70" s="66">
        <v>532.97</v>
      </c>
      <c r="G70" s="66">
        <v>68.655730000000005</v>
      </c>
      <c r="H70" s="69">
        <f t="shared" si="4"/>
        <v>128.81725050190443</v>
      </c>
      <c r="I70" s="70">
        <v>481.05</v>
      </c>
      <c r="J70" s="70">
        <v>28.773499999999999</v>
      </c>
      <c r="K70" s="70">
        <f t="shared" si="5"/>
        <v>59.813948653986074</v>
      </c>
      <c r="L70" s="1"/>
      <c r="M70" s="1"/>
    </row>
    <row r="71" spans="1:13">
      <c r="A71" s="578" t="s">
        <v>428</v>
      </c>
      <c r="B71" s="235">
        <v>6</v>
      </c>
      <c r="C71" s="559"/>
      <c r="D71" s="235">
        <v>6</v>
      </c>
      <c r="E71" s="578" t="s">
        <v>7</v>
      </c>
      <c r="F71" s="66">
        <v>532.97</v>
      </c>
      <c r="G71" s="66">
        <v>33.239159999999998</v>
      </c>
      <c r="H71" s="69">
        <f t="shared" si="4"/>
        <v>62.365911777398345</v>
      </c>
      <c r="I71" s="70">
        <v>481.05</v>
      </c>
      <c r="J71" s="70">
        <v>29.29373</v>
      </c>
      <c r="K71" s="70">
        <f t="shared" si="5"/>
        <v>60.895395489034399</v>
      </c>
      <c r="L71" s="1"/>
      <c r="M71" s="1"/>
    </row>
    <row r="72" spans="1:13">
      <c r="A72" s="167" t="s">
        <v>428</v>
      </c>
      <c r="B72" s="235">
        <v>7</v>
      </c>
      <c r="C72" s="559"/>
      <c r="D72" s="235"/>
      <c r="E72" s="578" t="s">
        <v>1</v>
      </c>
      <c r="F72" s="66">
        <v>532.97</v>
      </c>
      <c r="G72" s="66">
        <v>33.762619999999998</v>
      </c>
      <c r="H72" s="69">
        <f t="shared" si="4"/>
        <v>63.348068371578123</v>
      </c>
      <c r="I72" s="70">
        <v>481.05</v>
      </c>
      <c r="J72" s="70">
        <v>33.256920000000001</v>
      </c>
      <c r="K72" s="70">
        <f t="shared" si="5"/>
        <v>69.134019332709698</v>
      </c>
      <c r="L72" s="1"/>
      <c r="M72" s="1"/>
    </row>
    <row r="73" spans="1:13">
      <c r="A73" s="578" t="s">
        <v>428</v>
      </c>
      <c r="B73" s="235">
        <v>8</v>
      </c>
      <c r="C73" s="559"/>
      <c r="D73" s="235"/>
      <c r="E73" s="578" t="s">
        <v>2</v>
      </c>
      <c r="F73" s="66">
        <v>532.97</v>
      </c>
      <c r="G73" s="66">
        <v>60.561610000000002</v>
      </c>
      <c r="H73" s="69">
        <f t="shared" si="4"/>
        <v>113.63042948008331</v>
      </c>
      <c r="I73" s="70">
        <v>481.05</v>
      </c>
      <c r="J73" s="70">
        <v>40.953740000000003</v>
      </c>
      <c r="K73" s="70">
        <f t="shared" si="5"/>
        <v>85.13406090842949</v>
      </c>
      <c r="L73" s="1"/>
      <c r="M73" s="1"/>
    </row>
    <row r="74" spans="1:13">
      <c r="A74" s="167" t="s">
        <v>428</v>
      </c>
      <c r="B74" s="235">
        <v>9</v>
      </c>
      <c r="C74" s="559"/>
      <c r="D74" s="235"/>
      <c r="E74" s="578" t="s">
        <v>3</v>
      </c>
      <c r="F74" s="66">
        <v>532.97</v>
      </c>
      <c r="G74" s="66">
        <v>49.713760000000001</v>
      </c>
      <c r="H74" s="69">
        <f t="shared" si="4"/>
        <v>93.27684485055444</v>
      </c>
      <c r="I74" s="70">
        <v>481.05</v>
      </c>
      <c r="J74" s="70">
        <v>42.125570000000003</v>
      </c>
      <c r="K74" s="70">
        <f t="shared" si="5"/>
        <v>87.570044693898765</v>
      </c>
      <c r="L74" s="1"/>
      <c r="M74" s="1"/>
    </row>
    <row r="75" spans="1:13">
      <c r="A75" s="578" t="s">
        <v>428</v>
      </c>
      <c r="B75" s="235">
        <v>10</v>
      </c>
      <c r="C75" s="559"/>
      <c r="D75" s="235"/>
      <c r="E75" s="578" t="s">
        <v>4</v>
      </c>
      <c r="F75" s="66">
        <v>532.97</v>
      </c>
      <c r="G75" s="66">
        <v>52.175089999999997</v>
      </c>
      <c r="H75" s="69">
        <f t="shared" si="4"/>
        <v>97.894984708332544</v>
      </c>
      <c r="I75" s="70">
        <v>481.05</v>
      </c>
      <c r="J75" s="70">
        <v>37.518740000000001</v>
      </c>
      <c r="K75" s="70">
        <f t="shared" si="5"/>
        <v>77.993431036274814</v>
      </c>
      <c r="L75" s="1"/>
      <c r="M75" s="1"/>
    </row>
    <row r="76" spans="1:13">
      <c r="A76" s="167" t="s">
        <v>428</v>
      </c>
      <c r="B76" s="235">
        <v>11</v>
      </c>
      <c r="C76" s="559"/>
      <c r="D76" s="235"/>
      <c r="E76" s="578" t="s">
        <v>5</v>
      </c>
      <c r="F76" s="66">
        <v>532.97</v>
      </c>
      <c r="G76" s="66">
        <v>25.681840000000001</v>
      </c>
      <c r="H76" s="69">
        <f t="shared" si="4"/>
        <v>48.186276901138896</v>
      </c>
      <c r="I76" s="70">
        <v>481.05</v>
      </c>
      <c r="J76" s="70">
        <v>29.419329999999999</v>
      </c>
      <c r="K76" s="70">
        <f t="shared" si="5"/>
        <v>61.156491009250594</v>
      </c>
      <c r="L76" s="1"/>
      <c r="M76" s="1"/>
    </row>
    <row r="77" spans="1:13">
      <c r="A77" s="578" t="s">
        <v>428</v>
      </c>
      <c r="B77" s="235">
        <v>12</v>
      </c>
      <c r="C77" s="559"/>
      <c r="D77" s="235"/>
      <c r="E77" s="578" t="s">
        <v>6</v>
      </c>
      <c r="F77" s="66">
        <v>530.66</v>
      </c>
      <c r="G77" s="66">
        <v>25.412240000000001</v>
      </c>
      <c r="H77" s="69">
        <f t="shared" si="4"/>
        <v>47.887988542569637</v>
      </c>
      <c r="I77" s="70">
        <v>481.05</v>
      </c>
      <c r="J77" s="70">
        <v>32.953189999999999</v>
      </c>
      <c r="K77" s="70">
        <f t="shared" si="5"/>
        <v>68.502629664276071</v>
      </c>
      <c r="L77" s="1"/>
      <c r="M77" s="1"/>
    </row>
    <row r="78" spans="1:13">
      <c r="A78" s="167" t="s">
        <v>428</v>
      </c>
      <c r="B78" s="235">
        <v>13</v>
      </c>
      <c r="C78" s="559"/>
      <c r="D78" s="235">
        <v>13</v>
      </c>
      <c r="E78" s="578" t="s">
        <v>7</v>
      </c>
      <c r="F78" s="66">
        <v>530.66</v>
      </c>
      <c r="G78" s="66">
        <v>33.760260000000002</v>
      </c>
      <c r="H78" s="69">
        <f t="shared" si="4"/>
        <v>63.619379640447754</v>
      </c>
      <c r="I78" s="70">
        <v>474.78</v>
      </c>
      <c r="J78" s="70">
        <v>31.001139999999999</v>
      </c>
      <c r="K78" s="70">
        <f t="shared" si="5"/>
        <v>65.295800160074137</v>
      </c>
      <c r="L78" s="1"/>
      <c r="M78" s="1"/>
    </row>
    <row r="79" spans="1:13">
      <c r="A79" s="578" t="s">
        <v>428</v>
      </c>
      <c r="B79" s="235">
        <v>14</v>
      </c>
      <c r="C79" s="559"/>
      <c r="D79" s="235"/>
      <c r="E79" s="578" t="s">
        <v>1</v>
      </c>
      <c r="F79" s="66">
        <v>530.66</v>
      </c>
      <c r="G79" s="66">
        <v>67.969309999999993</v>
      </c>
      <c r="H79" s="69">
        <f t="shared" si="4"/>
        <v>128.08447970451891</v>
      </c>
      <c r="I79" s="70">
        <v>474.78</v>
      </c>
      <c r="J79" s="70">
        <v>47.512920000000001</v>
      </c>
      <c r="K79" s="70">
        <f t="shared" si="5"/>
        <v>100.07354985466954</v>
      </c>
      <c r="L79" s="1"/>
      <c r="M79" s="1"/>
    </row>
    <row r="80" spans="1:13">
      <c r="A80" s="167" t="s">
        <v>428</v>
      </c>
      <c r="B80" s="235">
        <v>15</v>
      </c>
      <c r="C80" s="559" t="s">
        <v>190</v>
      </c>
      <c r="D80" s="235"/>
      <c r="E80" s="578" t="s">
        <v>2</v>
      </c>
      <c r="F80" s="66">
        <v>530.66</v>
      </c>
      <c r="G80" s="66">
        <v>43.280790000000003</v>
      </c>
      <c r="H80" s="69">
        <f t="shared" si="4"/>
        <v>81.560302265103843</v>
      </c>
      <c r="I80" s="70">
        <v>474.78</v>
      </c>
      <c r="J80" s="70">
        <v>31.116099999999999</v>
      </c>
      <c r="K80" s="70">
        <f t="shared" si="5"/>
        <v>65.5379333586082</v>
      </c>
      <c r="L80" s="1"/>
      <c r="M80" s="1"/>
    </row>
    <row r="81" spans="1:13">
      <c r="A81" s="578" t="s">
        <v>428</v>
      </c>
      <c r="B81" s="235">
        <v>16</v>
      </c>
      <c r="C81" s="559"/>
      <c r="D81" s="235"/>
      <c r="E81" s="578" t="s">
        <v>3</v>
      </c>
      <c r="F81" s="66">
        <v>530.66</v>
      </c>
      <c r="G81" s="66">
        <v>72.908140000000003</v>
      </c>
      <c r="H81" s="69">
        <f t="shared" si="4"/>
        <v>137.39143707835527</v>
      </c>
      <c r="I81" s="70">
        <v>474.78</v>
      </c>
      <c r="J81" s="70">
        <v>30.704350000000002</v>
      </c>
      <c r="K81" s="70">
        <f t="shared" si="5"/>
        <v>64.670689582543503</v>
      </c>
      <c r="L81" s="1"/>
      <c r="M81" s="1"/>
    </row>
    <row r="82" spans="1:13">
      <c r="A82" s="167" t="s">
        <v>428</v>
      </c>
      <c r="B82" s="235">
        <v>17</v>
      </c>
      <c r="C82" s="559"/>
      <c r="D82" s="235"/>
      <c r="E82" s="578" t="s">
        <v>4</v>
      </c>
      <c r="F82" s="66">
        <v>530.66</v>
      </c>
      <c r="G82" s="66">
        <v>24.637319999999999</v>
      </c>
      <c r="H82" s="69">
        <f t="shared" si="4"/>
        <v>46.427693815248936</v>
      </c>
      <c r="I82" s="70">
        <v>474.78</v>
      </c>
      <c r="J82" s="70">
        <v>38.725270000000002</v>
      </c>
      <c r="K82" s="70">
        <f t="shared" si="5"/>
        <v>81.564661527444301</v>
      </c>
      <c r="L82" s="1"/>
      <c r="M82" s="1"/>
    </row>
    <row r="83" spans="1:13">
      <c r="A83" s="578" t="s">
        <v>428</v>
      </c>
      <c r="B83" s="235">
        <v>18</v>
      </c>
      <c r="C83" s="559"/>
      <c r="D83" s="235"/>
      <c r="E83" s="578" t="s">
        <v>5</v>
      </c>
      <c r="F83" s="66">
        <v>530.66</v>
      </c>
      <c r="G83" s="66">
        <v>55.455779999999997</v>
      </c>
      <c r="H83" s="69">
        <f t="shared" si="4"/>
        <v>104.50341084686994</v>
      </c>
      <c r="I83" s="70">
        <v>474.78</v>
      </c>
      <c r="J83" s="70">
        <v>48.56221</v>
      </c>
      <c r="K83" s="70">
        <f t="shared" si="5"/>
        <v>102.28360503812293</v>
      </c>
      <c r="L83" s="1"/>
      <c r="M83" s="1"/>
    </row>
    <row r="84" spans="1:13">
      <c r="A84" s="167" t="s">
        <v>428</v>
      </c>
      <c r="B84" s="235">
        <v>19</v>
      </c>
      <c r="C84" s="559"/>
      <c r="D84" s="235"/>
      <c r="E84" s="578" t="s">
        <v>6</v>
      </c>
      <c r="F84" s="66">
        <v>526.38</v>
      </c>
      <c r="G84" s="66">
        <v>25.37538</v>
      </c>
      <c r="H84" s="69">
        <f t="shared" si="4"/>
        <v>48.20734070443406</v>
      </c>
      <c r="I84" s="70">
        <v>474.78</v>
      </c>
      <c r="J84" s="70">
        <v>63.00582</v>
      </c>
      <c r="K84" s="70">
        <f t="shared" si="5"/>
        <v>132.70529508403894</v>
      </c>
      <c r="L84" s="1"/>
      <c r="M84" s="1"/>
    </row>
    <row r="85" spans="1:13">
      <c r="A85" s="578" t="s">
        <v>428</v>
      </c>
      <c r="B85" s="235">
        <v>20</v>
      </c>
      <c r="C85" s="559"/>
      <c r="D85" s="235">
        <v>20</v>
      </c>
      <c r="E85" s="578" t="s">
        <v>7</v>
      </c>
      <c r="F85" s="66">
        <v>526.38</v>
      </c>
      <c r="G85" s="66">
        <v>73.182419999999993</v>
      </c>
      <c r="H85" s="69">
        <f t="shared" si="4"/>
        <v>139.02963638436111</v>
      </c>
      <c r="I85" s="70">
        <v>474.81</v>
      </c>
      <c r="J85" s="70">
        <v>38.346550000000001</v>
      </c>
      <c r="K85" s="70">
        <f t="shared" si="5"/>
        <v>80.76188370084877</v>
      </c>
      <c r="L85" s="1"/>
      <c r="M85" s="1"/>
    </row>
    <row r="86" spans="1:13">
      <c r="A86" s="167" t="s">
        <v>428</v>
      </c>
      <c r="B86" s="235">
        <v>21</v>
      </c>
      <c r="C86" s="559"/>
      <c r="D86" s="235"/>
      <c r="E86" s="578" t="s">
        <v>1</v>
      </c>
      <c r="F86" s="66">
        <v>526.38</v>
      </c>
      <c r="G86" s="66">
        <v>88.575230000000005</v>
      </c>
      <c r="H86" s="69">
        <f t="shared" si="4"/>
        <v>168.27240776625254</v>
      </c>
      <c r="I86" s="70">
        <v>474.81</v>
      </c>
      <c r="J86" s="70">
        <v>84.179829999999995</v>
      </c>
      <c r="K86" s="70">
        <f t="shared" si="5"/>
        <v>177.29161138139466</v>
      </c>
      <c r="L86" s="1"/>
      <c r="M86" s="1"/>
    </row>
    <row r="87" spans="1:13">
      <c r="A87" s="578" t="s">
        <v>428</v>
      </c>
      <c r="B87" s="235">
        <v>22</v>
      </c>
      <c r="C87" s="559"/>
      <c r="D87" s="235"/>
      <c r="E87" s="578" t="s">
        <v>2</v>
      </c>
      <c r="F87" s="66">
        <v>526.38</v>
      </c>
      <c r="G87" s="66">
        <v>49.91995</v>
      </c>
      <c r="H87" s="69">
        <f t="shared" si="4"/>
        <v>94.836334967134007</v>
      </c>
      <c r="I87" s="70">
        <v>474.81</v>
      </c>
      <c r="J87" s="70">
        <v>49.650939999999999</v>
      </c>
      <c r="K87" s="70">
        <f t="shared" si="5"/>
        <v>104.57012278595647</v>
      </c>
      <c r="L87" s="1"/>
      <c r="M87" s="1"/>
    </row>
    <row r="88" spans="1:13">
      <c r="A88" s="167" t="s">
        <v>428</v>
      </c>
      <c r="B88" s="235">
        <v>23</v>
      </c>
      <c r="C88" s="559"/>
      <c r="D88" s="235"/>
      <c r="E88" s="578" t="s">
        <v>3</v>
      </c>
      <c r="F88" s="66">
        <v>526.38</v>
      </c>
      <c r="G88" s="66">
        <v>79.223699999999994</v>
      </c>
      <c r="H88" s="69">
        <f t="shared" si="4"/>
        <v>150.50666818648125</v>
      </c>
      <c r="I88" s="70">
        <v>474.81</v>
      </c>
      <c r="J88" s="70">
        <v>30.11281</v>
      </c>
      <c r="K88" s="70">
        <f t="shared" si="5"/>
        <v>63.420757776794929</v>
      </c>
      <c r="L88" s="1"/>
      <c r="M88" s="1"/>
    </row>
    <row r="89" spans="1:13">
      <c r="A89" s="578" t="s">
        <v>428</v>
      </c>
      <c r="B89" s="235">
        <v>24</v>
      </c>
      <c r="C89" s="559"/>
      <c r="D89" s="235"/>
      <c r="E89" s="578" t="s">
        <v>4</v>
      </c>
      <c r="F89" s="66">
        <v>526.38</v>
      </c>
      <c r="G89" s="66">
        <v>47.181289999999997</v>
      </c>
      <c r="H89" s="69">
        <f t="shared" si="4"/>
        <v>89.633515711083234</v>
      </c>
      <c r="I89" s="70">
        <v>474.81</v>
      </c>
      <c r="J89" s="70">
        <v>51.294199999999996</v>
      </c>
      <c r="K89" s="70">
        <f t="shared" si="5"/>
        <v>108.03100187443398</v>
      </c>
      <c r="L89" s="1"/>
      <c r="M89" s="1"/>
    </row>
    <row r="90" spans="1:13">
      <c r="A90" s="167" t="s">
        <v>428</v>
      </c>
      <c r="B90" s="235">
        <v>25</v>
      </c>
      <c r="C90" s="559"/>
      <c r="D90" s="235"/>
      <c r="E90" s="578" t="s">
        <v>5</v>
      </c>
      <c r="F90" s="66">
        <v>526.38</v>
      </c>
      <c r="G90" s="66">
        <v>61.344099999999997</v>
      </c>
      <c r="H90" s="69">
        <f t="shared" si="4"/>
        <v>116.53957217219499</v>
      </c>
      <c r="I90" s="70">
        <v>474.81</v>
      </c>
      <c r="J90" s="70">
        <v>66.646979999999999</v>
      </c>
      <c r="K90" s="70">
        <f t="shared" si="5"/>
        <v>140.36557781007139</v>
      </c>
      <c r="L90" s="1"/>
      <c r="M90" s="1"/>
    </row>
    <row r="91" spans="1:13">
      <c r="A91" s="578" t="s">
        <v>428</v>
      </c>
      <c r="B91" s="235">
        <v>26</v>
      </c>
      <c r="C91" s="559"/>
      <c r="D91" s="235"/>
      <c r="E91" s="578" t="s">
        <v>6</v>
      </c>
      <c r="F91" s="66">
        <v>527.65</v>
      </c>
      <c r="G91" s="66">
        <v>43.620139999999999</v>
      </c>
      <c r="H91" s="69">
        <f t="shared" si="4"/>
        <v>82.668700843362075</v>
      </c>
      <c r="I91" s="70">
        <v>474.81</v>
      </c>
      <c r="J91" s="70">
        <v>32.31879</v>
      </c>
      <c r="K91" s="70">
        <f t="shared" si="5"/>
        <v>68.066784608580278</v>
      </c>
      <c r="L91" s="1"/>
      <c r="M91" s="1"/>
    </row>
    <row r="92" spans="1:13">
      <c r="A92" s="167" t="s">
        <v>428</v>
      </c>
      <c r="B92" s="235">
        <v>27</v>
      </c>
      <c r="C92" s="559"/>
      <c r="D92" s="235">
        <v>27</v>
      </c>
      <c r="E92" s="578" t="s">
        <v>7</v>
      </c>
      <c r="F92" s="66">
        <v>527.65</v>
      </c>
      <c r="G92" s="66">
        <v>52.834319999999998</v>
      </c>
      <c r="H92" s="69">
        <f t="shared" si="4"/>
        <v>100.13137496446508</v>
      </c>
      <c r="I92" s="70">
        <v>479.39</v>
      </c>
      <c r="J92" s="70">
        <v>30.851929999999999</v>
      </c>
      <c r="K92" s="70">
        <f t="shared" si="5"/>
        <v>64.356640730928888</v>
      </c>
      <c r="L92" s="1"/>
      <c r="M92" s="1"/>
    </row>
    <row r="93" spans="1:13">
      <c r="A93" s="578" t="s">
        <v>428</v>
      </c>
      <c r="B93" s="235">
        <v>28</v>
      </c>
      <c r="D93" s="235"/>
      <c r="E93" s="578" t="s">
        <v>1</v>
      </c>
      <c r="F93" s="66">
        <v>527.65</v>
      </c>
      <c r="G93" s="66">
        <v>25.698460000000001</v>
      </c>
      <c r="H93" s="69">
        <f t="shared" si="4"/>
        <v>48.703610347768411</v>
      </c>
      <c r="I93" s="70">
        <v>479.39</v>
      </c>
      <c r="J93" s="70">
        <v>29.08249</v>
      </c>
      <c r="K93" s="70">
        <f t="shared" si="5"/>
        <v>60.665616721249926</v>
      </c>
      <c r="L93" s="1"/>
      <c r="M93" s="1"/>
    </row>
    <row r="94" spans="1:13">
      <c r="A94" s="167" t="s">
        <v>428</v>
      </c>
      <c r="B94" s="235">
        <v>29</v>
      </c>
      <c r="C94" s="559"/>
      <c r="D94" s="235"/>
      <c r="E94" s="578" t="s">
        <v>2</v>
      </c>
      <c r="F94" s="66">
        <v>527.65</v>
      </c>
      <c r="G94" s="66">
        <v>25.555530000000001</v>
      </c>
      <c r="H94" s="69">
        <f t="shared" si="4"/>
        <v>48.432730029375541</v>
      </c>
      <c r="I94" s="70">
        <v>479.39</v>
      </c>
      <c r="J94" s="70">
        <v>28.191859999999998</v>
      </c>
      <c r="K94" s="70">
        <f t="shared" si="5"/>
        <v>58.80777654936481</v>
      </c>
      <c r="L94" s="1"/>
      <c r="M94" s="1"/>
    </row>
    <row r="95" spans="1:13">
      <c r="A95" s="578" t="s">
        <v>428</v>
      </c>
      <c r="B95" s="235">
        <v>30</v>
      </c>
      <c r="C95" s="559"/>
      <c r="D95" s="235"/>
      <c r="E95" s="578" t="s">
        <v>3</v>
      </c>
      <c r="F95" s="66">
        <v>527.65</v>
      </c>
      <c r="G95" s="66">
        <v>26.184370000000001</v>
      </c>
      <c r="H95" s="69">
        <f t="shared" si="4"/>
        <v>49.624504880128882</v>
      </c>
      <c r="I95" s="70">
        <v>479.39</v>
      </c>
      <c r="J95" s="70">
        <v>30.162669999999999</v>
      </c>
      <c r="K95" s="70">
        <f t="shared" si="5"/>
        <v>62.918855211831698</v>
      </c>
      <c r="L95" s="1"/>
      <c r="M95" s="1"/>
    </row>
    <row r="96" spans="1:13">
      <c r="A96" s="167" t="s">
        <v>428</v>
      </c>
      <c r="B96" s="235">
        <v>31</v>
      </c>
      <c r="C96" s="559"/>
      <c r="D96" s="235" t="s">
        <v>305</v>
      </c>
      <c r="E96" s="578" t="s">
        <v>4</v>
      </c>
      <c r="F96" s="66">
        <v>527.65</v>
      </c>
      <c r="G96" s="66">
        <v>78.058869999999999</v>
      </c>
      <c r="H96" s="69">
        <f t="shared" si="4"/>
        <v>147.93683312802045</v>
      </c>
      <c r="I96" s="70">
        <v>479.39</v>
      </c>
      <c r="J96" s="70">
        <v>31.62837</v>
      </c>
      <c r="K96" s="70">
        <f t="shared" si="5"/>
        <v>65.976282358831014</v>
      </c>
      <c r="L96" s="1"/>
      <c r="M96" s="1"/>
    </row>
    <row r="97" spans="12:13">
      <c r="L97" s="1"/>
      <c r="M97" s="1"/>
    </row>
    <row r="98" spans="12:13">
      <c r="L98" s="1"/>
      <c r="M98" s="1"/>
    </row>
    <row r="99" spans="12:13">
      <c r="L99" s="1"/>
      <c r="M99" s="1"/>
    </row>
    <row r="100" spans="12:13">
      <c r="L100" s="1"/>
      <c r="M100" s="1"/>
    </row>
    <row r="101" spans="12:13">
      <c r="L101" s="1"/>
      <c r="M101" s="1"/>
    </row>
    <row r="102" spans="12:13">
      <c r="L102" s="1"/>
      <c r="M102" s="1"/>
    </row>
    <row r="103" spans="12:13">
      <c r="L103" s="1"/>
      <c r="M103" s="1"/>
    </row>
    <row r="104" spans="12:13">
      <c r="L104" s="1"/>
      <c r="M104" s="1"/>
    </row>
    <row r="105" spans="12:13">
      <c r="L105" s="1"/>
      <c r="M105" s="1"/>
    </row>
    <row r="106" spans="12:13">
      <c r="L106" s="1"/>
      <c r="M106" s="1"/>
    </row>
    <row r="107" spans="12:13">
      <c r="L107" s="1"/>
      <c r="M107" s="1"/>
    </row>
    <row r="108" spans="12:13">
      <c r="L108" s="1"/>
      <c r="M108" s="1"/>
    </row>
    <row r="109" spans="12:13">
      <c r="L109" s="1"/>
      <c r="M109" s="1"/>
    </row>
    <row r="110" spans="12:13">
      <c r="L110" s="1"/>
      <c r="M110" s="1"/>
    </row>
    <row r="111" spans="12:13">
      <c r="L111" s="1"/>
      <c r="M111" s="1"/>
    </row>
    <row r="112" spans="12:13">
      <c r="L112" s="1"/>
      <c r="M112" s="1"/>
    </row>
    <row r="113" spans="12:13">
      <c r="L113" s="1"/>
      <c r="M113" s="1"/>
    </row>
    <row r="114" spans="12:13">
      <c r="L114" s="1"/>
      <c r="M114" s="1"/>
    </row>
    <row r="115" spans="12:13">
      <c r="L115" s="1"/>
      <c r="M115" s="1"/>
    </row>
    <row r="116" spans="12:13">
      <c r="L116" s="1"/>
      <c r="M116" s="1"/>
    </row>
    <row r="117" spans="12:13">
      <c r="L117" s="1"/>
      <c r="M117" s="1"/>
    </row>
    <row r="118" spans="12:13">
      <c r="L118" s="1"/>
      <c r="M118" s="1"/>
    </row>
    <row r="119" spans="12:13">
      <c r="L119" s="1"/>
      <c r="M119" s="1"/>
    </row>
    <row r="120" spans="12:13">
      <c r="L120" s="1"/>
      <c r="M120" s="1"/>
    </row>
    <row r="121" spans="12:13">
      <c r="L121" s="1"/>
      <c r="M121" s="1"/>
    </row>
    <row r="122" spans="12:13">
      <c r="L122" s="1"/>
      <c r="M122" s="1"/>
    </row>
    <row r="123" spans="12:13">
      <c r="L123" s="1"/>
      <c r="M123" s="1"/>
    </row>
    <row r="124" spans="12:13">
      <c r="L124" s="1"/>
      <c r="M124" s="1"/>
    </row>
    <row r="125" spans="12:13">
      <c r="L125" s="1"/>
      <c r="M125" s="1"/>
    </row>
    <row r="126" spans="12:13">
      <c r="L126" s="1"/>
      <c r="M126" s="1"/>
    </row>
    <row r="127" spans="12:13">
      <c r="L127" s="1"/>
      <c r="M127" s="1"/>
    </row>
    <row r="128" spans="12:13">
      <c r="L128" s="1"/>
      <c r="M128" s="1"/>
    </row>
    <row r="129" spans="12:13">
      <c r="L129" s="1"/>
      <c r="M129" s="1"/>
    </row>
    <row r="130" spans="12:13">
      <c r="L130" s="1"/>
      <c r="M130" s="1"/>
    </row>
    <row r="131" spans="12:13">
      <c r="L131" s="1"/>
      <c r="M131" s="1"/>
    </row>
    <row r="132" spans="12:13">
      <c r="L132" s="1"/>
      <c r="M132" s="1"/>
    </row>
    <row r="133" spans="12:13">
      <c r="L133" s="1"/>
      <c r="M133" s="1"/>
    </row>
    <row r="134" spans="12:13">
      <c r="L134" s="1"/>
      <c r="M134" s="1"/>
    </row>
    <row r="135" spans="12:13">
      <c r="L135" s="1"/>
      <c r="M135" s="1"/>
    </row>
    <row r="136" spans="12:13">
      <c r="L136" s="1"/>
      <c r="M136" s="1"/>
    </row>
    <row r="137" spans="12:13">
      <c r="L137" s="1"/>
      <c r="M137" s="1"/>
    </row>
    <row r="138" spans="12:13">
      <c r="L138" s="1"/>
      <c r="M138" s="1"/>
    </row>
    <row r="139" spans="12:13">
      <c r="L139" s="1"/>
      <c r="M139" s="1"/>
    </row>
    <row r="140" spans="12:13">
      <c r="L140" s="1"/>
      <c r="M140" s="1"/>
    </row>
    <row r="141" spans="12:13">
      <c r="L141" s="1"/>
      <c r="M141" s="1"/>
    </row>
    <row r="142" spans="12:13">
      <c r="L142" s="1"/>
      <c r="M142" s="1"/>
    </row>
    <row r="143" spans="12:13">
      <c r="L143" s="1"/>
      <c r="M143" s="1"/>
    </row>
    <row r="144" spans="12:13">
      <c r="L144" s="1"/>
      <c r="M144" s="1"/>
    </row>
    <row r="145" spans="12:13">
      <c r="L145" s="1"/>
      <c r="M145" s="1"/>
    </row>
    <row r="146" spans="12:13">
      <c r="L146" s="1"/>
      <c r="M146" s="1"/>
    </row>
    <row r="147" spans="12:13">
      <c r="L147" s="1"/>
      <c r="M147" s="1"/>
    </row>
    <row r="148" spans="12:13">
      <c r="L148" s="1"/>
      <c r="M148" s="1"/>
    </row>
    <row r="149" spans="12:13">
      <c r="L149" s="1"/>
      <c r="M149" s="1"/>
    </row>
    <row r="150" spans="12:13">
      <c r="L150" s="1"/>
      <c r="M150" s="1"/>
    </row>
    <row r="151" spans="12:13">
      <c r="L151" s="1"/>
      <c r="M151" s="1"/>
    </row>
    <row r="152" spans="12:13">
      <c r="L152" s="1"/>
      <c r="M152" s="1"/>
    </row>
    <row r="153" spans="12:13">
      <c r="L153" s="1"/>
      <c r="M153" s="1"/>
    </row>
    <row r="154" spans="12:13">
      <c r="L154" s="1"/>
      <c r="M154" s="1"/>
    </row>
    <row r="155" spans="12:13">
      <c r="L155" s="1"/>
      <c r="M155" s="1"/>
    </row>
    <row r="156" spans="12:13">
      <c r="L156" s="1"/>
      <c r="M156" s="1"/>
    </row>
    <row r="157" spans="12:13">
      <c r="L157" s="1"/>
      <c r="M157" s="1"/>
    </row>
    <row r="158" spans="12:13">
      <c r="L158" s="1"/>
      <c r="M158" s="1"/>
    </row>
    <row r="159" spans="12:13">
      <c r="L159" s="1"/>
      <c r="M159" s="1"/>
    </row>
    <row r="160" spans="12:13">
      <c r="L160" s="1"/>
      <c r="M160" s="1"/>
    </row>
    <row r="161" spans="12:13">
      <c r="L161" s="1"/>
      <c r="M161" s="1"/>
    </row>
    <row r="162" spans="12:13">
      <c r="L162" s="1"/>
      <c r="M162" s="1"/>
    </row>
    <row r="163" spans="12:13">
      <c r="L163" s="1"/>
      <c r="M163" s="1"/>
    </row>
    <row r="164" spans="12:13">
      <c r="L164" s="1"/>
      <c r="M164" s="1"/>
    </row>
    <row r="165" spans="12:13">
      <c r="L165" s="1"/>
      <c r="M165" s="1"/>
    </row>
    <row r="166" spans="12:13">
      <c r="L166" s="1"/>
      <c r="M166" s="1"/>
    </row>
    <row r="167" spans="12:13">
      <c r="L167" s="1"/>
      <c r="M167" s="1"/>
    </row>
    <row r="168" spans="12:13">
      <c r="L168" s="1"/>
      <c r="M168" s="1"/>
    </row>
    <row r="169" spans="12:13">
      <c r="L169" s="1"/>
      <c r="M169" s="1"/>
    </row>
    <row r="170" spans="12:13">
      <c r="L170" s="1"/>
      <c r="M170" s="1"/>
    </row>
    <row r="171" spans="12:13">
      <c r="L171" s="1"/>
      <c r="M171" s="1"/>
    </row>
    <row r="172" spans="12:13">
      <c r="L172" s="1"/>
      <c r="M172" s="1"/>
    </row>
    <row r="173" spans="12:13">
      <c r="L173" s="1"/>
      <c r="M173" s="1"/>
    </row>
    <row r="174" spans="12:13">
      <c r="L174" s="1"/>
      <c r="M174" s="1"/>
    </row>
    <row r="175" spans="12:13">
      <c r="L175" s="1"/>
      <c r="M175" s="1"/>
    </row>
    <row r="176" spans="12:13">
      <c r="L176" s="1"/>
      <c r="M176" s="1"/>
    </row>
    <row r="177" spans="12:13">
      <c r="L177" s="1"/>
      <c r="M177" s="1"/>
    </row>
    <row r="178" spans="12:13">
      <c r="L178" s="1"/>
      <c r="M178" s="1"/>
    </row>
    <row r="179" spans="12:13">
      <c r="L179" s="1"/>
      <c r="M179" s="1"/>
    </row>
    <row r="180" spans="12:13">
      <c r="L180" s="1"/>
      <c r="M180" s="1"/>
    </row>
    <row r="181" spans="12:13">
      <c r="L181" s="1"/>
      <c r="M181" s="1"/>
    </row>
    <row r="182" spans="12:13">
      <c r="L182" s="1"/>
      <c r="M182" s="1"/>
    </row>
    <row r="183" spans="12:13">
      <c r="L183" s="1"/>
      <c r="M183" s="1"/>
    </row>
    <row r="184" spans="12:13">
      <c r="L184" s="1"/>
      <c r="M184" s="1"/>
    </row>
    <row r="185" spans="12:13">
      <c r="L185" s="1"/>
      <c r="M185" s="1"/>
    </row>
    <row r="186" spans="12:13">
      <c r="L186" s="1"/>
      <c r="M186" s="1"/>
    </row>
  </sheetData>
  <autoFilter ref="A3:K186">
    <filterColumn colId="8"/>
  </autoFilter>
  <mergeCells count="6">
    <mergeCell ref="AB2:AE2"/>
    <mergeCell ref="O4:R4"/>
    <mergeCell ref="L2:M2"/>
    <mergeCell ref="W2:Z2"/>
    <mergeCell ref="F2:H2"/>
    <mergeCell ref="I2:K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tabColor rgb="FF00B050"/>
  </sheetPr>
  <dimension ref="B2:K18"/>
  <sheetViews>
    <sheetView workbookViewId="0">
      <selection activeCell="F10" sqref="F10"/>
    </sheetView>
  </sheetViews>
  <sheetFormatPr baseColWidth="10" defaultRowHeight="12.75"/>
  <cols>
    <col min="1" max="1" width="11.42578125" style="625"/>
    <col min="2" max="2" width="13.7109375" style="625" bestFit="1" customWidth="1"/>
    <col min="3" max="3" width="10" style="625" bestFit="1" customWidth="1"/>
    <col min="4" max="4" width="12.28515625" style="625" customWidth="1"/>
    <col min="5" max="5" width="16.85546875" style="625" customWidth="1"/>
    <col min="6" max="6" width="15.28515625" style="625" customWidth="1"/>
    <col min="7" max="7" width="16.7109375" style="625" customWidth="1"/>
    <col min="8" max="16384" width="11.42578125" style="625"/>
  </cols>
  <sheetData>
    <row r="2" spans="2:7" ht="13.5" thickBot="1">
      <c r="B2" s="716"/>
      <c r="C2" s="716"/>
      <c r="D2" s="716"/>
      <c r="E2" s="716"/>
      <c r="F2" s="716"/>
      <c r="G2" s="716"/>
    </row>
    <row r="3" spans="2:7" ht="24">
      <c r="B3" s="831" t="s">
        <v>14</v>
      </c>
      <c r="C3" s="627" t="s">
        <v>112</v>
      </c>
      <c r="D3" s="627" t="s">
        <v>397</v>
      </c>
      <c r="E3" s="627" t="s">
        <v>625</v>
      </c>
      <c r="F3" s="627" t="s">
        <v>626</v>
      </c>
      <c r="G3" s="627" t="s">
        <v>398</v>
      </c>
    </row>
    <row r="4" spans="2:7" ht="13.5" thickBot="1">
      <c r="B4" s="832"/>
      <c r="C4" s="629" t="s">
        <v>232</v>
      </c>
      <c r="D4" s="629" t="s">
        <v>612</v>
      </c>
      <c r="E4" s="629" t="s">
        <v>399</v>
      </c>
      <c r="F4" s="629" t="s">
        <v>399</v>
      </c>
      <c r="G4" s="629" t="s">
        <v>400</v>
      </c>
    </row>
    <row r="5" spans="2:7" ht="14.25" thickTop="1">
      <c r="B5" s="630" t="s">
        <v>401</v>
      </c>
      <c r="C5" s="630" t="s">
        <v>394</v>
      </c>
      <c r="D5" s="630" t="s">
        <v>394</v>
      </c>
      <c r="E5" s="630" t="s">
        <v>394</v>
      </c>
      <c r="F5" s="630" t="s">
        <v>394</v>
      </c>
      <c r="G5" s="630" t="s">
        <v>394</v>
      </c>
    </row>
    <row r="6" spans="2:7" ht="13.5">
      <c r="B6" s="742" t="s">
        <v>186</v>
      </c>
      <c r="C6" s="798" t="s">
        <v>628</v>
      </c>
      <c r="D6" s="742">
        <v>49.07</v>
      </c>
      <c r="E6" s="742">
        <v>45.28</v>
      </c>
      <c r="F6" s="742">
        <v>24.05</v>
      </c>
      <c r="G6" s="743">
        <v>0.53110000000000002</v>
      </c>
    </row>
    <row r="7" spans="2:7" ht="13.5">
      <c r="B7" s="744" t="s">
        <v>402</v>
      </c>
      <c r="C7" s="744" t="s">
        <v>394</v>
      </c>
      <c r="D7" s="744" t="s">
        <v>394</v>
      </c>
      <c r="E7" s="744" t="s">
        <v>394</v>
      </c>
      <c r="F7" s="744" t="s">
        <v>394</v>
      </c>
      <c r="G7" s="744" t="s">
        <v>394</v>
      </c>
    </row>
    <row r="8" spans="2:7">
      <c r="B8" s="830" t="s">
        <v>188</v>
      </c>
      <c r="C8" s="717">
        <v>3422</v>
      </c>
      <c r="D8" s="717">
        <v>48.77</v>
      </c>
      <c r="E8" s="717">
        <v>185.49</v>
      </c>
      <c r="F8" s="799">
        <v>171.5</v>
      </c>
      <c r="G8" s="718">
        <v>0.92459999999999998</v>
      </c>
    </row>
    <row r="9" spans="2:7" ht="15" customHeight="1">
      <c r="B9" s="830"/>
      <c r="C9" s="717">
        <v>3428</v>
      </c>
      <c r="D9" s="799">
        <v>48.7</v>
      </c>
      <c r="E9" s="717">
        <v>270.24</v>
      </c>
      <c r="F9" s="717">
        <v>156.62</v>
      </c>
      <c r="G9" s="718">
        <v>0.5796</v>
      </c>
    </row>
    <row r="10" spans="2:7" ht="15.75" customHeight="1">
      <c r="B10" s="830"/>
      <c r="C10" s="717">
        <v>3432</v>
      </c>
      <c r="D10" s="717">
        <v>49.74</v>
      </c>
      <c r="E10" s="717">
        <v>45.28</v>
      </c>
      <c r="F10" s="799">
        <v>8.5</v>
      </c>
      <c r="G10" s="718">
        <v>0.18770000000000001</v>
      </c>
    </row>
    <row r="11" spans="2:7">
      <c r="B11" s="833" t="s">
        <v>189</v>
      </c>
      <c r="C11" s="742">
        <v>3445</v>
      </c>
      <c r="D11" s="800">
        <v>48.9</v>
      </c>
      <c r="E11" s="742">
        <v>95.66</v>
      </c>
      <c r="F11" s="742">
        <v>48.64</v>
      </c>
      <c r="G11" s="743">
        <v>0.50849999999999995</v>
      </c>
    </row>
    <row r="12" spans="2:7" ht="15" customHeight="1">
      <c r="B12" s="834"/>
      <c r="C12" s="745">
        <v>3450</v>
      </c>
      <c r="D12" s="745">
        <v>48.83</v>
      </c>
      <c r="E12" s="745">
        <v>185.49</v>
      </c>
      <c r="F12" s="745">
        <v>133.32</v>
      </c>
      <c r="G12" s="746">
        <v>0.71870000000000001</v>
      </c>
    </row>
    <row r="13" spans="2:7">
      <c r="B13" s="833" t="s">
        <v>190</v>
      </c>
      <c r="C13" s="742">
        <v>3470</v>
      </c>
      <c r="D13" s="742">
        <v>48.78</v>
      </c>
      <c r="E13" s="742">
        <v>185.49</v>
      </c>
      <c r="F13" s="742">
        <v>124.72</v>
      </c>
      <c r="G13" s="743">
        <v>0.6724</v>
      </c>
    </row>
    <row r="14" spans="2:7" ht="15" customHeight="1">
      <c r="B14" s="834"/>
      <c r="C14" s="797" t="s">
        <v>629</v>
      </c>
      <c r="D14" s="745">
        <v>49.05</v>
      </c>
      <c r="E14" s="745">
        <v>45.28</v>
      </c>
      <c r="F14" s="745">
        <v>7.16</v>
      </c>
      <c r="G14" s="746">
        <v>0.15809999999999999</v>
      </c>
    </row>
    <row r="15" spans="2:7">
      <c r="B15" s="747"/>
      <c r="C15" s="747"/>
      <c r="D15" s="747"/>
      <c r="E15" s="747"/>
      <c r="F15" s="747"/>
      <c r="G15" s="747"/>
    </row>
    <row r="17" spans="2:11" ht="14.25" customHeight="1">
      <c r="B17" s="719" t="s">
        <v>403</v>
      </c>
      <c r="C17" s="719"/>
      <c r="D17" s="719"/>
      <c r="E17" s="719"/>
      <c r="F17" s="719"/>
      <c r="G17" s="719"/>
      <c r="H17" s="719"/>
      <c r="I17" s="719"/>
      <c r="J17" s="719"/>
      <c r="K17" s="719"/>
    </row>
    <row r="18" spans="2:11" ht="12.75" customHeight="1">
      <c r="B18" s="719" t="s">
        <v>627</v>
      </c>
      <c r="C18" s="719"/>
      <c r="D18" s="719"/>
      <c r="E18" s="719"/>
      <c r="F18" s="719"/>
      <c r="G18" s="719"/>
      <c r="H18" s="719"/>
      <c r="I18" s="719"/>
      <c r="J18" s="719"/>
      <c r="K18" s="719"/>
    </row>
  </sheetData>
  <mergeCells count="4">
    <mergeCell ref="B8:B10"/>
    <mergeCell ref="B3:B4"/>
    <mergeCell ref="B11:B12"/>
    <mergeCell ref="B13:B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rgb="FF00B050"/>
  </sheetPr>
  <dimension ref="B1:D14"/>
  <sheetViews>
    <sheetView workbookViewId="0">
      <selection activeCell="D3" sqref="D3"/>
    </sheetView>
  </sheetViews>
  <sheetFormatPr baseColWidth="10" defaultRowHeight="12.75"/>
  <cols>
    <col min="1" max="1" width="11.42578125" style="625"/>
    <col min="2" max="2" width="10.140625" style="625" bestFit="1" customWidth="1"/>
    <col min="3" max="3" width="8.7109375" style="625" bestFit="1" customWidth="1"/>
    <col min="4" max="4" width="28.28515625" style="625" customWidth="1"/>
    <col min="5" max="16384" width="11.42578125" style="625"/>
  </cols>
  <sheetData>
    <row r="1" spans="2:4" ht="13.5" thickBot="1"/>
    <row r="2" spans="2:4" ht="24">
      <c r="B2" s="831" t="s">
        <v>14</v>
      </c>
      <c r="C2" s="831" t="s">
        <v>404</v>
      </c>
      <c r="D2" s="782" t="s">
        <v>630</v>
      </c>
    </row>
    <row r="3" spans="2:4" ht="13.5" thickBot="1">
      <c r="B3" s="832"/>
      <c r="C3" s="832"/>
      <c r="D3" s="628" t="s">
        <v>400</v>
      </c>
    </row>
    <row r="4" spans="2:4" ht="13.5" thickTop="1">
      <c r="B4" s="637" t="s">
        <v>185</v>
      </c>
      <c r="C4" s="637" t="s">
        <v>394</v>
      </c>
      <c r="D4" s="637" t="s">
        <v>394</v>
      </c>
    </row>
    <row r="5" spans="2:4">
      <c r="B5" s="748" t="s">
        <v>186</v>
      </c>
      <c r="C5" s="748">
        <v>3393</v>
      </c>
      <c r="D5" s="749">
        <v>0.55730000000000002</v>
      </c>
    </row>
    <row r="6" spans="2:4">
      <c r="B6" s="748" t="s">
        <v>187</v>
      </c>
      <c r="C6" s="748" t="s">
        <v>394</v>
      </c>
      <c r="D6" s="748" t="s">
        <v>394</v>
      </c>
    </row>
    <row r="7" spans="2:4">
      <c r="B7" s="833" t="s">
        <v>188</v>
      </c>
      <c r="C7" s="748">
        <v>3422</v>
      </c>
      <c r="D7" s="749">
        <v>0.1046</v>
      </c>
    </row>
    <row r="8" spans="2:4">
      <c r="B8" s="830"/>
      <c r="C8" s="631">
        <v>3428</v>
      </c>
      <c r="D8" s="750">
        <v>0.48</v>
      </c>
    </row>
    <row r="9" spans="2:4">
      <c r="B9" s="830"/>
      <c r="C9" s="631">
        <v>3432</v>
      </c>
      <c r="D9" s="750">
        <v>0.67059999999999997</v>
      </c>
    </row>
    <row r="10" spans="2:4">
      <c r="B10" s="833" t="s">
        <v>189</v>
      </c>
      <c r="C10" s="748">
        <v>3445</v>
      </c>
      <c r="D10" s="749">
        <v>0.59409999999999996</v>
      </c>
    </row>
    <row r="11" spans="2:4">
      <c r="B11" s="830"/>
      <c r="C11" s="631">
        <v>3450</v>
      </c>
      <c r="D11" s="750">
        <v>0.87090000000000001</v>
      </c>
    </row>
    <row r="12" spans="2:4">
      <c r="B12" s="833" t="s">
        <v>190</v>
      </c>
      <c r="C12" s="748">
        <v>3470</v>
      </c>
      <c r="D12" s="749">
        <v>0.52539999999999998</v>
      </c>
    </row>
    <row r="13" spans="2:4">
      <c r="B13" s="830"/>
      <c r="C13" s="631">
        <v>3472</v>
      </c>
      <c r="D13" s="750">
        <v>0.69279999999999997</v>
      </c>
    </row>
    <row r="14" spans="2:4">
      <c r="B14" s="747"/>
      <c r="C14" s="747"/>
      <c r="D14" s="747"/>
    </row>
  </sheetData>
  <mergeCells count="5">
    <mergeCell ref="B2:B3"/>
    <mergeCell ref="C2:C3"/>
    <mergeCell ref="B7:B9"/>
    <mergeCell ref="B10:B11"/>
    <mergeCell ref="B12:B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00B050"/>
  </sheetPr>
  <dimension ref="A1:Z97"/>
  <sheetViews>
    <sheetView topLeftCell="A28" workbookViewId="0">
      <selection activeCell="U57" sqref="U57"/>
    </sheetView>
  </sheetViews>
  <sheetFormatPr baseColWidth="10" defaultRowHeight="12.75"/>
  <cols>
    <col min="1" max="1" width="3.85546875" style="633" customWidth="1"/>
    <col min="2" max="2" width="6.28515625" style="633" customWidth="1"/>
    <col min="3" max="3" width="6.140625" style="635" customWidth="1"/>
    <col min="4" max="8" width="10.7109375" style="633" customWidth="1"/>
    <col min="9" max="9" width="12.5703125" style="633" customWidth="1"/>
    <col min="10" max="10" width="8.28515625" style="633" customWidth="1"/>
    <col min="11" max="11" width="9.85546875" style="633" customWidth="1"/>
    <col min="12" max="14" width="7.7109375" style="633" customWidth="1"/>
    <col min="15" max="15" width="9.5703125" style="633" customWidth="1"/>
    <col min="16" max="16" width="9.85546875" style="633" bestFit="1" customWidth="1"/>
    <col min="17" max="19" width="7.7109375" style="633" customWidth="1"/>
    <col min="20" max="20" width="9.7109375" style="633" customWidth="1"/>
    <col min="21" max="21" width="9.85546875" style="633" bestFit="1" customWidth="1"/>
    <col min="22" max="16384" width="11.42578125" style="633"/>
  </cols>
  <sheetData>
    <row r="1" spans="1:21" ht="28.5" customHeight="1" thickBot="1">
      <c r="B1" s="633" t="s">
        <v>405</v>
      </c>
      <c r="C1" s="635" t="s">
        <v>406</v>
      </c>
      <c r="D1" s="633" t="s">
        <v>407</v>
      </c>
      <c r="E1" s="633" t="s">
        <v>408</v>
      </c>
      <c r="F1" s="633" t="s">
        <v>409</v>
      </c>
      <c r="G1" s="720" t="s">
        <v>410</v>
      </c>
      <c r="H1" s="633" t="s">
        <v>411</v>
      </c>
    </row>
    <row r="2" spans="1:21" ht="12.75" customHeight="1" thickTop="1">
      <c r="A2" s="633">
        <v>1</v>
      </c>
      <c r="B2" s="634" t="s">
        <v>412</v>
      </c>
      <c r="C2" s="635">
        <v>2006</v>
      </c>
      <c r="D2" s="636" t="s">
        <v>413</v>
      </c>
      <c r="E2" s="636" t="s">
        <v>413</v>
      </c>
      <c r="F2" s="636" t="s">
        <v>413</v>
      </c>
      <c r="G2" s="636" t="s">
        <v>413</v>
      </c>
      <c r="H2" s="636" t="s">
        <v>413</v>
      </c>
      <c r="K2" s="721"/>
      <c r="L2" s="722"/>
      <c r="M2" s="722"/>
      <c r="N2" s="723"/>
    </row>
    <row r="3" spans="1:21" ht="19.5" customHeight="1">
      <c r="A3" s="633">
        <v>2</v>
      </c>
      <c r="B3" s="634" t="s">
        <v>414</v>
      </c>
      <c r="C3" s="635">
        <v>2006</v>
      </c>
      <c r="D3" s="636" t="s">
        <v>413</v>
      </c>
      <c r="E3" s="636" t="s">
        <v>413</v>
      </c>
      <c r="F3" s="636" t="s">
        <v>413</v>
      </c>
      <c r="G3" s="636" t="s">
        <v>413</v>
      </c>
      <c r="H3" s="636" t="s">
        <v>413</v>
      </c>
      <c r="K3" s="724"/>
      <c r="L3" s="725" t="s">
        <v>608</v>
      </c>
      <c r="M3" s="726">
        <v>12</v>
      </c>
      <c r="N3" s="727"/>
    </row>
    <row r="4" spans="1:21">
      <c r="A4" s="633">
        <v>3</v>
      </c>
      <c r="B4" s="634" t="s">
        <v>415</v>
      </c>
      <c r="C4" s="635">
        <v>2006</v>
      </c>
      <c r="D4" s="636" t="s">
        <v>413</v>
      </c>
      <c r="E4" s="636" t="s">
        <v>413</v>
      </c>
      <c r="F4" s="636" t="s">
        <v>413</v>
      </c>
      <c r="G4" s="636" t="s">
        <v>413</v>
      </c>
      <c r="H4" s="636" t="s">
        <v>413</v>
      </c>
      <c r="K4" s="724"/>
      <c r="L4" s="725" t="s">
        <v>609</v>
      </c>
      <c r="M4" s="728">
        <v>2013</v>
      </c>
      <c r="N4" s="727"/>
    </row>
    <row r="5" spans="1:21">
      <c r="A5" s="633">
        <v>4</v>
      </c>
      <c r="B5" s="634" t="s">
        <v>416</v>
      </c>
      <c r="C5" s="635">
        <v>2006</v>
      </c>
      <c r="D5" s="565">
        <v>3.0639334035645414E-2</v>
      </c>
      <c r="E5" s="565">
        <v>0.21388888888888888</v>
      </c>
      <c r="F5" s="565">
        <v>2.3491218244271528E-2</v>
      </c>
      <c r="G5" s="565">
        <v>0.10250953281866802</v>
      </c>
      <c r="H5" s="636" t="s">
        <v>417</v>
      </c>
      <c r="K5" s="724"/>
      <c r="L5" s="725" t="s">
        <v>610</v>
      </c>
      <c r="M5" s="729">
        <f>(M4-2006)*12+M3+1</f>
        <v>97</v>
      </c>
      <c r="N5" s="727"/>
    </row>
    <row r="6" spans="1:21" ht="13.5" thickBot="1">
      <c r="A6" s="633">
        <v>5</v>
      </c>
      <c r="B6" s="634" t="s">
        <v>418</v>
      </c>
      <c r="C6" s="635">
        <v>2006</v>
      </c>
      <c r="D6" s="565">
        <v>2.1712159349619651E-2</v>
      </c>
      <c r="E6" s="565">
        <v>7.2580645161290328E-2</v>
      </c>
      <c r="F6" s="565">
        <v>1.7872531869190047E-2</v>
      </c>
      <c r="G6" s="565">
        <v>4.1291628178202006E-2</v>
      </c>
      <c r="H6" s="636" t="s">
        <v>419</v>
      </c>
      <c r="K6" s="724"/>
      <c r="L6" s="726"/>
      <c r="M6" s="726"/>
      <c r="N6" s="727"/>
    </row>
    <row r="7" spans="1:21" ht="13.5" thickBot="1">
      <c r="A7" s="633">
        <v>6</v>
      </c>
      <c r="B7" s="634" t="s">
        <v>420</v>
      </c>
      <c r="C7" s="635">
        <v>2006</v>
      </c>
      <c r="D7" s="565">
        <v>3.6063833385120349E-2</v>
      </c>
      <c r="E7" s="565">
        <v>0.25833333333333336</v>
      </c>
      <c r="F7" s="565">
        <v>2.6161887919734766E-2</v>
      </c>
      <c r="G7" s="565">
        <v>0.12299124427132843</v>
      </c>
      <c r="H7" s="636" t="s">
        <v>417</v>
      </c>
      <c r="K7" s="835" t="s">
        <v>14</v>
      </c>
      <c r="L7" s="837" t="s">
        <v>421</v>
      </c>
      <c r="M7" s="838"/>
      <c r="N7" s="838"/>
      <c r="O7" s="838"/>
      <c r="P7" s="839"/>
      <c r="Q7" s="837" t="s">
        <v>422</v>
      </c>
      <c r="R7" s="838"/>
      <c r="S7" s="838"/>
      <c r="T7" s="838"/>
      <c r="U7" s="839"/>
    </row>
    <row r="8" spans="1:21" ht="23.25" thickBot="1">
      <c r="A8" s="633">
        <v>7</v>
      </c>
      <c r="B8" s="634" t="s">
        <v>303</v>
      </c>
      <c r="C8" s="635">
        <v>2006</v>
      </c>
      <c r="D8" s="565">
        <v>3.5090302394635606E-2</v>
      </c>
      <c r="E8" s="565">
        <v>0.25</v>
      </c>
      <c r="F8" s="565">
        <v>2.3676424415159852E-2</v>
      </c>
      <c r="G8" s="565">
        <v>0.11877140584088622</v>
      </c>
      <c r="H8" s="636" t="s">
        <v>417</v>
      </c>
      <c r="K8" s="836"/>
      <c r="L8" s="730" t="str">
        <f>D1</f>
        <v>PDAD</v>
      </c>
      <c r="M8" s="731" t="str">
        <f>E1</f>
        <v>DDAD</v>
      </c>
      <c r="N8" s="731" t="str">
        <f>F1</f>
        <v>DSVAD</v>
      </c>
      <c r="O8" s="732" t="s">
        <v>423</v>
      </c>
      <c r="P8" s="733" t="str">
        <f>H1</f>
        <v>Calificación</v>
      </c>
      <c r="Q8" s="730" t="s">
        <v>407</v>
      </c>
      <c r="R8" s="731" t="s">
        <v>408</v>
      </c>
      <c r="S8" s="731" t="s">
        <v>409</v>
      </c>
      <c r="T8" s="732" t="s">
        <v>423</v>
      </c>
      <c r="U8" s="733" t="s">
        <v>411</v>
      </c>
    </row>
    <row r="9" spans="1:21">
      <c r="A9" s="633">
        <v>8</v>
      </c>
      <c r="B9" s="634" t="s">
        <v>304</v>
      </c>
      <c r="C9" s="635">
        <v>2006</v>
      </c>
      <c r="D9" s="565">
        <v>2.9605946206013596E-2</v>
      </c>
      <c r="E9" s="565">
        <v>0.20026881720430106</v>
      </c>
      <c r="F9" s="565">
        <v>2.2423387886253619E-2</v>
      </c>
      <c r="G9" s="565">
        <v>9.6434582941376593E-2</v>
      </c>
      <c r="H9" s="636" t="s">
        <v>424</v>
      </c>
      <c r="J9" s="632">
        <v>12</v>
      </c>
      <c r="K9" s="734" t="str">
        <f t="shared" ref="K9:K20" ca="1" si="0">INDIRECT(ADDRESS($M$5-($J9-1),2),1) &amp; " " &amp; INDIRECT(ADDRESS($M$5-($J9-1),3),1)</f>
        <v>ENE 2013</v>
      </c>
      <c r="L9" s="566">
        <f t="shared" ref="L9:L20" ca="1" si="1">INDIRECT(ADDRESS($M$5-($J9-1),4),1)</f>
        <v>4.1440042086366445E-2</v>
      </c>
      <c r="M9" s="567">
        <f t="shared" ref="M9:M20" ca="1" si="2">INDIRECT(ADDRESS($M$5-($J9-1),5),1)</f>
        <v>0.33602150537634407</v>
      </c>
      <c r="N9" s="567">
        <f t="shared" ref="N9:N20" ca="1" si="3">INDIRECT(ADDRESS($M$5-($J9-1),6),1)</f>
        <v>3.1542691364413969E-2</v>
      </c>
      <c r="O9" s="568">
        <f t="shared" ref="O9:O20" ca="1" si="4">INDIRECT(ADDRESS($M$5-($J9-1),7),1)</f>
        <v>0.157293157257967</v>
      </c>
      <c r="P9" s="735" t="str">
        <f t="shared" ref="P9:P20" ca="1" si="5">INDIRECT(ADDRESS($M$5-($J9-1),8),1)</f>
        <v>Deficiente</v>
      </c>
      <c r="Q9" s="566">
        <f t="shared" ref="Q9:Q20" ca="1" si="6">INDIRECT(ADDRESS($M$5-($J9-1),9),1)</f>
        <v>3.1938816430064722E-2</v>
      </c>
      <c r="R9" s="567">
        <f t="shared" ref="R9:R20" ca="1" si="7">INDIRECT(ADDRESS($M$5-($J9-1),10),1)</f>
        <v>0.18682795698924731</v>
      </c>
      <c r="S9" s="567">
        <f t="shared" ref="S9:S20" ca="1" si="8">INDIRECT(ADDRESS($M$5-($J9-1),11),1)</f>
        <v>3.0838133345038637E-2</v>
      </c>
      <c r="T9" s="568">
        <f t="shared" ref="T9:T20" ca="1" si="9">INDIRECT(ADDRESS($M$5-($J9-1),12),1)</f>
        <v>9.3674336036732558E-2</v>
      </c>
      <c r="U9" s="735" t="str">
        <f t="shared" ref="U9:U20" ca="1" si="10">INDIRECT(ADDRESS($M$5-($J9-1),13),1)</f>
        <v>Aceptable</v>
      </c>
    </row>
    <row r="10" spans="1:21">
      <c r="A10" s="633">
        <v>9</v>
      </c>
      <c r="B10" s="634" t="s">
        <v>425</v>
      </c>
      <c r="C10" s="635">
        <v>2006</v>
      </c>
      <c r="D10" s="565">
        <v>4.1993047690787898E-2</v>
      </c>
      <c r="E10" s="565">
        <v>0.23749999999999999</v>
      </c>
      <c r="F10" s="565">
        <v>4.6823102684510502E-2</v>
      </c>
      <c r="G10" s="565">
        <v>0.12116183961321726</v>
      </c>
      <c r="H10" s="636" t="s">
        <v>417</v>
      </c>
      <c r="J10" s="632">
        <v>11</v>
      </c>
      <c r="K10" s="736" t="str">
        <f t="shared" ca="1" si="0"/>
        <v>FEB 2013</v>
      </c>
      <c r="L10" s="569">
        <f t="shared" ca="1" si="1"/>
        <v>4.3925541025852603E-2</v>
      </c>
      <c r="M10" s="570">
        <f t="shared" ca="1" si="2"/>
        <v>0.35267857142857145</v>
      </c>
      <c r="N10" s="570">
        <f t="shared" ca="1" si="3"/>
        <v>3.2254673173287639E-2</v>
      </c>
      <c r="O10" s="571">
        <f t="shared" ca="1" si="4"/>
        <v>0.16509257961642718</v>
      </c>
      <c r="P10" s="737" t="str">
        <f t="shared" ca="1" si="5"/>
        <v>Deficiente</v>
      </c>
      <c r="Q10" s="569">
        <f t="shared" ca="1" si="6"/>
        <v>3.1121040105090664E-2</v>
      </c>
      <c r="R10" s="570">
        <f t="shared" ca="1" si="7"/>
        <v>0.22321428571428573</v>
      </c>
      <c r="S10" s="570">
        <f t="shared" ca="1" si="8"/>
        <v>3.1923690536880489E-2</v>
      </c>
      <c r="T10" s="571">
        <f t="shared" ca="1" si="9"/>
        <v>0.10811886843512666</v>
      </c>
      <c r="U10" s="737" t="str">
        <f t="shared" ca="1" si="10"/>
        <v>Deficiente</v>
      </c>
    </row>
    <row r="11" spans="1:21">
      <c r="A11" s="633">
        <v>10</v>
      </c>
      <c r="B11" s="634" t="s">
        <v>426</v>
      </c>
      <c r="C11" s="635">
        <v>2006</v>
      </c>
      <c r="D11" s="565">
        <v>2.4981643250444729E-2</v>
      </c>
      <c r="E11" s="565">
        <v>0.12768817204301075</v>
      </c>
      <c r="F11" s="565">
        <v>2.275962282272153E-2</v>
      </c>
      <c r="G11" s="565">
        <v>6.5619850681926495E-2</v>
      </c>
      <c r="H11" s="636" t="s">
        <v>424</v>
      </c>
      <c r="J11" s="632">
        <v>10</v>
      </c>
      <c r="K11" s="736" t="str">
        <f t="shared" ca="1" si="0"/>
        <v>MAR 2013</v>
      </c>
      <c r="L11" s="569">
        <f t="shared" ca="1" si="1"/>
        <v>4.4162713098250636E-2</v>
      </c>
      <c r="M11" s="570">
        <f t="shared" ca="1" si="2"/>
        <v>0.353494623655914</v>
      </c>
      <c r="N11" s="570">
        <f t="shared" ca="1" si="3"/>
        <v>3.2658589074259427E-2</v>
      </c>
      <c r="O11" s="571">
        <f t="shared" ca="1" si="4"/>
        <v>0.16559465251651773</v>
      </c>
      <c r="P11" s="737" t="str">
        <f t="shared" ca="1" si="5"/>
        <v>Deficiente</v>
      </c>
      <c r="Q11" s="569">
        <f t="shared" ca="1" si="6"/>
        <v>3.404864606260783E-2</v>
      </c>
      <c r="R11" s="570">
        <f t="shared" ca="1" si="7"/>
        <v>0.2325268817204301</v>
      </c>
      <c r="S11" s="570">
        <f t="shared" ca="1" si="8"/>
        <v>3.3293003695864902E-2</v>
      </c>
      <c r="T11" s="571">
        <f t="shared" ca="1" si="9"/>
        <v>0.11328881185238818</v>
      </c>
      <c r="U11" s="737" t="str">
        <f t="shared" ca="1" si="10"/>
        <v>Deficiente</v>
      </c>
    </row>
    <row r="12" spans="1:21">
      <c r="A12" s="633">
        <v>11</v>
      </c>
      <c r="B12" s="634" t="s">
        <v>427</v>
      </c>
      <c r="C12" s="635">
        <v>2006</v>
      </c>
      <c r="D12" s="565">
        <v>3.6355271570928785E-2</v>
      </c>
      <c r="E12" s="565">
        <v>0.19027777777777777</v>
      </c>
      <c r="F12" s="565">
        <v>3.9791773250874581E-2</v>
      </c>
      <c r="G12" s="565">
        <v>9.861157438965755E-2</v>
      </c>
      <c r="H12" s="636" t="s">
        <v>424</v>
      </c>
      <c r="J12" s="632">
        <v>9</v>
      </c>
      <c r="K12" s="736" t="str">
        <f t="shared" ca="1" si="0"/>
        <v>ABR 2013</v>
      </c>
      <c r="L12" s="569">
        <f t="shared" ca="1" si="1"/>
        <v>5.3032432127052984E-2</v>
      </c>
      <c r="M12" s="570">
        <f t="shared" ca="1" si="2"/>
        <v>0.46111111111111114</v>
      </c>
      <c r="N12" s="570">
        <f t="shared" ca="1" si="3"/>
        <v>3.7227583839357772E-2</v>
      </c>
      <c r="O12" s="571">
        <f t="shared" ca="1" si="4"/>
        <v>0.21310293406313721</v>
      </c>
      <c r="P12" s="737" t="str">
        <f t="shared" ca="1" si="5"/>
        <v>Malo</v>
      </c>
      <c r="Q12" s="569">
        <f t="shared" ca="1" si="6"/>
        <v>4.0147109286576804E-2</v>
      </c>
      <c r="R12" s="570">
        <f t="shared" ca="1" si="7"/>
        <v>0.28888888888888886</v>
      </c>
      <c r="S12" s="570">
        <f t="shared" ca="1" si="8"/>
        <v>3.666628972915334E-2</v>
      </c>
      <c r="T12" s="571">
        <f t="shared" ca="1" si="9"/>
        <v>0.13894765721601696</v>
      </c>
      <c r="U12" s="737" t="str">
        <f t="shared" ca="1" si="10"/>
        <v>Deficiente</v>
      </c>
    </row>
    <row r="13" spans="1:21">
      <c r="A13" s="633">
        <v>12</v>
      </c>
      <c r="B13" s="634" t="s">
        <v>428</v>
      </c>
      <c r="C13" s="635">
        <v>2006</v>
      </c>
      <c r="D13" s="565">
        <v>2.4800694820190164E-2</v>
      </c>
      <c r="E13" s="565">
        <v>0.13978494623655913</v>
      </c>
      <c r="F13" s="565">
        <v>2.005731841160624E-2</v>
      </c>
      <c r="G13" s="565">
        <v>6.9845720105020964E-2</v>
      </c>
      <c r="H13" s="636" t="s">
        <v>424</v>
      </c>
      <c r="J13" s="632">
        <v>8</v>
      </c>
      <c r="K13" s="736" t="str">
        <f t="shared" ca="1" si="0"/>
        <v>MAY 2013</v>
      </c>
      <c r="L13" s="569">
        <f t="shared" ca="1" si="1"/>
        <v>4.8395235785875734E-2</v>
      </c>
      <c r="M13" s="570">
        <f t="shared" ca="1" si="2"/>
        <v>0.41532258064516131</v>
      </c>
      <c r="N13" s="570">
        <f t="shared" ca="1" si="3"/>
        <v>4.4113304755446031E-2</v>
      </c>
      <c r="O13" s="571">
        <f t="shared" ca="1" si="4"/>
        <v>0.19430978752350403</v>
      </c>
      <c r="P13" s="737" t="str">
        <f t="shared" ca="1" si="5"/>
        <v>Deficiente</v>
      </c>
      <c r="Q13" s="569">
        <f t="shared" ca="1" si="6"/>
        <v>3.9257196927029579E-2</v>
      </c>
      <c r="R13" s="570">
        <f t="shared" ca="1" si="7"/>
        <v>0.29838709677419356</v>
      </c>
      <c r="S13" s="570">
        <f t="shared" ca="1" si="8"/>
        <v>4.4032056438949939E-2</v>
      </c>
      <c r="T13" s="571">
        <f t="shared" ca="1" si="9"/>
        <v>0.14386412876827925</v>
      </c>
      <c r="U13" s="737" t="str">
        <f t="shared" ca="1" si="10"/>
        <v>Deficiente</v>
      </c>
    </row>
    <row r="14" spans="1:21">
      <c r="A14" s="633">
        <v>13</v>
      </c>
      <c r="B14" s="634" t="str">
        <f t="shared" ref="B14:B77" si="11">B2</f>
        <v>ENE</v>
      </c>
      <c r="C14" s="635">
        <f t="shared" ref="C14:C77" si="12">C2+1</f>
        <v>2007</v>
      </c>
      <c r="D14" s="565">
        <v>3.0898641495151882E-2</v>
      </c>
      <c r="E14" s="565">
        <v>0.20295698924731181</v>
      </c>
      <c r="F14" s="565">
        <v>2.3229943871638282E-2</v>
      </c>
      <c r="G14" s="565">
        <v>9.8188241071313132E-2</v>
      </c>
      <c r="H14" s="636" t="s">
        <v>424</v>
      </c>
      <c r="J14" s="632">
        <v>7</v>
      </c>
      <c r="K14" s="736" t="str">
        <f t="shared" ca="1" si="0"/>
        <v>JUN 2013</v>
      </c>
      <c r="L14" s="569">
        <f t="shared" ca="1" si="1"/>
        <v>4.0865957384330839E-2</v>
      </c>
      <c r="M14" s="570">
        <f t="shared" ca="1" si="2"/>
        <v>0.31754874651810583</v>
      </c>
      <c r="N14" s="570">
        <f t="shared" ca="1" si="3"/>
        <v>2.6210331629609077E-2</v>
      </c>
      <c r="O14" s="571">
        <f t="shared" ca="1" si="4"/>
        <v>0.14860794788689649</v>
      </c>
      <c r="P14" s="737" t="str">
        <f t="shared" ca="1" si="5"/>
        <v>Deficiente</v>
      </c>
      <c r="Q14" s="569">
        <f t="shared" ca="1" si="6"/>
        <v>3.1940235975093718E-2</v>
      </c>
      <c r="R14" s="570">
        <f t="shared" ca="1" si="7"/>
        <v>0.20334261838440112</v>
      </c>
      <c r="S14" s="570">
        <f t="shared" ca="1" si="8"/>
        <v>2.7106053645812409E-2</v>
      </c>
      <c r="T14" s="571">
        <f t="shared" ca="1" si="9"/>
        <v>9.9534352472960427E-2</v>
      </c>
      <c r="U14" s="737" t="str">
        <f t="shared" ca="1" si="10"/>
        <v>Aceptable</v>
      </c>
    </row>
    <row r="15" spans="1:21">
      <c r="A15" s="633">
        <v>14</v>
      </c>
      <c r="B15" s="634" t="str">
        <f t="shared" si="11"/>
        <v>FEB</v>
      </c>
      <c r="C15" s="635">
        <f t="shared" si="12"/>
        <v>2007</v>
      </c>
      <c r="D15" s="565">
        <v>3.0640095758526553E-2</v>
      </c>
      <c r="E15" s="565">
        <v>0.18303571428571427</v>
      </c>
      <c r="F15" s="565">
        <v>2.4111779755935828E-2</v>
      </c>
      <c r="G15" s="565">
        <v>9.0292679968883502E-2</v>
      </c>
      <c r="H15" s="636" t="s">
        <v>424</v>
      </c>
      <c r="I15" s="633" t="s">
        <v>185</v>
      </c>
      <c r="J15" s="632">
        <v>6</v>
      </c>
      <c r="K15" s="736" t="str">
        <f t="shared" ca="1" si="0"/>
        <v>JUL 2013</v>
      </c>
      <c r="L15" s="569">
        <f t="shared" ca="1" si="1"/>
        <v>5.4694772949423792E-2</v>
      </c>
      <c r="M15" s="570">
        <f t="shared" ca="1" si="2"/>
        <v>0.48252688172043012</v>
      </c>
      <c r="N15" s="570">
        <f t="shared" ca="1" si="3"/>
        <v>2.9406814531086581E-2</v>
      </c>
      <c r="O15" s="571">
        <f t="shared" ca="1" si="4"/>
        <v>0.22077002477415891</v>
      </c>
      <c r="P15" s="737" t="str">
        <f t="shared" ca="1" si="5"/>
        <v>Malo</v>
      </c>
      <c r="Q15" s="569">
        <f t="shared" ca="1" si="6"/>
        <v>3.5704431540704865E-2</v>
      </c>
      <c r="R15" s="570">
        <f t="shared" ca="1" si="7"/>
        <v>0.22311827956989247</v>
      </c>
      <c r="S15" s="570">
        <f t="shared" ca="1" si="8"/>
        <v>3.0397707748738786E-2</v>
      </c>
      <c r="T15" s="571">
        <f t="shared" ca="1" si="9"/>
        <v>0.1096086259939867</v>
      </c>
      <c r="U15" s="737" t="str">
        <f t="shared" ca="1" si="10"/>
        <v>Deficiente</v>
      </c>
    </row>
    <row r="16" spans="1:21">
      <c r="A16" s="633">
        <v>15</v>
      </c>
      <c r="B16" s="634" t="str">
        <f t="shared" si="11"/>
        <v>MAR</v>
      </c>
      <c r="C16" s="635">
        <f t="shared" si="12"/>
        <v>2007</v>
      </c>
      <c r="D16" s="565">
        <v>2.8214674455339858E-2</v>
      </c>
      <c r="E16" s="565">
        <v>0.16397849462365591</v>
      </c>
      <c r="F16" s="565">
        <v>2.2791409581063245E-2</v>
      </c>
      <c r="G16" s="565">
        <v>8.1435549547810959E-2</v>
      </c>
      <c r="H16" s="636" t="s">
        <v>424</v>
      </c>
      <c r="I16" s="633" t="s">
        <v>186</v>
      </c>
      <c r="J16" s="632">
        <v>5</v>
      </c>
      <c r="K16" s="736" t="str">
        <f t="shared" ca="1" si="0"/>
        <v>AGO 2013</v>
      </c>
      <c r="L16" s="569">
        <f t="shared" ca="1" si="1"/>
        <v>5.4542521144869474E-2</v>
      </c>
      <c r="M16" s="570">
        <f t="shared" ca="1" si="2"/>
        <v>0.53360215053763438</v>
      </c>
      <c r="N16" s="570">
        <f t="shared" ca="1" si="3"/>
        <v>2.870445627218737E-2</v>
      </c>
      <c r="O16" s="571">
        <f t="shared" ca="1" si="4"/>
        <v>0.24099875992743902</v>
      </c>
      <c r="P16" s="737" t="str">
        <f t="shared" ca="1" si="5"/>
        <v>Malo</v>
      </c>
      <c r="Q16" s="569">
        <f t="shared" ca="1" si="6"/>
        <v>3.1947926047214519E-2</v>
      </c>
      <c r="R16" s="570">
        <f t="shared" ca="1" si="7"/>
        <v>0.17607526881720431</v>
      </c>
      <c r="S16" s="570">
        <f t="shared" ca="1" si="8"/>
        <v>2.987492265366996E-2</v>
      </c>
      <c r="T16" s="571">
        <f t="shared" ca="1" si="9"/>
        <v>8.9184262476501519E-2</v>
      </c>
      <c r="U16" s="737" t="str">
        <f t="shared" ca="1" si="10"/>
        <v>Aceptable</v>
      </c>
    </row>
    <row r="17" spans="1:26">
      <c r="A17" s="633">
        <v>16</v>
      </c>
      <c r="B17" s="634" t="str">
        <f t="shared" si="11"/>
        <v>ABR</v>
      </c>
      <c r="C17" s="635">
        <f t="shared" si="12"/>
        <v>2007</v>
      </c>
      <c r="D17" s="565">
        <v>2.6651330279304691E-2</v>
      </c>
      <c r="E17" s="565">
        <v>0.16388888888888889</v>
      </c>
      <c r="F17" s="565">
        <v>2.4795897386295462E-2</v>
      </c>
      <c r="G17" s="565">
        <v>8.1175267144536531E-2</v>
      </c>
      <c r="H17" s="636" t="s">
        <v>424</v>
      </c>
      <c r="I17" s="633" t="s">
        <v>187</v>
      </c>
      <c r="J17" s="632">
        <v>4</v>
      </c>
      <c r="K17" s="736" t="str">
        <f t="shared" ca="1" si="0"/>
        <v>SEPT 2013</v>
      </c>
      <c r="L17" s="569">
        <f t="shared" ca="1" si="1"/>
        <v>3.8365800861065023E-2</v>
      </c>
      <c r="M17" s="570">
        <f t="shared" ca="1" si="2"/>
        <v>0.25869262865090403</v>
      </c>
      <c r="N17" s="570">
        <f t="shared" ca="1" si="3"/>
        <v>3.2931140031246635E-2</v>
      </c>
      <c r="O17" s="571">
        <f t="shared" ca="1" si="4"/>
        <v>0.12540959981103697</v>
      </c>
      <c r="P17" s="737" t="str">
        <f t="shared" ca="1" si="5"/>
        <v>Deficiente</v>
      </c>
      <c r="Q17" s="569">
        <f t="shared" ca="1" si="6"/>
        <v>2.5686622321753994E-2</v>
      </c>
      <c r="R17" s="570">
        <f t="shared" ca="1" si="7"/>
        <v>0.13908205841446453</v>
      </c>
      <c r="S17" s="570">
        <f t="shared" ca="1" si="8"/>
        <v>3.3560083585241603E-2</v>
      </c>
      <c r="T17" s="571">
        <f t="shared" ca="1" si="9"/>
        <v>7.261948901153574E-2</v>
      </c>
      <c r="U17" s="737" t="str">
        <f t="shared" ca="1" si="10"/>
        <v>Aceptable</v>
      </c>
    </row>
    <row r="18" spans="1:26">
      <c r="A18" s="633">
        <v>17</v>
      </c>
      <c r="B18" s="634" t="str">
        <f t="shared" si="11"/>
        <v>MAY</v>
      </c>
      <c r="C18" s="635">
        <f t="shared" si="12"/>
        <v>2007</v>
      </c>
      <c r="D18" s="565">
        <v>4.038796931249674E-2</v>
      </c>
      <c r="E18" s="565">
        <v>0.33198924731182794</v>
      </c>
      <c r="F18" s="565">
        <v>2.8273642730864194E-2</v>
      </c>
      <c r="G18" s="565">
        <v>0.15460561519590271</v>
      </c>
      <c r="H18" s="636" t="s">
        <v>417</v>
      </c>
      <c r="I18" s="633" t="s">
        <v>188</v>
      </c>
      <c r="J18" s="632">
        <v>3</v>
      </c>
      <c r="K18" s="736" t="str">
        <f t="shared" ca="1" si="0"/>
        <v>OCT 2013</v>
      </c>
      <c r="L18" s="569">
        <f t="shared" ca="1" si="1"/>
        <v>3.1630272969690072E-2</v>
      </c>
      <c r="M18" s="570">
        <f t="shared" ca="1" si="2"/>
        <v>0.21505376344086022</v>
      </c>
      <c r="N18" s="570">
        <f t="shared" ca="1" si="3"/>
        <v>2.8989677377123303E-2</v>
      </c>
      <c r="O18" s="571">
        <f t="shared" ca="1" si="4"/>
        <v>0.10447155003964478</v>
      </c>
      <c r="P18" s="737" t="str">
        <f t="shared" ca="1" si="5"/>
        <v>Deficiente</v>
      </c>
      <c r="Q18" s="569">
        <f t="shared" ca="1" si="6"/>
        <v>2.5871970877687823E-2</v>
      </c>
      <c r="R18" s="570">
        <f t="shared" ca="1" si="7"/>
        <v>0.13844086021505375</v>
      </c>
      <c r="S18" s="570">
        <f t="shared" ca="1" si="8"/>
        <v>3.1626656903918859E-2</v>
      </c>
      <c r="T18" s="571">
        <f t="shared" ca="1" si="9"/>
        <v>7.2050463817880397E-2</v>
      </c>
      <c r="U18" s="737" t="str">
        <f t="shared" ca="1" si="10"/>
        <v>Aceptable</v>
      </c>
    </row>
    <row r="19" spans="1:26">
      <c r="A19" s="633">
        <v>18</v>
      </c>
      <c r="B19" s="634" t="str">
        <f t="shared" si="11"/>
        <v>JUN</v>
      </c>
      <c r="C19" s="635">
        <f t="shared" si="12"/>
        <v>2007</v>
      </c>
      <c r="D19" s="565">
        <v>3.6430174832700585E-2</v>
      </c>
      <c r="E19" s="565">
        <v>0.27500000000000002</v>
      </c>
      <c r="F19" s="565">
        <v>3.0009221240278151E-2</v>
      </c>
      <c r="G19" s="565">
        <v>0.13196786400372182</v>
      </c>
      <c r="H19" s="636" t="s">
        <v>417</v>
      </c>
      <c r="I19" s="633" t="s">
        <v>189</v>
      </c>
      <c r="J19" s="632">
        <v>2</v>
      </c>
      <c r="K19" s="736" t="str">
        <f t="shared" ca="1" si="0"/>
        <v>NOV 2013</v>
      </c>
      <c r="L19" s="569">
        <f t="shared" ca="1" si="1"/>
        <v>2.2683702485340115E-2</v>
      </c>
      <c r="M19" s="570">
        <f t="shared" ca="1" si="2"/>
        <v>6.5277777777777782E-2</v>
      </c>
      <c r="N19" s="570">
        <f t="shared" ca="1" si="3"/>
        <v>2.3800738048565709E-2</v>
      </c>
      <c r="O19" s="571">
        <f t="shared" ca="1" si="4"/>
        <v>3.9944739714960299E-2</v>
      </c>
      <c r="P19" s="737" t="str">
        <f t="shared" ca="1" si="5"/>
        <v>Bueno</v>
      </c>
      <c r="Q19" s="569">
        <f t="shared" ca="1" si="6"/>
        <v>1.916775398230576E-2</v>
      </c>
      <c r="R19" s="570">
        <f t="shared" ca="1" si="7"/>
        <v>4.4444444444444446E-2</v>
      </c>
      <c r="S19" s="570">
        <f t="shared" ca="1" si="8"/>
        <v>2.4179533265803081E-2</v>
      </c>
      <c r="T19" s="571">
        <f t="shared" ca="1" si="9"/>
        <v>3.0280786023860699E-2</v>
      </c>
      <c r="U19" s="737" t="str">
        <f t="shared" ca="1" si="10"/>
        <v>Bueno</v>
      </c>
    </row>
    <row r="20" spans="1:26">
      <c r="A20" s="633">
        <v>19</v>
      </c>
      <c r="B20" s="634" t="str">
        <f t="shared" si="11"/>
        <v>JUL</v>
      </c>
      <c r="C20" s="635">
        <f t="shared" si="12"/>
        <v>2007</v>
      </c>
      <c r="D20" s="565">
        <v>5.5131725965138025E-2</v>
      </c>
      <c r="E20" s="565">
        <v>0.52956989247311825</v>
      </c>
      <c r="F20" s="565">
        <v>2.8163213259010611E-2</v>
      </c>
      <c r="G20" s="565">
        <v>0.23951329002710464</v>
      </c>
      <c r="H20" s="636" t="s">
        <v>429</v>
      </c>
      <c r="I20" s="633" t="s">
        <v>190</v>
      </c>
      <c r="J20" s="632">
        <v>1</v>
      </c>
      <c r="K20" s="738" t="str">
        <f t="shared" ca="1" si="0"/>
        <v>DIC 2013</v>
      </c>
      <c r="L20" s="572">
        <f t="shared" ca="1" si="1"/>
        <v>3.7857946254270101E-2</v>
      </c>
      <c r="M20" s="573">
        <f t="shared" ca="1" si="2"/>
        <v>0.29301075268817206</v>
      </c>
      <c r="N20" s="573">
        <f t="shared" ca="1" si="3"/>
        <v>2.8959452406361885E-2</v>
      </c>
      <c r="O20" s="574">
        <f t="shared" ca="1" si="4"/>
        <v>0.13813937005824925</v>
      </c>
      <c r="P20" s="739" t="str">
        <f t="shared" ca="1" si="5"/>
        <v>Deficiente</v>
      </c>
      <c r="Q20" s="572">
        <f t="shared" ca="1" si="6"/>
        <v>2.8715702699938613E-2</v>
      </c>
      <c r="R20" s="573">
        <f t="shared" ca="1" si="7"/>
        <v>0.17338709677419356</v>
      </c>
      <c r="S20" s="573">
        <f t="shared" ca="1" si="8"/>
        <v>2.8518401611084526E-2</v>
      </c>
      <c r="T20" s="574">
        <f t="shared" ca="1" si="9"/>
        <v>8.6544800111869782E-2</v>
      </c>
      <c r="U20" s="739" t="str">
        <f t="shared" ca="1" si="10"/>
        <v>Aceptable</v>
      </c>
    </row>
    <row r="21" spans="1:26" ht="13.5" thickBot="1">
      <c r="A21" s="633">
        <v>20</v>
      </c>
      <c r="B21" s="634" t="str">
        <f t="shared" si="11"/>
        <v>AGO</v>
      </c>
      <c r="C21" s="635">
        <f t="shared" si="12"/>
        <v>2007</v>
      </c>
      <c r="D21" s="565">
        <v>4.0867165238833818E-2</v>
      </c>
      <c r="E21" s="565">
        <v>0.33064516129032256</v>
      </c>
      <c r="F21" s="565">
        <v>3.4736874992901498E-2</v>
      </c>
      <c r="G21" s="565">
        <v>0.15555230561024289</v>
      </c>
      <c r="H21" s="636" t="s">
        <v>417</v>
      </c>
      <c r="K21" s="740" t="s">
        <v>24</v>
      </c>
      <c r="L21" s="575">
        <f ca="1">AVERAGE(L9:L20)</f>
        <v>4.2633078181032319E-2</v>
      </c>
      <c r="M21" s="576">
        <f ca="1">AVERAGE(M9:M20)</f>
        <v>0.34036175779591554</v>
      </c>
      <c r="N21" s="576">
        <f ca="1">AVERAGE(N9:N20)</f>
        <v>3.1399954375245447E-2</v>
      </c>
      <c r="O21" s="577">
        <f ca="1">AVERAGE(O9:O20)</f>
        <v>0.15947792526582824</v>
      </c>
      <c r="P21" s="741" t="str">
        <f ca="1">IF($O21&lt;0.05,"Bueno",IF($O21&lt;0.1,"Aceptable",IF($O21&lt;0.2,"Deficiente",IF(O21&lt;1,"Malo","Muy Malo"))))</f>
        <v>Deficiente</v>
      </c>
      <c r="Q21" s="575">
        <f ca="1">AVERAGE(Q9:Q20)</f>
        <v>3.1295621021339072E-2</v>
      </c>
      <c r="R21" s="576">
        <f ca="1">AVERAGE(R9:R20)</f>
        <v>0.19397797805889161</v>
      </c>
      <c r="S21" s="576">
        <f ca="1">AVERAGE(S9:S20)</f>
        <v>3.1834711096679714E-2</v>
      </c>
      <c r="T21" s="577">
        <f ca="1">AVERAGE(T9:T20)</f>
        <v>9.6476381851428247E-2</v>
      </c>
      <c r="U21" s="741" t="str">
        <f ca="1">IF($T21&lt;0.05,"Bueno",IF($T21&lt;0.1,"Aceptable",IF($T21&lt;0.2,"Deficiente",IF(T21&lt;1,"Malo","Muy Malo"))))</f>
        <v>Aceptable</v>
      </c>
    </row>
    <row r="22" spans="1:26">
      <c r="A22" s="633">
        <v>21</v>
      </c>
      <c r="B22" s="634" t="str">
        <f t="shared" si="11"/>
        <v>SEPT</v>
      </c>
      <c r="C22" s="635">
        <f t="shared" si="12"/>
        <v>2007</v>
      </c>
      <c r="D22" s="565">
        <v>2.5016115058715795E-2</v>
      </c>
      <c r="E22" s="565">
        <v>0.12361111111111112</v>
      </c>
      <c r="F22" s="565">
        <v>2.6721948141881752E-2</v>
      </c>
      <c r="G22" s="565">
        <v>6.4795280096307126E-2</v>
      </c>
      <c r="H22" s="636" t="s">
        <v>424</v>
      </c>
    </row>
    <row r="23" spans="1:26">
      <c r="A23" s="633">
        <v>22</v>
      </c>
      <c r="B23" s="634" t="str">
        <f t="shared" si="11"/>
        <v>OCT</v>
      </c>
      <c r="C23" s="635">
        <f t="shared" si="12"/>
        <v>2007</v>
      </c>
      <c r="D23" s="565">
        <v>4.0039254375347562E-2</v>
      </c>
      <c r="E23" s="565">
        <v>0.30510752688172044</v>
      </c>
      <c r="F23" s="565">
        <v>2.7548472110447392E-2</v>
      </c>
      <c r="G23" s="565">
        <v>0.14356840692491668</v>
      </c>
      <c r="H23" s="636" t="s">
        <v>417</v>
      </c>
    </row>
    <row r="24" spans="1:26">
      <c r="A24" s="633">
        <v>23</v>
      </c>
      <c r="B24" s="634" t="str">
        <f t="shared" si="11"/>
        <v>NOV</v>
      </c>
      <c r="C24" s="635">
        <f t="shared" si="12"/>
        <v>2007</v>
      </c>
      <c r="D24" s="565">
        <v>3.8278818205913077E-2</v>
      </c>
      <c r="E24" s="565">
        <v>0.31128404669260701</v>
      </c>
      <c r="F24" s="565">
        <v>2.8708005620630694E-2</v>
      </c>
      <c r="G24" s="565">
        <v>0.14556674708353418</v>
      </c>
      <c r="H24" s="636" t="s">
        <v>417</v>
      </c>
    </row>
    <row r="25" spans="1:26">
      <c r="A25" s="633">
        <v>24</v>
      </c>
      <c r="B25" s="634" t="str">
        <f t="shared" si="11"/>
        <v>DIC</v>
      </c>
      <c r="C25" s="635">
        <f t="shared" si="12"/>
        <v>2007</v>
      </c>
      <c r="D25" s="565">
        <v>3.6404193446797725E-2</v>
      </c>
      <c r="E25" s="565">
        <v>0.25287356321839083</v>
      </c>
      <c r="F25" s="565">
        <v>2.8094566223889533E-2</v>
      </c>
      <c r="G25" s="565">
        <v>0.12133001591085334</v>
      </c>
      <c r="H25" s="636" t="s">
        <v>417</v>
      </c>
    </row>
    <row r="26" spans="1:26">
      <c r="A26" s="633">
        <v>25</v>
      </c>
      <c r="B26" s="634" t="str">
        <f t="shared" si="11"/>
        <v>ENE</v>
      </c>
      <c r="C26" s="635">
        <f t="shared" si="12"/>
        <v>2008</v>
      </c>
      <c r="D26" s="565">
        <v>4.6686234179471625E-2</v>
      </c>
      <c r="E26" s="565">
        <v>0.38159879336349922</v>
      </c>
      <c r="F26" s="565">
        <v>3.965097467848834E-2</v>
      </c>
      <c r="G26" s="565">
        <v>0.17924420595288601</v>
      </c>
      <c r="H26" s="636" t="s">
        <v>417</v>
      </c>
    </row>
    <row r="27" spans="1:26">
      <c r="A27" s="633">
        <v>26</v>
      </c>
      <c r="B27" s="634" t="str">
        <f t="shared" si="11"/>
        <v>FEB</v>
      </c>
      <c r="C27" s="635">
        <f t="shared" si="12"/>
        <v>2008</v>
      </c>
      <c r="D27" s="565">
        <v>4.4105493837719861E-2</v>
      </c>
      <c r="E27" s="565">
        <v>0.35956790123456789</v>
      </c>
      <c r="F27" s="565">
        <v>2.5389273852279962E-2</v>
      </c>
      <c r="G27" s="565">
        <v>0.1665472127993711</v>
      </c>
      <c r="H27" s="636" t="s">
        <v>417</v>
      </c>
    </row>
    <row r="28" spans="1:26">
      <c r="A28" s="633">
        <v>27</v>
      </c>
      <c r="B28" s="634" t="str">
        <f t="shared" si="11"/>
        <v>MAR</v>
      </c>
      <c r="C28" s="635">
        <f t="shared" si="12"/>
        <v>2008</v>
      </c>
      <c r="D28" s="565">
        <v>5.8395531950989461E-2</v>
      </c>
      <c r="E28" s="565">
        <v>0.5161290322580645</v>
      </c>
      <c r="F28" s="565">
        <v>4.1944802992278277E-2</v>
      </c>
      <c r="G28" s="565">
        <v>0.23819878628207725</v>
      </c>
      <c r="H28" s="636" t="s">
        <v>429</v>
      </c>
    </row>
    <row r="29" spans="1:26">
      <c r="A29" s="633">
        <v>28</v>
      </c>
      <c r="B29" s="634" t="str">
        <f t="shared" si="11"/>
        <v>ABR</v>
      </c>
      <c r="C29" s="635">
        <f t="shared" si="12"/>
        <v>2008</v>
      </c>
      <c r="D29" s="565">
        <v>3.9487311492306137E-2</v>
      </c>
      <c r="E29" s="565">
        <v>0.28472222222222221</v>
      </c>
      <c r="F29" s="565">
        <v>3.8385495797854573E-2</v>
      </c>
      <c r="G29" s="565">
        <v>0.13736091264538225</v>
      </c>
      <c r="H29" s="636" t="s">
        <v>417</v>
      </c>
    </row>
    <row r="30" spans="1:26">
      <c r="A30" s="633">
        <v>29</v>
      </c>
      <c r="B30" s="634" t="str">
        <f t="shared" si="11"/>
        <v>MAY</v>
      </c>
      <c r="C30" s="635">
        <f t="shared" si="12"/>
        <v>2008</v>
      </c>
      <c r="D30" s="565">
        <v>3.8800409981917076E-2</v>
      </c>
      <c r="E30" s="565">
        <v>0.28197674418604651</v>
      </c>
      <c r="F30" s="565">
        <v>2.9648542473573208E-2</v>
      </c>
      <c r="G30" s="565">
        <v>0.13424057016190008</v>
      </c>
      <c r="H30" s="636" t="s">
        <v>417</v>
      </c>
    </row>
    <row r="31" spans="1:26" ht="13.5" thickBot="1">
      <c r="A31" s="633">
        <v>30</v>
      </c>
      <c r="B31" s="634" t="str">
        <f t="shared" si="11"/>
        <v>JUN</v>
      </c>
      <c r="C31" s="635">
        <f t="shared" si="12"/>
        <v>2008</v>
      </c>
      <c r="D31" s="565">
        <v>3.1391006694172531E-2</v>
      </c>
      <c r="E31" s="565">
        <v>0.16111111111111112</v>
      </c>
      <c r="F31" s="565">
        <v>2.5370513121798062E-2</v>
      </c>
      <c r="G31" s="565">
        <v>8.2074949746473086E-2</v>
      </c>
      <c r="H31" s="636" t="s">
        <v>424</v>
      </c>
    </row>
    <row r="32" spans="1:26" ht="13.5" thickBot="1">
      <c r="A32" s="633">
        <v>31</v>
      </c>
      <c r="B32" s="634" t="str">
        <f t="shared" si="11"/>
        <v>JUL</v>
      </c>
      <c r="C32" s="635">
        <f t="shared" si="12"/>
        <v>2008</v>
      </c>
      <c r="D32" s="565">
        <v>5.2535964896140722E-2</v>
      </c>
      <c r="E32" s="565">
        <v>0.45026881720430106</v>
      </c>
      <c r="F32" s="565">
        <v>4.2627551721487848E-2</v>
      </c>
      <c r="G32" s="565">
        <v>0.2096474231844743</v>
      </c>
      <c r="H32" s="636" t="s">
        <v>429</v>
      </c>
      <c r="X32" s="752" t="s">
        <v>407</v>
      </c>
      <c r="Y32" s="752" t="s">
        <v>408</v>
      </c>
      <c r="Z32" s="752" t="s">
        <v>409</v>
      </c>
    </row>
    <row r="33" spans="1:26" ht="14.25" thickTop="1" thickBot="1">
      <c r="A33" s="633">
        <v>32</v>
      </c>
      <c r="B33" s="634" t="str">
        <f t="shared" si="11"/>
        <v>AGO</v>
      </c>
      <c r="C33" s="635">
        <f t="shared" si="12"/>
        <v>2008</v>
      </c>
      <c r="D33" s="565">
        <v>3.0905871719491874E-2</v>
      </c>
      <c r="E33" s="565">
        <v>0.18587896253602307</v>
      </c>
      <c r="F33" s="565">
        <v>3.2799383340597198E-2</v>
      </c>
      <c r="G33" s="565">
        <v>9.3273810370325422E-2</v>
      </c>
      <c r="H33" s="636" t="s">
        <v>424</v>
      </c>
      <c r="X33" s="751">
        <v>0.4</v>
      </c>
      <c r="Y33" s="751">
        <v>0.4</v>
      </c>
      <c r="Z33" s="751">
        <v>0.2</v>
      </c>
    </row>
    <row r="34" spans="1:26">
      <c r="A34" s="633">
        <v>33</v>
      </c>
      <c r="B34" s="634" t="str">
        <f t="shared" si="11"/>
        <v>SEPT</v>
      </c>
      <c r="C34" s="635">
        <f t="shared" si="12"/>
        <v>2008</v>
      </c>
      <c r="D34" s="565">
        <v>2.7330398042783418E-2</v>
      </c>
      <c r="E34" s="565">
        <v>0.15049226441631505</v>
      </c>
      <c r="F34" s="565">
        <v>3.1027476319908046E-2</v>
      </c>
      <c r="G34" s="565">
        <v>7.7334560247621004E-2</v>
      </c>
      <c r="H34" s="636" t="s">
        <v>424</v>
      </c>
    </row>
    <row r="35" spans="1:26">
      <c r="A35" s="633">
        <v>34</v>
      </c>
      <c r="B35" s="634" t="str">
        <f t="shared" si="11"/>
        <v>OCT</v>
      </c>
      <c r="C35" s="635">
        <f t="shared" si="12"/>
        <v>2008</v>
      </c>
      <c r="D35" s="565">
        <v>3.3547467394351951E-2</v>
      </c>
      <c r="E35" s="565">
        <v>0.21668909825033647</v>
      </c>
      <c r="F35" s="565">
        <v>3.0091515407090839E-2</v>
      </c>
      <c r="G35" s="565">
        <v>0.10611292933929355</v>
      </c>
      <c r="H35" s="636" t="s">
        <v>417</v>
      </c>
    </row>
    <row r="36" spans="1:26">
      <c r="A36" s="633">
        <v>35</v>
      </c>
      <c r="B36" s="634" t="str">
        <f t="shared" si="11"/>
        <v>NOV</v>
      </c>
      <c r="C36" s="635">
        <f t="shared" si="12"/>
        <v>2008</v>
      </c>
      <c r="D36" s="565">
        <v>2.6458261647730064E-2</v>
      </c>
      <c r="E36" s="565">
        <v>0.14992927864214992</v>
      </c>
      <c r="F36" s="565">
        <v>3.0801192308088903E-2</v>
      </c>
      <c r="G36" s="565">
        <v>7.671525457756978E-2</v>
      </c>
      <c r="H36" s="636" t="s">
        <v>424</v>
      </c>
    </row>
    <row r="37" spans="1:26">
      <c r="A37" s="633">
        <v>36</v>
      </c>
      <c r="B37" s="634" t="str">
        <f t="shared" si="11"/>
        <v>DIC</v>
      </c>
      <c r="C37" s="635">
        <f t="shared" si="12"/>
        <v>2008</v>
      </c>
      <c r="D37" s="565">
        <v>1.9743173024596879E-2</v>
      </c>
      <c r="E37" s="565">
        <v>6.4952638700947224E-2</v>
      </c>
      <c r="F37" s="565">
        <v>2.5881358422057688E-2</v>
      </c>
      <c r="G37" s="565">
        <v>3.9054596374629186E-2</v>
      </c>
      <c r="H37" s="636" t="s">
        <v>419</v>
      </c>
    </row>
    <row r="38" spans="1:26">
      <c r="A38" s="633">
        <v>37</v>
      </c>
      <c r="B38" s="634" t="str">
        <f t="shared" si="11"/>
        <v>ENE</v>
      </c>
      <c r="C38" s="635">
        <f t="shared" si="12"/>
        <v>2009</v>
      </c>
      <c r="D38" s="565">
        <v>2.6664265065743212E-2</v>
      </c>
      <c r="E38" s="565">
        <v>0.11570247933884298</v>
      </c>
      <c r="F38" s="565">
        <v>2.7596479577569194E-2</v>
      </c>
      <c r="G38" s="565">
        <v>6.2465993677348321E-2</v>
      </c>
      <c r="H38" s="636" t="s">
        <v>424</v>
      </c>
    </row>
    <row r="39" spans="1:26">
      <c r="A39" s="633">
        <v>38</v>
      </c>
      <c r="B39" s="634" t="str">
        <f t="shared" si="11"/>
        <v>FEB</v>
      </c>
      <c r="C39" s="635">
        <f t="shared" si="12"/>
        <v>2009</v>
      </c>
      <c r="D39" s="565">
        <v>3.5546394822771714E-2</v>
      </c>
      <c r="E39" s="565">
        <v>0.25075075075075076</v>
      </c>
      <c r="F39" s="565">
        <v>2.2846596688522795E-2</v>
      </c>
      <c r="G39" s="565">
        <v>0.11908817756711355</v>
      </c>
      <c r="H39" s="636" t="s">
        <v>417</v>
      </c>
    </row>
    <row r="40" spans="1:26">
      <c r="A40" s="633">
        <v>39</v>
      </c>
      <c r="B40" s="634" t="str">
        <f t="shared" si="11"/>
        <v>MAR</v>
      </c>
      <c r="C40" s="635">
        <f t="shared" si="12"/>
        <v>2009</v>
      </c>
      <c r="D40" s="565">
        <v>3.3014456681550251E-2</v>
      </c>
      <c r="E40" s="565">
        <v>0.21331521739130435</v>
      </c>
      <c r="F40" s="565">
        <v>3.0489499625783258E-2</v>
      </c>
      <c r="G40" s="565">
        <v>0.10462976955429849</v>
      </c>
      <c r="H40" s="636" t="s">
        <v>417</v>
      </c>
    </row>
    <row r="41" spans="1:26">
      <c r="A41" s="633">
        <v>40</v>
      </c>
      <c r="B41" s="634" t="str">
        <f t="shared" si="11"/>
        <v>ABR</v>
      </c>
      <c r="C41" s="635">
        <f t="shared" si="12"/>
        <v>2009</v>
      </c>
      <c r="D41" s="565">
        <v>3.5998349712604218E-2</v>
      </c>
      <c r="E41" s="565">
        <v>0.26382978723404255</v>
      </c>
      <c r="F41" s="565">
        <v>3.5797109960251351E-2</v>
      </c>
      <c r="G41" s="565">
        <v>0.12709067677070898</v>
      </c>
      <c r="H41" s="636" t="s">
        <v>417</v>
      </c>
    </row>
    <row r="42" spans="1:26">
      <c r="A42" s="633">
        <v>41</v>
      </c>
      <c r="B42" s="634" t="str">
        <f t="shared" si="11"/>
        <v>MAY</v>
      </c>
      <c r="C42" s="635">
        <f t="shared" si="12"/>
        <v>2009</v>
      </c>
      <c r="D42" s="565">
        <v>4.6866700833990693E-2</v>
      </c>
      <c r="E42" s="565">
        <v>0.39560439560439559</v>
      </c>
      <c r="F42" s="565">
        <v>2.4694936717549701E-2</v>
      </c>
      <c r="G42" s="565">
        <v>0.18192742591886446</v>
      </c>
      <c r="H42" s="636" t="s">
        <v>417</v>
      </c>
    </row>
    <row r="43" spans="1:26">
      <c r="A43" s="633">
        <v>42</v>
      </c>
      <c r="B43" s="634" t="str">
        <f t="shared" si="11"/>
        <v>JUN</v>
      </c>
      <c r="C43" s="635">
        <f t="shared" si="12"/>
        <v>2009</v>
      </c>
      <c r="D43" s="565">
        <v>3.1002056956093347E-2</v>
      </c>
      <c r="E43" s="565">
        <v>0.18854748603351956</v>
      </c>
      <c r="F43" s="565">
        <v>2.8418893574959737E-2</v>
      </c>
      <c r="G43" s="565">
        <v>9.3503595910837123E-2</v>
      </c>
      <c r="H43" s="636" t="s">
        <v>424</v>
      </c>
    </row>
    <row r="44" spans="1:26">
      <c r="A44" s="633">
        <v>43</v>
      </c>
      <c r="B44" s="634" t="str">
        <f t="shared" si="11"/>
        <v>JUL</v>
      </c>
      <c r="C44" s="635">
        <f t="shared" si="12"/>
        <v>2009</v>
      </c>
      <c r="D44" s="565">
        <v>3.4352979823517441E-2</v>
      </c>
      <c r="E44" s="565">
        <v>0.22770919067215364</v>
      </c>
      <c r="F44" s="565">
        <v>3.1221186286246545E-2</v>
      </c>
      <c r="G44" s="565">
        <v>0.11106910545551775</v>
      </c>
      <c r="H44" s="636" t="s">
        <v>417</v>
      </c>
    </row>
    <row r="45" spans="1:26">
      <c r="A45" s="633">
        <v>44</v>
      </c>
      <c r="B45" s="634" t="str">
        <f t="shared" si="11"/>
        <v>AGO</v>
      </c>
      <c r="C45" s="635">
        <f t="shared" si="12"/>
        <v>2009</v>
      </c>
      <c r="D45" s="565">
        <v>2.85339639873009E-2</v>
      </c>
      <c r="E45" s="565">
        <v>0.20430107526881722</v>
      </c>
      <c r="F45" s="565">
        <v>2.6341169135593073E-2</v>
      </c>
      <c r="G45" s="565">
        <v>9.8402249529565874E-2</v>
      </c>
      <c r="H45" s="636" t="s">
        <v>424</v>
      </c>
    </row>
    <row r="46" spans="1:26">
      <c r="A46" s="633">
        <v>45</v>
      </c>
      <c r="B46" s="634" t="str">
        <f t="shared" si="11"/>
        <v>SEPT</v>
      </c>
      <c r="C46" s="635">
        <f t="shared" si="12"/>
        <v>2009</v>
      </c>
      <c r="D46" s="565">
        <v>1.9732451500546151E-2</v>
      </c>
      <c r="E46" s="565">
        <v>4.2089985486211901E-2</v>
      </c>
      <c r="F46" s="565">
        <v>2.5521037871976904E-2</v>
      </c>
      <c r="G46" s="565">
        <v>2.9833182369098602E-2</v>
      </c>
      <c r="H46" s="636" t="s">
        <v>419</v>
      </c>
    </row>
    <row r="47" spans="1:26">
      <c r="A47" s="633">
        <v>46</v>
      </c>
      <c r="B47" s="634" t="str">
        <f t="shared" si="11"/>
        <v>OCT</v>
      </c>
      <c r="C47" s="635">
        <f t="shared" si="12"/>
        <v>2009</v>
      </c>
      <c r="D47" s="565">
        <v>2.2592661057213231E-2</v>
      </c>
      <c r="E47" s="565">
        <v>0.10483870967741936</v>
      </c>
      <c r="F47" s="565">
        <v>2.7016161615507628E-2</v>
      </c>
      <c r="G47" s="565">
        <v>5.6375780616954564E-2</v>
      </c>
      <c r="H47" s="636" t="s">
        <v>424</v>
      </c>
    </row>
    <row r="48" spans="1:26">
      <c r="A48" s="633">
        <v>47</v>
      </c>
      <c r="B48" s="634" t="str">
        <f t="shared" si="11"/>
        <v>NOV</v>
      </c>
      <c r="C48" s="635">
        <f t="shared" si="12"/>
        <v>2009</v>
      </c>
      <c r="D48" s="565">
        <v>2.3336534210431151E-2</v>
      </c>
      <c r="E48" s="565">
        <v>0.11789772727272728</v>
      </c>
      <c r="F48" s="565">
        <v>2.8720440454118472E-2</v>
      </c>
      <c r="G48" s="565">
        <v>6.2237792684087072E-2</v>
      </c>
      <c r="H48" s="636" t="s">
        <v>424</v>
      </c>
    </row>
    <row r="49" spans="1:8">
      <c r="A49" s="633">
        <v>48</v>
      </c>
      <c r="B49" s="634" t="str">
        <f t="shared" si="11"/>
        <v>DIC</v>
      </c>
      <c r="C49" s="635">
        <f t="shared" si="12"/>
        <v>2009</v>
      </c>
      <c r="D49" s="565">
        <v>3.1945037285691182E-2</v>
      </c>
      <c r="E49" s="565">
        <v>0.18817204301075269</v>
      </c>
      <c r="F49" s="565">
        <v>3.7960486055153689E-2</v>
      </c>
      <c r="G49" s="565">
        <v>9.5638929329608297E-2</v>
      </c>
      <c r="H49" s="636" t="s">
        <v>424</v>
      </c>
    </row>
    <row r="50" spans="1:8">
      <c r="A50" s="633">
        <v>49</v>
      </c>
      <c r="B50" s="634" t="str">
        <f t="shared" si="11"/>
        <v>ENE</v>
      </c>
      <c r="C50" s="635">
        <f t="shared" si="12"/>
        <v>2010</v>
      </c>
      <c r="D50" s="565">
        <v>4.0283926722982373E-2</v>
      </c>
      <c r="E50" s="565">
        <v>0.32258064516129031</v>
      </c>
      <c r="F50" s="565">
        <v>3.5242032570760175E-2</v>
      </c>
      <c r="G50" s="565">
        <v>0.15219423526786111</v>
      </c>
      <c r="H50" s="636" t="s">
        <v>417</v>
      </c>
    </row>
    <row r="51" spans="1:8">
      <c r="A51" s="633">
        <v>50</v>
      </c>
      <c r="B51" s="634" t="str">
        <f t="shared" si="11"/>
        <v>FEB</v>
      </c>
      <c r="C51" s="635">
        <f t="shared" si="12"/>
        <v>2010</v>
      </c>
      <c r="D51" s="565">
        <v>4.10939665850312E-2</v>
      </c>
      <c r="E51" s="565">
        <v>0.29590288315629742</v>
      </c>
      <c r="F51" s="565">
        <v>4.2697672360218118E-2</v>
      </c>
      <c r="G51" s="565">
        <v>0.14333827436857507</v>
      </c>
      <c r="H51" s="636" t="s">
        <v>417</v>
      </c>
    </row>
    <row r="52" spans="1:8">
      <c r="A52" s="633">
        <v>51</v>
      </c>
      <c r="B52" s="634" t="str">
        <f t="shared" si="11"/>
        <v>MAR</v>
      </c>
      <c r="C52" s="635">
        <f t="shared" si="12"/>
        <v>2010</v>
      </c>
      <c r="D52" s="565">
        <v>4.8010181041038172E-2</v>
      </c>
      <c r="E52" s="565">
        <v>0.44758064516129031</v>
      </c>
      <c r="F52" s="565">
        <v>3.3197493523976003E-2</v>
      </c>
      <c r="G52" s="565">
        <v>0.20487582918572661</v>
      </c>
      <c r="H52" s="636" t="s">
        <v>429</v>
      </c>
    </row>
    <row r="53" spans="1:8">
      <c r="A53" s="633">
        <v>52</v>
      </c>
      <c r="B53" s="634" t="str">
        <f t="shared" si="11"/>
        <v>ABR</v>
      </c>
      <c r="C53" s="635">
        <f t="shared" si="12"/>
        <v>2010</v>
      </c>
      <c r="D53" s="565">
        <v>3.0654599809717176E-2</v>
      </c>
      <c r="E53" s="565">
        <v>0.17927170868347339</v>
      </c>
      <c r="F53" s="565">
        <v>3.5446535547019646E-2</v>
      </c>
      <c r="G53" s="565">
        <v>9.1059830506680164E-2</v>
      </c>
      <c r="H53" s="636" t="s">
        <v>424</v>
      </c>
    </row>
    <row r="54" spans="1:8">
      <c r="A54" s="633">
        <v>53</v>
      </c>
      <c r="B54" s="634" t="str">
        <f t="shared" si="11"/>
        <v>MAY</v>
      </c>
      <c r="C54" s="635">
        <f t="shared" si="12"/>
        <v>2010</v>
      </c>
      <c r="D54" s="565">
        <v>5.2264555913666626E-2</v>
      </c>
      <c r="E54" s="565">
        <v>0.45652173913043476</v>
      </c>
      <c r="F54" s="565">
        <v>4.1021993852327812E-2</v>
      </c>
      <c r="G54" s="565">
        <v>0.21171891678810612</v>
      </c>
      <c r="H54" s="636" t="s">
        <v>429</v>
      </c>
    </row>
    <row r="55" spans="1:8">
      <c r="A55" s="633">
        <v>54</v>
      </c>
      <c r="B55" s="634" t="str">
        <f t="shared" si="11"/>
        <v>JUN</v>
      </c>
      <c r="C55" s="635">
        <f t="shared" si="12"/>
        <v>2010</v>
      </c>
      <c r="D55" s="565">
        <v>2.7351797921445698E-2</v>
      </c>
      <c r="E55" s="565">
        <v>0.15456989247311828</v>
      </c>
      <c r="F55" s="565">
        <v>2.4796876527390981E-2</v>
      </c>
      <c r="G55" s="565">
        <v>7.7728051463303791E-2</v>
      </c>
      <c r="H55" s="636" t="s">
        <v>424</v>
      </c>
    </row>
    <row r="56" spans="1:8">
      <c r="A56" s="633">
        <v>55</v>
      </c>
      <c r="B56" s="634" t="str">
        <f t="shared" si="11"/>
        <v>JUL</v>
      </c>
      <c r="C56" s="635">
        <f t="shared" si="12"/>
        <v>2010</v>
      </c>
      <c r="D56" s="565">
        <v>3.1407552061947085E-2</v>
      </c>
      <c r="E56" s="565">
        <v>0.19623655913978494</v>
      </c>
      <c r="F56" s="565">
        <v>3.2538627531669188E-2</v>
      </c>
      <c r="G56" s="565">
        <v>9.7565369987026654E-2</v>
      </c>
      <c r="H56" s="636" t="s">
        <v>424</v>
      </c>
    </row>
    <row r="57" spans="1:8">
      <c r="A57" s="633">
        <v>56</v>
      </c>
      <c r="B57" s="634" t="str">
        <f t="shared" si="11"/>
        <v>AGO</v>
      </c>
      <c r="C57" s="635">
        <f t="shared" si="12"/>
        <v>2010</v>
      </c>
      <c r="D57" s="565">
        <v>3.2764086513645214E-2</v>
      </c>
      <c r="E57" s="565">
        <v>0.25940860215053763</v>
      </c>
      <c r="F57" s="565">
        <v>3.4941030743523442E-2</v>
      </c>
      <c r="G57" s="565">
        <v>0.12385728161437783</v>
      </c>
      <c r="H57" s="636" t="s">
        <v>417</v>
      </c>
    </row>
    <row r="58" spans="1:8">
      <c r="A58" s="633">
        <v>57</v>
      </c>
      <c r="B58" s="634" t="str">
        <f t="shared" si="11"/>
        <v>SEPT</v>
      </c>
      <c r="C58" s="635">
        <f t="shared" si="12"/>
        <v>2010</v>
      </c>
      <c r="D58" s="565">
        <v>2.0349825799346213E-2</v>
      </c>
      <c r="E58" s="565">
        <v>6.4516129032258063E-2</v>
      </c>
      <c r="F58" s="565">
        <v>2.5695747648518046E-2</v>
      </c>
      <c r="G58" s="565">
        <v>3.9085531462345321E-2</v>
      </c>
      <c r="H58" s="636" t="s">
        <v>419</v>
      </c>
    </row>
    <row r="59" spans="1:8">
      <c r="A59" s="633">
        <v>58</v>
      </c>
      <c r="B59" s="634" t="str">
        <f t="shared" si="11"/>
        <v>OCT</v>
      </c>
      <c r="C59" s="635">
        <f t="shared" si="12"/>
        <v>2010</v>
      </c>
      <c r="D59" s="565">
        <v>3.6977233790689013E-2</v>
      </c>
      <c r="E59" s="565">
        <v>0.29838709677419356</v>
      </c>
      <c r="F59" s="565">
        <v>3.3741266430489823E-2</v>
      </c>
      <c r="G59" s="565">
        <v>0.14089398551205101</v>
      </c>
      <c r="H59" s="636" t="s">
        <v>417</v>
      </c>
    </row>
    <row r="60" spans="1:8">
      <c r="A60" s="633">
        <v>59</v>
      </c>
      <c r="B60" s="634" t="str">
        <f t="shared" si="11"/>
        <v>NOV</v>
      </c>
      <c r="C60" s="635">
        <f t="shared" si="12"/>
        <v>2010</v>
      </c>
      <c r="D60" s="565">
        <v>3.105198552255789E-2</v>
      </c>
      <c r="E60" s="565">
        <v>0.19722222222222222</v>
      </c>
      <c r="F60" s="565">
        <v>3.2121738159083868E-2</v>
      </c>
      <c r="G60" s="565">
        <v>9.7734030729728832E-2</v>
      </c>
      <c r="H60" s="636" t="s">
        <v>424</v>
      </c>
    </row>
    <row r="61" spans="1:8">
      <c r="A61" s="633">
        <v>60</v>
      </c>
      <c r="B61" s="634" t="str">
        <f t="shared" si="11"/>
        <v>DIC</v>
      </c>
      <c r="C61" s="635">
        <f t="shared" si="12"/>
        <v>2010</v>
      </c>
      <c r="D61" s="565">
        <v>2.6874150820789647E-2</v>
      </c>
      <c r="E61" s="565">
        <v>0.13132694938440492</v>
      </c>
      <c r="F61" s="565">
        <v>2.9322542835281722E-2</v>
      </c>
      <c r="G61" s="565">
        <v>6.9144948649134175E-2</v>
      </c>
      <c r="H61" s="636" t="s">
        <v>424</v>
      </c>
    </row>
    <row r="62" spans="1:8">
      <c r="A62" s="633">
        <v>61</v>
      </c>
      <c r="B62" s="634" t="str">
        <f t="shared" si="11"/>
        <v>ENE</v>
      </c>
      <c r="C62" s="635">
        <f t="shared" si="12"/>
        <v>2011</v>
      </c>
      <c r="D62" s="565">
        <v>5.0511109050287897E-2</v>
      </c>
      <c r="E62" s="565">
        <v>0.43951612903225806</v>
      </c>
      <c r="F62" s="565">
        <v>3.4914730273892872E-2</v>
      </c>
      <c r="G62" s="565">
        <v>0.20299384128779696</v>
      </c>
      <c r="H62" s="636" t="s">
        <v>429</v>
      </c>
    </row>
    <row r="63" spans="1:8">
      <c r="A63" s="633">
        <v>62</v>
      </c>
      <c r="B63" s="634" t="str">
        <f t="shared" si="11"/>
        <v>FEB</v>
      </c>
      <c r="C63" s="635">
        <f t="shared" si="12"/>
        <v>2011</v>
      </c>
      <c r="D63" s="565">
        <v>6.7533418742493273E-2</v>
      </c>
      <c r="E63" s="565">
        <v>0.59077380952380953</v>
      </c>
      <c r="F63" s="565">
        <v>4.9065129151940973E-2</v>
      </c>
      <c r="G63" s="565">
        <v>0.27313591713690932</v>
      </c>
      <c r="H63" s="636" t="s">
        <v>429</v>
      </c>
    </row>
    <row r="64" spans="1:8">
      <c r="A64" s="633">
        <v>63</v>
      </c>
      <c r="B64" s="634" t="str">
        <f t="shared" si="11"/>
        <v>MAR</v>
      </c>
      <c r="C64" s="635">
        <f t="shared" si="12"/>
        <v>2011</v>
      </c>
      <c r="D64" s="565">
        <v>3.3385209443242025E-2</v>
      </c>
      <c r="E64" s="565">
        <v>0.26720647773279355</v>
      </c>
      <c r="F64" s="565">
        <v>3.3736997178824155E-2</v>
      </c>
      <c r="G64" s="565">
        <v>0.12698407430617908</v>
      </c>
      <c r="H64" s="636" t="s">
        <v>417</v>
      </c>
    </row>
    <row r="65" spans="1:13">
      <c r="A65" s="633">
        <v>64</v>
      </c>
      <c r="B65" s="634" t="str">
        <f t="shared" si="11"/>
        <v>ABR</v>
      </c>
      <c r="C65" s="635">
        <f t="shared" si="12"/>
        <v>2011</v>
      </c>
      <c r="D65" s="565">
        <v>3.7010471547747427E-2</v>
      </c>
      <c r="E65" s="565">
        <v>0.26750700280112044</v>
      </c>
      <c r="F65" s="565">
        <v>3.4922578114539894E-2</v>
      </c>
      <c r="G65" s="565">
        <v>0.12879150536245515</v>
      </c>
      <c r="H65" s="636" t="s">
        <v>417</v>
      </c>
    </row>
    <row r="66" spans="1:13">
      <c r="A66" s="633">
        <v>65</v>
      </c>
      <c r="B66" s="634" t="str">
        <f t="shared" si="11"/>
        <v>MAY</v>
      </c>
      <c r="C66" s="635">
        <f t="shared" si="12"/>
        <v>2011</v>
      </c>
      <c r="D66" s="565">
        <v>3.8463090031192471E-2</v>
      </c>
      <c r="E66" s="565">
        <v>0.30081300813008133</v>
      </c>
      <c r="F66" s="565">
        <v>3.5338477422271815E-2</v>
      </c>
      <c r="G66" s="565">
        <v>0.14277813474896389</v>
      </c>
      <c r="H66" s="636" t="s">
        <v>417</v>
      </c>
    </row>
    <row r="67" spans="1:13">
      <c r="A67" s="633">
        <v>66</v>
      </c>
      <c r="B67" s="634" t="str">
        <f t="shared" si="11"/>
        <v>JUN</v>
      </c>
      <c r="C67" s="635">
        <f t="shared" si="12"/>
        <v>2011</v>
      </c>
      <c r="D67" s="565">
        <v>5.2548603737714888E-2</v>
      </c>
      <c r="E67" s="565">
        <v>0.37625178826895567</v>
      </c>
      <c r="F67" s="565">
        <v>6.3551845316698441E-2</v>
      </c>
      <c r="G67" s="565">
        <v>0.18423052586600794</v>
      </c>
      <c r="H67" s="636" t="s">
        <v>417</v>
      </c>
    </row>
    <row r="68" spans="1:13">
      <c r="A68" s="633">
        <v>67</v>
      </c>
      <c r="B68" s="634" t="str">
        <f t="shared" si="11"/>
        <v>JUL</v>
      </c>
      <c r="C68" s="635">
        <f t="shared" si="12"/>
        <v>2011</v>
      </c>
      <c r="D68" s="565">
        <v>9.3383483048473728E-2</v>
      </c>
      <c r="E68" s="565">
        <v>0.71102150537634412</v>
      </c>
      <c r="F68" s="565">
        <v>7.0440514612474386E-2</v>
      </c>
      <c r="G68" s="565">
        <v>0.33585009829242196</v>
      </c>
      <c r="H68" s="728" t="s">
        <v>429</v>
      </c>
    </row>
    <row r="69" spans="1:13">
      <c r="A69" s="633">
        <v>68</v>
      </c>
      <c r="B69" s="634" t="str">
        <f t="shared" si="11"/>
        <v>AGO</v>
      </c>
      <c r="C69" s="635">
        <f t="shared" si="12"/>
        <v>2011</v>
      </c>
      <c r="D69" s="565">
        <v>5.6855096732686308E-2</v>
      </c>
      <c r="E69" s="565">
        <v>0.52989130434782605</v>
      </c>
      <c r="F69" s="565">
        <v>4.7576684218780259E-2</v>
      </c>
      <c r="G69" s="565">
        <v>0.24421389727596102</v>
      </c>
      <c r="H69" s="636" t="s">
        <v>429</v>
      </c>
    </row>
    <row r="70" spans="1:13">
      <c r="A70" s="633">
        <v>69</v>
      </c>
      <c r="B70" s="634" t="str">
        <f t="shared" si="11"/>
        <v>SEPT</v>
      </c>
      <c r="C70" s="635">
        <f t="shared" si="12"/>
        <v>2011</v>
      </c>
      <c r="D70" s="565">
        <v>5.372616226507286E-2</v>
      </c>
      <c r="E70" s="565">
        <v>0.51400560224089631</v>
      </c>
      <c r="F70" s="565">
        <v>3.6393371628111647E-2</v>
      </c>
      <c r="G70" s="565">
        <v>0.23437138012801001</v>
      </c>
      <c r="H70" s="636" t="s">
        <v>429</v>
      </c>
    </row>
    <row r="71" spans="1:13">
      <c r="A71" s="633">
        <v>70</v>
      </c>
      <c r="B71" s="634" t="str">
        <f t="shared" si="11"/>
        <v>OCT</v>
      </c>
      <c r="C71" s="635">
        <f t="shared" si="12"/>
        <v>2011</v>
      </c>
      <c r="D71" s="565">
        <v>4.3051880206280486E-2</v>
      </c>
      <c r="E71" s="565">
        <v>0.33870967741935482</v>
      </c>
      <c r="F71" s="565">
        <v>3.3989516499225284E-2</v>
      </c>
      <c r="G71" s="565">
        <v>0.15950252635009918</v>
      </c>
      <c r="H71" s="636" t="s">
        <v>417</v>
      </c>
    </row>
    <row r="72" spans="1:13">
      <c r="A72" s="633">
        <v>71</v>
      </c>
      <c r="B72" s="634" t="str">
        <f t="shared" si="11"/>
        <v>NOV</v>
      </c>
      <c r="C72" s="635">
        <f t="shared" si="12"/>
        <v>2011</v>
      </c>
      <c r="D72" s="565">
        <v>3.9151269371818231E-2</v>
      </c>
      <c r="E72" s="565">
        <v>0.30833333333333335</v>
      </c>
      <c r="F72" s="565">
        <v>3.6704899341971464E-2</v>
      </c>
      <c r="G72" s="565">
        <v>0.14633482095045494</v>
      </c>
      <c r="H72" s="636" t="s">
        <v>417</v>
      </c>
    </row>
    <row r="73" spans="1:13">
      <c r="A73" s="633">
        <v>72</v>
      </c>
      <c r="B73" s="634" t="str">
        <f t="shared" si="11"/>
        <v>DIC</v>
      </c>
      <c r="C73" s="635">
        <f t="shared" si="12"/>
        <v>2011</v>
      </c>
      <c r="D73" s="565">
        <v>3.4792166723685791E-2</v>
      </c>
      <c r="E73" s="565">
        <v>0.25208913649025072</v>
      </c>
      <c r="F73" s="565">
        <v>3.2780811876744087E-2</v>
      </c>
      <c r="G73" s="565">
        <v>0.12130868366092343</v>
      </c>
      <c r="H73" s="636" t="s">
        <v>417</v>
      </c>
    </row>
    <row r="74" spans="1:13">
      <c r="A74" s="633">
        <v>73</v>
      </c>
      <c r="B74" s="634" t="str">
        <f t="shared" si="11"/>
        <v>ENE</v>
      </c>
      <c r="C74" s="635">
        <f t="shared" si="12"/>
        <v>2012</v>
      </c>
      <c r="D74" s="565">
        <v>4.762116763723364E-2</v>
      </c>
      <c r="E74" s="565">
        <v>0.42204301075268819</v>
      </c>
      <c r="F74" s="565">
        <v>3.1135826873395618E-2</v>
      </c>
      <c r="G74" s="565">
        <v>0.19409283673064787</v>
      </c>
      <c r="H74" s="636" t="s">
        <v>417</v>
      </c>
    </row>
    <row r="75" spans="1:13">
      <c r="A75" s="633">
        <v>74</v>
      </c>
      <c r="B75" s="634" t="str">
        <f t="shared" si="11"/>
        <v>FEB</v>
      </c>
      <c r="C75" s="635">
        <f t="shared" si="12"/>
        <v>2012</v>
      </c>
      <c r="D75" s="565">
        <v>6.6148610887698994E-2</v>
      </c>
      <c r="E75" s="565">
        <v>0.62068965517241381</v>
      </c>
      <c r="F75" s="565">
        <v>3.5766946634636261E-2</v>
      </c>
      <c r="G75" s="565">
        <v>0.28188869575097242</v>
      </c>
      <c r="H75" s="636" t="s">
        <v>429</v>
      </c>
    </row>
    <row r="76" spans="1:13">
      <c r="A76" s="633">
        <v>75</v>
      </c>
      <c r="B76" s="634" t="str">
        <f t="shared" si="11"/>
        <v>MAR</v>
      </c>
      <c r="C76" s="635">
        <f t="shared" si="12"/>
        <v>2012</v>
      </c>
      <c r="D76" s="565">
        <v>4.8258467008113093E-2</v>
      </c>
      <c r="E76" s="565">
        <v>0.45564516129032256</v>
      </c>
      <c r="F76" s="565">
        <v>3.6082527446083798E-2</v>
      </c>
      <c r="G76" s="565">
        <v>0.20877795680859101</v>
      </c>
      <c r="H76" s="636" t="s">
        <v>429</v>
      </c>
    </row>
    <row r="77" spans="1:13">
      <c r="A77" s="633">
        <v>76</v>
      </c>
      <c r="B77" s="634" t="str">
        <f t="shared" si="11"/>
        <v>ABR</v>
      </c>
      <c r="C77" s="635">
        <f t="shared" si="12"/>
        <v>2012</v>
      </c>
      <c r="D77" s="565">
        <v>4.8840386626934615E-2</v>
      </c>
      <c r="E77" s="565">
        <v>0.44583333333333336</v>
      </c>
      <c r="F77" s="565">
        <v>2.7058707421000361E-2</v>
      </c>
      <c r="G77" s="565">
        <v>0.20328122946830726</v>
      </c>
      <c r="H77" s="636" t="s">
        <v>429</v>
      </c>
    </row>
    <row r="78" spans="1:13">
      <c r="A78" s="633">
        <v>77</v>
      </c>
      <c r="B78" s="634" t="str">
        <f t="shared" ref="B78:B93" si="13">B66</f>
        <v>MAY</v>
      </c>
      <c r="C78" s="635">
        <f t="shared" ref="C78:C93" si="14">C66+1</f>
        <v>2012</v>
      </c>
      <c r="D78" s="565">
        <v>5.1131042952759387E-2</v>
      </c>
      <c r="E78" s="565">
        <v>0.46639784946236557</v>
      </c>
      <c r="F78" s="565">
        <v>3.8461657256882165E-2</v>
      </c>
      <c r="G78" s="565">
        <v>0.21470388841742644</v>
      </c>
      <c r="H78" s="636" t="s">
        <v>429</v>
      </c>
    </row>
    <row r="79" spans="1:13">
      <c r="A79" s="633">
        <v>78</v>
      </c>
      <c r="B79" s="634" t="str">
        <f t="shared" si="13"/>
        <v>JUN</v>
      </c>
      <c r="C79" s="635">
        <f t="shared" si="14"/>
        <v>2012</v>
      </c>
      <c r="D79" s="565">
        <v>4.3314116757405402E-2</v>
      </c>
      <c r="E79" s="565">
        <v>0.38750000000000001</v>
      </c>
      <c r="F79" s="565">
        <v>2.8706657062995387E-2</v>
      </c>
      <c r="G79" s="565">
        <v>0.17806697811556127</v>
      </c>
      <c r="H79" s="636" t="s">
        <v>417</v>
      </c>
      <c r="I79" s="840" t="s">
        <v>430</v>
      </c>
      <c r="J79" s="841"/>
      <c r="K79" s="841"/>
      <c r="L79" s="841"/>
      <c r="M79" s="841"/>
    </row>
    <row r="80" spans="1:13">
      <c r="A80" s="633">
        <v>79</v>
      </c>
      <c r="B80" s="634" t="str">
        <f t="shared" si="13"/>
        <v>JUL</v>
      </c>
      <c r="C80" s="635">
        <f t="shared" si="14"/>
        <v>2012</v>
      </c>
      <c r="D80" s="565">
        <v>6.0217856960101193E-2</v>
      </c>
      <c r="E80" s="565">
        <v>0.614247311827957</v>
      </c>
      <c r="F80" s="565">
        <v>3.151585386476391E-2</v>
      </c>
      <c r="G80" s="565">
        <v>0.27608923828817605</v>
      </c>
      <c r="H80" s="636" t="s">
        <v>429</v>
      </c>
      <c r="I80" s="565">
        <v>3.7297053079585252E-2</v>
      </c>
      <c r="J80" s="565">
        <v>0.28629032258064518</v>
      </c>
      <c r="K80" s="565">
        <v>3.287962826959704E-2</v>
      </c>
      <c r="L80" s="565">
        <v>0.13601087591801159</v>
      </c>
      <c r="M80" s="636" t="s">
        <v>417</v>
      </c>
    </row>
    <row r="81" spans="1:13">
      <c r="A81" s="633">
        <v>80</v>
      </c>
      <c r="B81" s="634" t="str">
        <f t="shared" si="13"/>
        <v>AGO</v>
      </c>
      <c r="C81" s="635">
        <f t="shared" si="14"/>
        <v>2012</v>
      </c>
      <c r="D81" s="565">
        <v>5.0567041303407681E-2</v>
      </c>
      <c r="E81" s="565">
        <v>0.43817204301075269</v>
      </c>
      <c r="F81" s="565">
        <v>2.9704258569182618E-2</v>
      </c>
      <c r="G81" s="565">
        <v>0.20143648543950068</v>
      </c>
      <c r="H81" s="636" t="s">
        <v>429</v>
      </c>
      <c r="I81" s="565">
        <v>2.5295449905281799E-2</v>
      </c>
      <c r="J81" s="565">
        <v>0.15188172043010753</v>
      </c>
      <c r="K81" s="565">
        <v>2.9213854052152273E-2</v>
      </c>
      <c r="L81" s="565">
        <v>7.6713638944586202E-2</v>
      </c>
      <c r="M81" s="636" t="s">
        <v>424</v>
      </c>
    </row>
    <row r="82" spans="1:13">
      <c r="A82" s="633">
        <v>81</v>
      </c>
      <c r="B82" s="634" t="str">
        <f t="shared" si="13"/>
        <v>SEPT</v>
      </c>
      <c r="C82" s="635">
        <f t="shared" si="14"/>
        <v>2012</v>
      </c>
      <c r="D82" s="565">
        <v>5.5613772915334099E-2</v>
      </c>
      <c r="E82" s="565">
        <v>0.5299026425591099</v>
      </c>
      <c r="F82" s="565">
        <v>2.5817696143020059E-2</v>
      </c>
      <c r="G82" s="565">
        <v>0.23937010541838163</v>
      </c>
      <c r="H82" s="636" t="s">
        <v>429</v>
      </c>
      <c r="I82" s="565">
        <v>2.4455663179221591E-2</v>
      </c>
      <c r="J82" s="565">
        <v>0.13769123783031989</v>
      </c>
      <c r="K82" s="565">
        <v>2.59365761922669E-2</v>
      </c>
      <c r="L82" s="565">
        <v>7.0046075642269973E-2</v>
      </c>
      <c r="M82" s="636" t="s">
        <v>424</v>
      </c>
    </row>
    <row r="83" spans="1:13">
      <c r="A83" s="633">
        <v>82</v>
      </c>
      <c r="B83" s="634" t="str">
        <f t="shared" si="13"/>
        <v>OCT</v>
      </c>
      <c r="C83" s="635">
        <f t="shared" si="14"/>
        <v>2012</v>
      </c>
      <c r="D83" s="565">
        <v>4.799378654595414E-2</v>
      </c>
      <c r="E83" s="565">
        <v>0.47446236559139787</v>
      </c>
      <c r="F83" s="565">
        <v>2.8091106409010684E-2</v>
      </c>
      <c r="G83" s="565">
        <v>0.21460068213674297</v>
      </c>
      <c r="H83" s="636" t="s">
        <v>429</v>
      </c>
      <c r="I83" s="565">
        <v>2.6578528620504902E-2</v>
      </c>
      <c r="J83" s="565">
        <v>0.10483870967741936</v>
      </c>
      <c r="K83" s="565">
        <v>2.7516800554038764E-2</v>
      </c>
      <c r="L83" s="565">
        <v>5.8070255429977458E-2</v>
      </c>
      <c r="M83" s="636" t="s">
        <v>424</v>
      </c>
    </row>
    <row r="84" spans="1:13">
      <c r="A84" s="633">
        <v>83</v>
      </c>
      <c r="B84" s="634" t="str">
        <f t="shared" si="13"/>
        <v>NOV</v>
      </c>
      <c r="C84" s="635">
        <f t="shared" si="14"/>
        <v>2012</v>
      </c>
      <c r="D84" s="565">
        <v>3.4127665571762528E-2</v>
      </c>
      <c r="E84" s="565">
        <v>0.23216783216783216</v>
      </c>
      <c r="F84" s="565">
        <v>3.3441542792230342E-2</v>
      </c>
      <c r="G84" s="565">
        <v>0.11320650765428396</v>
      </c>
      <c r="H84" s="636" t="s">
        <v>417</v>
      </c>
      <c r="I84" s="565">
        <v>2.5331164876469407E-2</v>
      </c>
      <c r="J84" s="565">
        <v>0.11748251748251748</v>
      </c>
      <c r="K84" s="565">
        <v>3.2066941450590358E-2</v>
      </c>
      <c r="L84" s="565">
        <v>6.3538861233712829E-2</v>
      </c>
      <c r="M84" s="636" t="s">
        <v>424</v>
      </c>
    </row>
    <row r="85" spans="1:13">
      <c r="A85" s="633">
        <v>84</v>
      </c>
      <c r="B85" s="634" t="str">
        <f t="shared" si="13"/>
        <v>DIC</v>
      </c>
      <c r="C85" s="635">
        <f t="shared" si="14"/>
        <v>2012</v>
      </c>
      <c r="D85" s="565">
        <v>3.0573709219745476E-2</v>
      </c>
      <c r="E85" s="565">
        <v>0.17948717948717949</v>
      </c>
      <c r="F85" s="565">
        <v>2.8648477077109508E-2</v>
      </c>
      <c r="G85" s="565">
        <v>8.9754050898191898E-2</v>
      </c>
      <c r="H85" s="636" t="s">
        <v>424</v>
      </c>
      <c r="I85" s="565">
        <v>2.3964608941640323E-2</v>
      </c>
      <c r="J85" s="565">
        <v>9.7165991902834009E-2</v>
      </c>
      <c r="K85" s="565">
        <v>2.8672263965389411E-2</v>
      </c>
      <c r="L85" s="565">
        <v>5.4186693130867616E-2</v>
      </c>
      <c r="M85" s="636" t="s">
        <v>424</v>
      </c>
    </row>
    <row r="86" spans="1:13">
      <c r="A86" s="633">
        <v>85</v>
      </c>
      <c r="B86" s="634" t="str">
        <f t="shared" si="13"/>
        <v>ENE</v>
      </c>
      <c r="C86" s="635">
        <f t="shared" si="14"/>
        <v>2013</v>
      </c>
      <c r="D86" s="565">
        <v>4.1440042086366445E-2</v>
      </c>
      <c r="E86" s="565">
        <v>0.33602150537634407</v>
      </c>
      <c r="F86" s="565">
        <v>3.1542691364413969E-2</v>
      </c>
      <c r="G86" s="565">
        <v>0.157293157257967</v>
      </c>
      <c r="H86" s="636" t="s">
        <v>417</v>
      </c>
      <c r="I86" s="565">
        <v>3.1938816430064722E-2</v>
      </c>
      <c r="J86" s="565">
        <v>0.18682795698924731</v>
      </c>
      <c r="K86" s="565">
        <v>3.0838133345038637E-2</v>
      </c>
      <c r="L86" s="565">
        <v>9.3674336036732558E-2</v>
      </c>
      <c r="M86" s="636" t="s">
        <v>424</v>
      </c>
    </row>
    <row r="87" spans="1:13">
      <c r="A87" s="633">
        <v>86</v>
      </c>
      <c r="B87" s="634" t="str">
        <f t="shared" si="13"/>
        <v>FEB</v>
      </c>
      <c r="C87" s="635">
        <f t="shared" si="14"/>
        <v>2013</v>
      </c>
      <c r="D87" s="565">
        <v>4.3925541025852603E-2</v>
      </c>
      <c r="E87" s="565">
        <v>0.35267857142857145</v>
      </c>
      <c r="F87" s="565">
        <v>3.2254673173287639E-2</v>
      </c>
      <c r="G87" s="565">
        <v>0.16509257961642718</v>
      </c>
      <c r="H87" s="636" t="s">
        <v>417</v>
      </c>
      <c r="I87" s="565">
        <v>3.1121040105090664E-2</v>
      </c>
      <c r="J87" s="565">
        <v>0.22321428571428573</v>
      </c>
      <c r="K87" s="565">
        <v>3.1923690536880489E-2</v>
      </c>
      <c r="L87" s="565">
        <v>0.10811886843512666</v>
      </c>
      <c r="M87" s="636" t="s">
        <v>417</v>
      </c>
    </row>
    <row r="88" spans="1:13">
      <c r="A88" s="633">
        <v>87</v>
      </c>
      <c r="B88" s="634" t="str">
        <f t="shared" si="13"/>
        <v>MAR</v>
      </c>
      <c r="C88" s="635">
        <f t="shared" si="14"/>
        <v>2013</v>
      </c>
      <c r="D88" s="565">
        <v>4.4162713098250636E-2</v>
      </c>
      <c r="E88" s="565">
        <v>0.353494623655914</v>
      </c>
      <c r="F88" s="565">
        <v>3.2658589074259427E-2</v>
      </c>
      <c r="G88" s="565">
        <v>0.16559465251651773</v>
      </c>
      <c r="H88" s="636" t="s">
        <v>417</v>
      </c>
      <c r="I88" s="565">
        <v>3.404864606260783E-2</v>
      </c>
      <c r="J88" s="565">
        <v>0.2325268817204301</v>
      </c>
      <c r="K88" s="565">
        <v>3.3293003695864902E-2</v>
      </c>
      <c r="L88" s="565">
        <v>0.11328881185238818</v>
      </c>
      <c r="M88" s="636" t="s">
        <v>417</v>
      </c>
    </row>
    <row r="89" spans="1:13">
      <c r="A89" s="633">
        <v>88</v>
      </c>
      <c r="B89" s="634" t="str">
        <f t="shared" si="13"/>
        <v>ABR</v>
      </c>
      <c r="C89" s="635">
        <f t="shared" si="14"/>
        <v>2013</v>
      </c>
      <c r="D89" s="565">
        <v>5.3032432127052984E-2</v>
      </c>
      <c r="E89" s="565">
        <v>0.46111111111111114</v>
      </c>
      <c r="F89" s="565">
        <v>3.7227583839357772E-2</v>
      </c>
      <c r="G89" s="565">
        <v>0.21310293406313721</v>
      </c>
      <c r="H89" s="636" t="s">
        <v>429</v>
      </c>
      <c r="I89" s="565">
        <v>4.0147109286576804E-2</v>
      </c>
      <c r="J89" s="565">
        <v>0.28888888888888886</v>
      </c>
      <c r="K89" s="565">
        <v>3.666628972915334E-2</v>
      </c>
      <c r="L89" s="565">
        <v>0.13894765721601696</v>
      </c>
      <c r="M89" s="636" t="s">
        <v>417</v>
      </c>
    </row>
    <row r="90" spans="1:13">
      <c r="A90" s="633">
        <v>89</v>
      </c>
      <c r="B90" s="634" t="str">
        <f t="shared" si="13"/>
        <v>MAY</v>
      </c>
      <c r="C90" s="635">
        <f t="shared" si="14"/>
        <v>2013</v>
      </c>
      <c r="D90" s="565">
        <v>4.8395235785875734E-2</v>
      </c>
      <c r="E90" s="565">
        <v>0.41532258064516131</v>
      </c>
      <c r="F90" s="565">
        <v>4.4113304755446031E-2</v>
      </c>
      <c r="G90" s="565">
        <v>0.19430978752350403</v>
      </c>
      <c r="H90" s="636" t="s">
        <v>417</v>
      </c>
      <c r="I90" s="565">
        <v>3.9257196927029579E-2</v>
      </c>
      <c r="J90" s="565">
        <v>0.29838709677419356</v>
      </c>
      <c r="K90" s="565">
        <v>4.4032056438949939E-2</v>
      </c>
      <c r="L90" s="565">
        <v>0.14386412876827925</v>
      </c>
      <c r="M90" s="636" t="s">
        <v>417</v>
      </c>
    </row>
    <row r="91" spans="1:13">
      <c r="A91" s="633">
        <v>90</v>
      </c>
      <c r="B91" s="634" t="str">
        <f t="shared" si="13"/>
        <v>JUN</v>
      </c>
      <c r="C91" s="635">
        <f t="shared" si="14"/>
        <v>2013</v>
      </c>
      <c r="D91" s="565">
        <v>4.0865957384330839E-2</v>
      </c>
      <c r="E91" s="565">
        <v>0.31754874651810583</v>
      </c>
      <c r="F91" s="565">
        <v>2.6210331629609077E-2</v>
      </c>
      <c r="G91" s="565">
        <v>0.14860794788689649</v>
      </c>
      <c r="H91" s="636" t="s">
        <v>417</v>
      </c>
      <c r="I91" s="565">
        <v>3.1940235975093718E-2</v>
      </c>
      <c r="J91" s="565">
        <v>0.20334261838440112</v>
      </c>
      <c r="K91" s="565">
        <v>2.7106053645812409E-2</v>
      </c>
      <c r="L91" s="565">
        <v>9.9534352472960427E-2</v>
      </c>
      <c r="M91" s="636" t="s">
        <v>424</v>
      </c>
    </row>
    <row r="92" spans="1:13">
      <c r="A92" s="633">
        <v>91</v>
      </c>
      <c r="B92" s="634" t="str">
        <f t="shared" si="13"/>
        <v>JUL</v>
      </c>
      <c r="C92" s="635">
        <f t="shared" si="14"/>
        <v>2013</v>
      </c>
      <c r="D92" s="565">
        <v>5.4694772949423792E-2</v>
      </c>
      <c r="E92" s="565">
        <v>0.48252688172043012</v>
      </c>
      <c r="F92" s="565">
        <v>2.9406814531086581E-2</v>
      </c>
      <c r="G92" s="565">
        <v>0.22077002477415891</v>
      </c>
      <c r="H92" s="636" t="s">
        <v>429</v>
      </c>
      <c r="I92" s="565">
        <v>3.5704431540704865E-2</v>
      </c>
      <c r="J92" s="565">
        <v>0.22311827956989247</v>
      </c>
      <c r="K92" s="565">
        <v>3.0397707748738786E-2</v>
      </c>
      <c r="L92" s="565">
        <v>0.1096086259939867</v>
      </c>
      <c r="M92" s="636" t="s">
        <v>417</v>
      </c>
    </row>
    <row r="93" spans="1:13">
      <c r="A93" s="633">
        <v>92</v>
      </c>
      <c r="B93" s="634" t="str">
        <f t="shared" si="13"/>
        <v>AGO</v>
      </c>
      <c r="C93" s="635">
        <f t="shared" si="14"/>
        <v>2013</v>
      </c>
      <c r="D93" s="565">
        <v>5.4542521144869474E-2</v>
      </c>
      <c r="E93" s="565">
        <v>0.53360215053763438</v>
      </c>
      <c r="F93" s="565">
        <v>2.870445627218737E-2</v>
      </c>
      <c r="G93" s="565">
        <v>0.24099875992743902</v>
      </c>
      <c r="H93" s="636" t="s">
        <v>429</v>
      </c>
      <c r="I93" s="565">
        <v>3.1947926047214519E-2</v>
      </c>
      <c r="J93" s="565">
        <v>0.17607526881720431</v>
      </c>
      <c r="K93" s="565">
        <v>2.987492265366996E-2</v>
      </c>
      <c r="L93" s="565">
        <v>8.9184262476501519E-2</v>
      </c>
      <c r="M93" s="636" t="s">
        <v>424</v>
      </c>
    </row>
    <row r="94" spans="1:13">
      <c r="A94" s="633">
        <v>93</v>
      </c>
      <c r="B94" s="634" t="s">
        <v>425</v>
      </c>
      <c r="C94" s="635">
        <v>2013</v>
      </c>
      <c r="D94" s="565">
        <v>3.8365800861065023E-2</v>
      </c>
      <c r="E94" s="565">
        <v>0.25869262865090403</v>
      </c>
      <c r="F94" s="565">
        <v>3.2931140031246635E-2</v>
      </c>
      <c r="G94" s="565">
        <v>0.12540959981103697</v>
      </c>
      <c r="H94" s="636" t="s">
        <v>417</v>
      </c>
      <c r="I94" s="565">
        <v>2.5686622321753994E-2</v>
      </c>
      <c r="J94" s="565">
        <v>0.13908205841446453</v>
      </c>
      <c r="K94" s="565">
        <v>3.3560083585241603E-2</v>
      </c>
      <c r="L94" s="565">
        <v>7.261948901153574E-2</v>
      </c>
      <c r="M94" s="636" t="s">
        <v>424</v>
      </c>
    </row>
    <row r="95" spans="1:13">
      <c r="A95" s="633">
        <v>94</v>
      </c>
      <c r="B95" s="634" t="str">
        <f>B83</f>
        <v>OCT</v>
      </c>
      <c r="C95" s="635">
        <f>C83+1</f>
        <v>2013</v>
      </c>
      <c r="D95" s="565">
        <v>3.1630272969690072E-2</v>
      </c>
      <c r="E95" s="565">
        <v>0.21505376344086022</v>
      </c>
      <c r="F95" s="565">
        <v>2.8989677377123303E-2</v>
      </c>
      <c r="G95" s="565">
        <v>0.10447155003964478</v>
      </c>
      <c r="H95" s="636" t="s">
        <v>417</v>
      </c>
      <c r="I95" s="565">
        <v>2.5871970877687823E-2</v>
      </c>
      <c r="J95" s="565">
        <v>0.13844086021505375</v>
      </c>
      <c r="K95" s="565">
        <v>3.1626656903918859E-2</v>
      </c>
      <c r="L95" s="565">
        <v>7.2050463817880397E-2</v>
      </c>
      <c r="M95" s="636" t="s">
        <v>424</v>
      </c>
    </row>
    <row r="96" spans="1:13">
      <c r="A96" s="633">
        <v>95</v>
      </c>
      <c r="B96" s="634" t="s">
        <v>427</v>
      </c>
      <c r="C96" s="635">
        <v>2013</v>
      </c>
      <c r="D96" s="565">
        <v>2.2683702485340115E-2</v>
      </c>
      <c r="E96" s="565">
        <v>6.5277777777777782E-2</v>
      </c>
      <c r="F96" s="565">
        <v>2.3800738048565709E-2</v>
      </c>
      <c r="G96" s="565">
        <v>3.9944739714960299E-2</v>
      </c>
      <c r="H96" s="636" t="s">
        <v>419</v>
      </c>
      <c r="I96" s="565">
        <v>1.916775398230576E-2</v>
      </c>
      <c r="J96" s="565">
        <v>4.4444444444444446E-2</v>
      </c>
      <c r="K96" s="565">
        <v>2.4179533265803081E-2</v>
      </c>
      <c r="L96" s="565">
        <v>3.0280786023860699E-2</v>
      </c>
      <c r="M96" s="636" t="s">
        <v>419</v>
      </c>
    </row>
    <row r="97" spans="1:13">
      <c r="A97" s="633">
        <v>96</v>
      </c>
      <c r="B97" s="634" t="str">
        <f>B85</f>
        <v>DIC</v>
      </c>
      <c r="C97" s="635">
        <f>C85+1</f>
        <v>2013</v>
      </c>
      <c r="D97" s="565">
        <v>3.7857946254270101E-2</v>
      </c>
      <c r="E97" s="565">
        <v>0.29301075268817206</v>
      </c>
      <c r="F97" s="565">
        <v>2.8959452406361885E-2</v>
      </c>
      <c r="G97" s="565">
        <v>0.13813937005824925</v>
      </c>
      <c r="H97" s="636" t="s">
        <v>417</v>
      </c>
      <c r="I97" s="565">
        <v>2.8715702699938613E-2</v>
      </c>
      <c r="J97" s="565">
        <v>0.17338709677419356</v>
      </c>
      <c r="K97" s="565">
        <v>2.8518401611084526E-2</v>
      </c>
      <c r="L97" s="565">
        <v>8.6544800111869782E-2</v>
      </c>
      <c r="M97" s="636" t="s">
        <v>424</v>
      </c>
    </row>
  </sheetData>
  <mergeCells count="4">
    <mergeCell ref="K7:K8"/>
    <mergeCell ref="L7:P7"/>
    <mergeCell ref="Q7:U7"/>
    <mergeCell ref="I79:M79"/>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sheetPr codeName="Hoja22">
    <tabColor rgb="FF00B050"/>
  </sheetPr>
  <dimension ref="A1:F24"/>
  <sheetViews>
    <sheetView workbookViewId="0">
      <selection sqref="A1:F24"/>
    </sheetView>
  </sheetViews>
  <sheetFormatPr baseColWidth="10" defaultRowHeight="12.75"/>
  <cols>
    <col min="1" max="1" width="14.28515625" customWidth="1"/>
    <col min="2" max="2" width="10.28515625" customWidth="1"/>
    <col min="3" max="3" width="11.140625" customWidth="1"/>
    <col min="4" max="4" width="11" customWidth="1"/>
    <col min="5" max="5" width="15.42578125" customWidth="1"/>
    <col min="6" max="6" width="23.5703125" customWidth="1"/>
  </cols>
  <sheetData>
    <row r="1" spans="1:6" ht="15.75" customHeight="1" thickBot="1">
      <c r="A1" s="581" t="s">
        <v>92</v>
      </c>
      <c r="B1" s="581" t="s">
        <v>205</v>
      </c>
      <c r="C1" s="581" t="s">
        <v>434</v>
      </c>
      <c r="D1" s="581" t="s">
        <v>435</v>
      </c>
      <c r="E1" s="581" t="s">
        <v>436</v>
      </c>
      <c r="F1" s="581" t="s">
        <v>437</v>
      </c>
    </row>
    <row r="2" spans="1:6" ht="15.75" customHeight="1" thickTop="1">
      <c r="A2" s="580" t="s">
        <v>96</v>
      </c>
      <c r="B2" s="580" t="s">
        <v>206</v>
      </c>
      <c r="C2" s="579">
        <v>41682</v>
      </c>
      <c r="D2" s="579">
        <v>41706</v>
      </c>
      <c r="E2" s="638">
        <v>25</v>
      </c>
      <c r="F2" s="580" t="s">
        <v>438</v>
      </c>
    </row>
    <row r="3" spans="1:6">
      <c r="A3" s="842" t="s">
        <v>97</v>
      </c>
      <c r="B3" s="580" t="s">
        <v>207</v>
      </c>
      <c r="C3" s="579">
        <v>41763</v>
      </c>
      <c r="D3" s="579">
        <v>41787</v>
      </c>
      <c r="E3" s="638">
        <v>25</v>
      </c>
      <c r="F3" s="580" t="s">
        <v>439</v>
      </c>
    </row>
    <row r="4" spans="1:6">
      <c r="A4" s="843"/>
      <c r="B4" s="580" t="s">
        <v>231</v>
      </c>
      <c r="C4" s="579">
        <v>41730</v>
      </c>
      <c r="D4" s="579">
        <v>41754</v>
      </c>
      <c r="E4" s="638">
        <v>25</v>
      </c>
      <c r="F4" s="580" t="s">
        <v>439</v>
      </c>
    </row>
    <row r="5" spans="1:6">
      <c r="A5" s="842" t="s">
        <v>98</v>
      </c>
      <c r="B5" s="580" t="s">
        <v>208</v>
      </c>
      <c r="C5" s="579">
        <v>41757</v>
      </c>
      <c r="D5" s="579">
        <v>41761</v>
      </c>
      <c r="E5" s="638">
        <v>5</v>
      </c>
      <c r="F5" s="580" t="s">
        <v>440</v>
      </c>
    </row>
    <row r="6" spans="1:6">
      <c r="A6" s="844"/>
      <c r="B6" s="580" t="s">
        <v>208</v>
      </c>
      <c r="C6" s="579">
        <v>41913</v>
      </c>
      <c r="D6" s="579">
        <v>41942</v>
      </c>
      <c r="E6" s="638">
        <v>30</v>
      </c>
      <c r="F6" s="580" t="s">
        <v>441</v>
      </c>
    </row>
    <row r="7" spans="1:6">
      <c r="A7" s="843"/>
      <c r="B7" s="580" t="s">
        <v>126</v>
      </c>
      <c r="C7" s="579">
        <v>41837</v>
      </c>
      <c r="D7" s="579">
        <v>41839</v>
      </c>
      <c r="E7" s="638">
        <v>3</v>
      </c>
      <c r="F7" s="580" t="s">
        <v>441</v>
      </c>
    </row>
    <row r="8" spans="1:6">
      <c r="A8" s="842" t="s">
        <v>74</v>
      </c>
      <c r="B8" s="580" t="s">
        <v>209</v>
      </c>
      <c r="C8" s="579">
        <v>41821</v>
      </c>
      <c r="D8" s="579">
        <v>41860</v>
      </c>
      <c r="E8" s="638">
        <v>40</v>
      </c>
      <c r="F8" s="580" t="s">
        <v>442</v>
      </c>
    </row>
    <row r="9" spans="1:6">
      <c r="A9" s="844"/>
      <c r="B9" s="580" t="s">
        <v>108</v>
      </c>
      <c r="C9" s="579">
        <v>41966</v>
      </c>
      <c r="D9" s="579">
        <v>41990</v>
      </c>
      <c r="E9" s="638">
        <v>25</v>
      </c>
      <c r="F9" s="580" t="s">
        <v>442</v>
      </c>
    </row>
    <row r="10" spans="1:6">
      <c r="A10" s="844"/>
      <c r="B10" s="580" t="s">
        <v>127</v>
      </c>
      <c r="C10" s="579">
        <v>41949</v>
      </c>
      <c r="D10" s="579">
        <v>41953</v>
      </c>
      <c r="E10" s="638">
        <v>5</v>
      </c>
      <c r="F10" s="580" t="s">
        <v>442</v>
      </c>
    </row>
    <row r="11" spans="1:6">
      <c r="A11" s="844"/>
      <c r="B11" s="580" t="s">
        <v>128</v>
      </c>
      <c r="C11" s="579">
        <v>41949</v>
      </c>
      <c r="D11" s="579">
        <v>41953</v>
      </c>
      <c r="E11" s="638">
        <v>5</v>
      </c>
      <c r="F11" s="580" t="s">
        <v>442</v>
      </c>
    </row>
    <row r="12" spans="1:6">
      <c r="A12" s="844"/>
      <c r="B12" s="580" t="s">
        <v>109</v>
      </c>
      <c r="C12" s="579">
        <v>41861</v>
      </c>
      <c r="D12" s="579">
        <v>41895</v>
      </c>
      <c r="E12" s="638">
        <v>35</v>
      </c>
      <c r="F12" s="580" t="s">
        <v>442</v>
      </c>
    </row>
    <row r="13" spans="1:6">
      <c r="A13" s="844"/>
      <c r="B13" s="580" t="s">
        <v>129</v>
      </c>
      <c r="C13" s="579">
        <v>41931</v>
      </c>
      <c r="D13" s="579">
        <v>41965</v>
      </c>
      <c r="E13" s="638">
        <v>35</v>
      </c>
      <c r="F13" s="580" t="s">
        <v>442</v>
      </c>
    </row>
    <row r="14" spans="1:6">
      <c r="A14" s="844"/>
      <c r="B14" s="580" t="s">
        <v>210</v>
      </c>
      <c r="C14" s="579">
        <v>41755</v>
      </c>
      <c r="D14" s="579">
        <v>41793</v>
      </c>
      <c r="E14" s="638">
        <v>39</v>
      </c>
      <c r="F14" s="580" t="s">
        <v>443</v>
      </c>
    </row>
    <row r="15" spans="1:6">
      <c r="A15" s="844"/>
      <c r="B15" s="580" t="s">
        <v>444</v>
      </c>
      <c r="C15" s="579">
        <v>41651</v>
      </c>
      <c r="D15" s="579">
        <v>41700</v>
      </c>
      <c r="E15" s="638">
        <v>50</v>
      </c>
      <c r="F15" s="580" t="s">
        <v>445</v>
      </c>
    </row>
    <row r="16" spans="1:6">
      <c r="A16" s="844"/>
      <c r="B16" s="580" t="s">
        <v>110</v>
      </c>
      <c r="C16" s="579">
        <v>41721</v>
      </c>
      <c r="D16" s="579">
        <v>41727</v>
      </c>
      <c r="E16" s="638">
        <v>7</v>
      </c>
      <c r="F16" s="580" t="s">
        <v>443</v>
      </c>
    </row>
    <row r="17" spans="1:6">
      <c r="A17" s="843"/>
      <c r="B17" s="580" t="s">
        <v>111</v>
      </c>
      <c r="C17" s="579">
        <v>41721</v>
      </c>
      <c r="D17" s="579">
        <v>41727</v>
      </c>
      <c r="E17" s="638">
        <v>7</v>
      </c>
      <c r="F17" s="580" t="s">
        <v>443</v>
      </c>
    </row>
    <row r="18" spans="1:6" ht="24">
      <c r="A18" s="842" t="s">
        <v>75</v>
      </c>
      <c r="B18" s="580" t="s">
        <v>446</v>
      </c>
      <c r="C18" s="579">
        <v>41946</v>
      </c>
      <c r="D18" s="579">
        <v>41955</v>
      </c>
      <c r="E18" s="638">
        <v>10</v>
      </c>
      <c r="F18" s="580" t="s">
        <v>447</v>
      </c>
    </row>
    <row r="19" spans="1:6" ht="24">
      <c r="A19" s="843"/>
      <c r="B19" s="580" t="s">
        <v>448</v>
      </c>
      <c r="C19" s="579">
        <v>41883</v>
      </c>
      <c r="D19" s="579">
        <v>41892</v>
      </c>
      <c r="E19" s="638">
        <v>10</v>
      </c>
      <c r="F19" s="580" t="s">
        <v>447</v>
      </c>
    </row>
    <row r="20" spans="1:6">
      <c r="A20" s="580" t="s">
        <v>100</v>
      </c>
      <c r="B20" s="580" t="s">
        <v>213</v>
      </c>
      <c r="C20" s="579">
        <v>41734</v>
      </c>
      <c r="D20" s="579">
        <v>41759</v>
      </c>
      <c r="E20" s="638">
        <v>26</v>
      </c>
      <c r="F20" s="580" t="s">
        <v>449</v>
      </c>
    </row>
    <row r="21" spans="1:6">
      <c r="A21" s="842" t="s">
        <v>101</v>
      </c>
      <c r="B21" s="580" t="s">
        <v>130</v>
      </c>
      <c r="C21" s="579">
        <v>41687</v>
      </c>
      <c r="D21" s="579">
        <v>41691</v>
      </c>
      <c r="E21" s="638">
        <v>5</v>
      </c>
      <c r="F21" s="580" t="s">
        <v>330</v>
      </c>
    </row>
    <row r="22" spans="1:6">
      <c r="A22" s="844"/>
      <c r="B22" s="580" t="s">
        <v>130</v>
      </c>
      <c r="C22" s="579">
        <v>41828</v>
      </c>
      <c r="D22" s="579">
        <v>41883</v>
      </c>
      <c r="E22" s="638">
        <v>56</v>
      </c>
      <c r="F22" s="580" t="s">
        <v>330</v>
      </c>
    </row>
    <row r="23" spans="1:6">
      <c r="A23" s="844"/>
      <c r="B23" s="580" t="s">
        <v>214</v>
      </c>
      <c r="C23" s="579">
        <v>41673</v>
      </c>
      <c r="D23" s="579">
        <v>41677</v>
      </c>
      <c r="E23" s="638">
        <v>5</v>
      </c>
      <c r="F23" s="580" t="s">
        <v>330</v>
      </c>
    </row>
    <row r="24" spans="1:6">
      <c r="A24" s="843"/>
      <c r="B24" s="580" t="s">
        <v>214</v>
      </c>
      <c r="C24" s="579">
        <v>41791</v>
      </c>
      <c r="D24" s="579">
        <v>41815</v>
      </c>
      <c r="E24" s="638">
        <v>25</v>
      </c>
      <c r="F24" s="580" t="s">
        <v>330</v>
      </c>
    </row>
  </sheetData>
  <mergeCells count="5">
    <mergeCell ref="A3:A4"/>
    <mergeCell ref="A5:A7"/>
    <mergeCell ref="A8:A17"/>
    <mergeCell ref="A18:A19"/>
    <mergeCell ref="A21:A24"/>
  </mergeCells>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Hoja16">
    <tabColor rgb="FF00B050"/>
    <pageSetUpPr fitToPage="1"/>
  </sheetPr>
  <dimension ref="A1:N368"/>
  <sheetViews>
    <sheetView showGridLines="0" zoomScale="93" zoomScaleNormal="93" workbookViewId="0">
      <pane ySplit="1" topLeftCell="A2" activePane="bottomLeft" state="frozen"/>
      <selection pane="bottomLeft" activeCell="O25" sqref="O25"/>
    </sheetView>
  </sheetViews>
  <sheetFormatPr baseColWidth="10" defaultRowHeight="12.75"/>
  <cols>
    <col min="1" max="1" width="10.140625" style="226" bestFit="1" customWidth="1"/>
    <col min="2" max="2" width="18.140625" style="226" customWidth="1"/>
    <col min="3" max="3" width="10.140625" style="226" customWidth="1"/>
    <col min="4" max="4" width="21.5703125" style="226" customWidth="1"/>
    <col min="5" max="5" width="7.5703125" style="230" bestFit="1" customWidth="1"/>
    <col min="6" max="6" width="19" style="226" customWidth="1"/>
    <col min="7" max="7" width="10.140625" style="226" bestFit="1" customWidth="1"/>
    <col min="8" max="8" width="12.7109375" style="226" bestFit="1" customWidth="1"/>
    <col min="9" max="9" width="10.42578125" style="226" bestFit="1" customWidth="1"/>
    <col min="10" max="10" width="16.5703125" style="226" bestFit="1" customWidth="1"/>
    <col min="11" max="11" width="13.5703125" style="230" bestFit="1" customWidth="1"/>
    <col min="12" max="12" width="13.85546875" style="226" bestFit="1" customWidth="1"/>
    <col min="13" max="13" width="17" style="226" customWidth="1"/>
    <col min="14" max="16384" width="11.42578125" style="226"/>
  </cols>
  <sheetData>
    <row r="1" spans="1:14" ht="37.5" customHeight="1">
      <c r="A1" s="227" t="s">
        <v>258</v>
      </c>
      <c r="B1" s="227"/>
      <c r="C1" s="227"/>
      <c r="D1" s="227" t="s">
        <v>113</v>
      </c>
      <c r="E1" s="227" t="s">
        <v>259</v>
      </c>
      <c r="F1" s="228" t="s">
        <v>260</v>
      </c>
      <c r="G1" s="640" t="s">
        <v>261</v>
      </c>
      <c r="H1" s="640" t="s">
        <v>262</v>
      </c>
      <c r="I1" s="641" t="s">
        <v>263</v>
      </c>
      <c r="J1" s="641" t="s">
        <v>264</v>
      </c>
      <c r="K1" s="229" t="s">
        <v>265</v>
      </c>
      <c r="L1" s="643" t="s">
        <v>266</v>
      </c>
      <c r="M1" s="644" t="s">
        <v>267</v>
      </c>
    </row>
    <row r="2" spans="1:14" ht="12.75" customHeight="1">
      <c r="A2" s="226">
        <v>1</v>
      </c>
      <c r="B2" s="846" t="s">
        <v>0</v>
      </c>
      <c r="C2" s="639">
        <f>DAY(D2)</f>
        <v>1</v>
      </c>
      <c r="D2" s="582">
        <v>41640</v>
      </c>
      <c r="E2" s="112" t="s">
        <v>268</v>
      </c>
      <c r="F2" s="583">
        <v>2.5000000000000001E-3</v>
      </c>
      <c r="G2" s="642">
        <v>0.06</v>
      </c>
      <c r="H2" s="642">
        <v>5.03</v>
      </c>
      <c r="I2" s="642">
        <v>2135</v>
      </c>
      <c r="J2" s="642">
        <v>1175.56</v>
      </c>
      <c r="K2" s="583">
        <v>3.2399999999999998E-2</v>
      </c>
      <c r="L2" s="642">
        <v>818</v>
      </c>
      <c r="M2" s="642">
        <v>2.4281200000000002E-3</v>
      </c>
      <c r="N2" s="238"/>
    </row>
    <row r="3" spans="1:14" ht="12.75" customHeight="1">
      <c r="A3" s="226">
        <v>2</v>
      </c>
      <c r="B3" s="846"/>
      <c r="C3" s="639">
        <f t="shared" ref="C3:C31" si="0">DAY(D3)</f>
        <v>2</v>
      </c>
      <c r="D3" s="582">
        <v>41641</v>
      </c>
      <c r="E3" s="112" t="s">
        <v>268</v>
      </c>
      <c r="F3" s="583">
        <v>2.5000000000000001E-3</v>
      </c>
      <c r="G3" s="642">
        <v>0.06</v>
      </c>
      <c r="H3" s="642">
        <v>5.03</v>
      </c>
      <c r="I3" s="642">
        <v>2135</v>
      </c>
      <c r="J3" s="642">
        <v>1175.56</v>
      </c>
      <c r="K3" s="583">
        <v>3.2399999999999998E-2</v>
      </c>
      <c r="L3" s="642">
        <v>818</v>
      </c>
      <c r="M3" s="642">
        <v>2.4281200000000002E-3</v>
      </c>
      <c r="N3" s="238"/>
    </row>
    <row r="4" spans="1:14" ht="12.75" customHeight="1">
      <c r="A4" s="226">
        <v>3</v>
      </c>
      <c r="B4" s="846"/>
      <c r="C4" s="639">
        <f t="shared" si="0"/>
        <v>3</v>
      </c>
      <c r="D4" s="582">
        <v>41642</v>
      </c>
      <c r="E4" s="112" t="s">
        <v>268</v>
      </c>
      <c r="F4" s="583">
        <v>2.5000000000000001E-3</v>
      </c>
      <c r="G4" s="642">
        <v>0.06</v>
      </c>
      <c r="H4" s="642">
        <v>5.03</v>
      </c>
      <c r="I4" s="642">
        <v>2135</v>
      </c>
      <c r="J4" s="642">
        <v>1175.56</v>
      </c>
      <c r="K4" s="583">
        <v>3.2399999999999998E-2</v>
      </c>
      <c r="L4" s="642">
        <v>818</v>
      </c>
      <c r="M4" s="642">
        <v>2.4281200000000002E-3</v>
      </c>
    </row>
    <row r="5" spans="1:14" ht="12.75" customHeight="1">
      <c r="A5" s="226">
        <v>4</v>
      </c>
      <c r="B5" s="846"/>
      <c r="C5" s="639">
        <f t="shared" si="0"/>
        <v>4</v>
      </c>
      <c r="D5" s="582">
        <v>41643</v>
      </c>
      <c r="E5" s="112" t="s">
        <v>268</v>
      </c>
      <c r="F5" s="583">
        <v>2.5000000000000001E-3</v>
      </c>
      <c r="G5" s="642">
        <v>0.06</v>
      </c>
      <c r="H5" s="642">
        <v>5.03</v>
      </c>
      <c r="I5" s="642">
        <v>2135</v>
      </c>
      <c r="J5" s="642">
        <v>1175.56</v>
      </c>
      <c r="K5" s="583">
        <v>3.2399999999999998E-2</v>
      </c>
      <c r="L5" s="642">
        <v>818</v>
      </c>
      <c r="M5" s="642">
        <v>2.4281200000000002E-3</v>
      </c>
    </row>
    <row r="6" spans="1:14" ht="12.75" customHeight="1">
      <c r="A6" s="226">
        <v>5</v>
      </c>
      <c r="B6" s="846"/>
      <c r="C6" s="639">
        <f t="shared" si="0"/>
        <v>5</v>
      </c>
      <c r="D6" s="582">
        <v>41644</v>
      </c>
      <c r="E6" s="112" t="s">
        <v>268</v>
      </c>
      <c r="F6" s="583">
        <v>2.5000000000000001E-3</v>
      </c>
      <c r="G6" s="642">
        <v>0.06</v>
      </c>
      <c r="H6" s="642">
        <v>5.03</v>
      </c>
      <c r="I6" s="642">
        <v>2135</v>
      </c>
      <c r="J6" s="642">
        <v>1175.56</v>
      </c>
      <c r="K6" s="583">
        <v>3.2399999999999998E-2</v>
      </c>
      <c r="L6" s="642">
        <v>818</v>
      </c>
      <c r="M6" s="642">
        <v>2.4281200000000002E-3</v>
      </c>
    </row>
    <row r="7" spans="1:14" ht="12.75" customHeight="1">
      <c r="A7" s="226">
        <v>6</v>
      </c>
      <c r="B7" s="846"/>
      <c r="C7" s="639">
        <f t="shared" si="0"/>
        <v>6</v>
      </c>
      <c r="D7" s="582">
        <v>41645</v>
      </c>
      <c r="E7" s="112" t="s">
        <v>268</v>
      </c>
      <c r="F7" s="583">
        <v>2.5000000000000001E-3</v>
      </c>
      <c r="G7" s="642">
        <v>0.06</v>
      </c>
      <c r="H7" s="642">
        <v>5.03</v>
      </c>
      <c r="I7" s="642">
        <v>2135</v>
      </c>
      <c r="J7" s="642">
        <v>1175.56</v>
      </c>
      <c r="K7" s="583">
        <v>3.2399999999999998E-2</v>
      </c>
      <c r="L7" s="642">
        <v>818</v>
      </c>
      <c r="M7" s="642">
        <v>2.4281200000000002E-3</v>
      </c>
    </row>
    <row r="8" spans="1:14" ht="12.75" customHeight="1">
      <c r="A8" s="226">
        <v>7</v>
      </c>
      <c r="B8" s="846"/>
      <c r="C8" s="639">
        <f t="shared" si="0"/>
        <v>7</v>
      </c>
      <c r="D8" s="582">
        <v>41646</v>
      </c>
      <c r="E8" s="112" t="s">
        <v>268</v>
      </c>
      <c r="F8" s="583">
        <v>2.5000000000000001E-3</v>
      </c>
      <c r="G8" s="642">
        <v>0.06</v>
      </c>
      <c r="H8" s="642">
        <v>5.03</v>
      </c>
      <c r="I8" s="642">
        <v>2135</v>
      </c>
      <c r="J8" s="642">
        <v>1175.56</v>
      </c>
      <c r="K8" s="583">
        <v>3.2399999999999998E-2</v>
      </c>
      <c r="L8" s="642">
        <v>818</v>
      </c>
      <c r="M8" s="642">
        <v>2.4281200000000002E-3</v>
      </c>
    </row>
    <row r="9" spans="1:14" ht="12.75" customHeight="1">
      <c r="A9" s="226">
        <v>8</v>
      </c>
      <c r="B9" s="846"/>
      <c r="C9" s="639">
        <f t="shared" si="0"/>
        <v>8</v>
      </c>
      <c r="D9" s="582">
        <v>41647</v>
      </c>
      <c r="E9" s="112" t="s">
        <v>268</v>
      </c>
      <c r="F9" s="583">
        <v>2.5000000000000001E-3</v>
      </c>
      <c r="G9" s="642">
        <v>0.06</v>
      </c>
      <c r="H9" s="642">
        <v>5.03</v>
      </c>
      <c r="I9" s="642">
        <v>2135</v>
      </c>
      <c r="J9" s="642">
        <v>1175.56</v>
      </c>
      <c r="K9" s="583">
        <v>3.2399999999999998E-2</v>
      </c>
      <c r="L9" s="642">
        <v>818</v>
      </c>
      <c r="M9" s="642">
        <v>2.4281200000000002E-3</v>
      </c>
    </row>
    <row r="10" spans="1:14">
      <c r="A10" s="226">
        <v>9</v>
      </c>
      <c r="B10" s="846"/>
      <c r="C10" s="639">
        <f t="shared" si="0"/>
        <v>9</v>
      </c>
      <c r="D10" s="582">
        <v>41648</v>
      </c>
      <c r="E10" s="112" t="s">
        <v>268</v>
      </c>
      <c r="F10" s="583">
        <v>2.5000000000000001E-3</v>
      </c>
      <c r="G10" s="642">
        <v>0.06</v>
      </c>
      <c r="H10" s="642">
        <v>5.03</v>
      </c>
      <c r="I10" s="642">
        <v>2135</v>
      </c>
      <c r="J10" s="642">
        <v>1175.56</v>
      </c>
      <c r="K10" s="583">
        <v>3.2399999999999998E-2</v>
      </c>
      <c r="L10" s="642">
        <v>818</v>
      </c>
      <c r="M10" s="642">
        <v>2.4281200000000002E-3</v>
      </c>
    </row>
    <row r="11" spans="1:14">
      <c r="A11" s="226">
        <v>10</v>
      </c>
      <c r="B11" s="846"/>
      <c r="C11" s="639">
        <f t="shared" si="0"/>
        <v>10</v>
      </c>
      <c r="D11" s="582">
        <v>41649</v>
      </c>
      <c r="E11" s="112" t="s">
        <v>268</v>
      </c>
      <c r="F11" s="583">
        <v>2.5000000000000001E-3</v>
      </c>
      <c r="G11" s="642">
        <v>0.06</v>
      </c>
      <c r="H11" s="642">
        <v>5.03</v>
      </c>
      <c r="I11" s="642">
        <v>2135</v>
      </c>
      <c r="J11" s="642">
        <v>1175.56</v>
      </c>
      <c r="K11" s="583">
        <v>3.2399999999999998E-2</v>
      </c>
      <c r="L11" s="642">
        <v>818</v>
      </c>
      <c r="M11" s="642">
        <v>2.4281200000000002E-3</v>
      </c>
    </row>
    <row r="12" spans="1:14">
      <c r="A12" s="226">
        <v>11</v>
      </c>
      <c r="B12" s="846"/>
      <c r="C12" s="639">
        <f t="shared" si="0"/>
        <v>11</v>
      </c>
      <c r="D12" s="582">
        <v>41650</v>
      </c>
      <c r="E12" s="112" t="s">
        <v>268</v>
      </c>
      <c r="F12" s="583">
        <v>2.5000000000000001E-3</v>
      </c>
      <c r="G12" s="642">
        <v>0.06</v>
      </c>
      <c r="H12" s="642">
        <v>5.03</v>
      </c>
      <c r="I12" s="642">
        <v>2135</v>
      </c>
      <c r="J12" s="642">
        <v>1175.56</v>
      </c>
      <c r="K12" s="583">
        <v>3.2399999999999998E-2</v>
      </c>
      <c r="L12" s="642">
        <v>818</v>
      </c>
      <c r="M12" s="642">
        <v>2.4281200000000002E-3</v>
      </c>
    </row>
    <row r="13" spans="1:14">
      <c r="A13" s="226">
        <v>12</v>
      </c>
      <c r="B13" s="846"/>
      <c r="C13" s="639">
        <f t="shared" si="0"/>
        <v>12</v>
      </c>
      <c r="D13" s="582">
        <v>41651</v>
      </c>
      <c r="E13" s="112" t="s">
        <v>269</v>
      </c>
      <c r="F13" s="583">
        <v>8.8000000000000005E-3</v>
      </c>
      <c r="G13" s="642">
        <v>0.21</v>
      </c>
      <c r="H13" s="642">
        <v>19.8</v>
      </c>
      <c r="I13" s="642">
        <v>2135</v>
      </c>
      <c r="J13" s="642">
        <v>1053.56</v>
      </c>
      <c r="K13" s="583">
        <v>3.2399999999999998E-2</v>
      </c>
      <c r="L13" s="642">
        <v>719</v>
      </c>
      <c r="M13" s="642">
        <v>7.1403100000000004E-3</v>
      </c>
    </row>
    <row r="14" spans="1:14">
      <c r="A14" s="226">
        <v>13</v>
      </c>
      <c r="B14" s="846"/>
      <c r="C14" s="639">
        <f t="shared" si="0"/>
        <v>13</v>
      </c>
      <c r="D14" s="582">
        <v>41652</v>
      </c>
      <c r="E14" s="112" t="s">
        <v>269</v>
      </c>
      <c r="F14" s="583">
        <v>8.8000000000000005E-3</v>
      </c>
      <c r="G14" s="642">
        <v>0.21</v>
      </c>
      <c r="H14" s="642">
        <v>19.8</v>
      </c>
      <c r="I14" s="642">
        <v>2135</v>
      </c>
      <c r="J14" s="642">
        <v>1053.56</v>
      </c>
      <c r="K14" s="583">
        <v>3.2399999999999998E-2</v>
      </c>
      <c r="L14" s="642">
        <v>719</v>
      </c>
      <c r="M14" s="642">
        <v>7.1403100000000004E-3</v>
      </c>
    </row>
    <row r="15" spans="1:14">
      <c r="A15" s="226">
        <v>14</v>
      </c>
      <c r="B15" s="846"/>
      <c r="C15" s="639">
        <f t="shared" si="0"/>
        <v>14</v>
      </c>
      <c r="D15" s="582">
        <v>41653</v>
      </c>
      <c r="E15" s="112" t="s">
        <v>269</v>
      </c>
      <c r="F15" s="583">
        <v>8.8000000000000005E-3</v>
      </c>
      <c r="G15" s="642">
        <v>0.21</v>
      </c>
      <c r="H15" s="642">
        <v>19.8</v>
      </c>
      <c r="I15" s="642">
        <v>2135</v>
      </c>
      <c r="J15" s="642">
        <v>1053.56</v>
      </c>
      <c r="K15" s="583">
        <v>3.2399999999999998E-2</v>
      </c>
      <c r="L15" s="642">
        <v>719</v>
      </c>
      <c r="M15" s="642">
        <v>7.1403100000000004E-3</v>
      </c>
    </row>
    <row r="16" spans="1:14">
      <c r="A16" s="226">
        <v>15</v>
      </c>
      <c r="B16" s="846"/>
      <c r="C16" s="639">
        <f t="shared" si="0"/>
        <v>15</v>
      </c>
      <c r="D16" s="582">
        <v>41654</v>
      </c>
      <c r="E16" s="112" t="s">
        <v>269</v>
      </c>
      <c r="F16" s="583">
        <v>8.8000000000000005E-3</v>
      </c>
      <c r="G16" s="642">
        <v>0.21</v>
      </c>
      <c r="H16" s="642">
        <v>19.8</v>
      </c>
      <c r="I16" s="642">
        <v>2135</v>
      </c>
      <c r="J16" s="642">
        <v>1053.56</v>
      </c>
      <c r="K16" s="583">
        <v>3.2399999999999998E-2</v>
      </c>
      <c r="L16" s="642">
        <v>719</v>
      </c>
      <c r="M16" s="642">
        <v>7.1403100000000004E-3</v>
      </c>
    </row>
    <row r="17" spans="1:13">
      <c r="A17" s="226">
        <v>16</v>
      </c>
      <c r="B17" s="846"/>
      <c r="C17" s="639">
        <f t="shared" si="0"/>
        <v>16</v>
      </c>
      <c r="D17" s="582">
        <v>41655</v>
      </c>
      <c r="E17" s="112" t="s">
        <v>269</v>
      </c>
      <c r="F17" s="583">
        <v>8.8000000000000005E-3</v>
      </c>
      <c r="G17" s="642">
        <v>0.21</v>
      </c>
      <c r="H17" s="642">
        <v>19.8</v>
      </c>
      <c r="I17" s="642">
        <v>2135</v>
      </c>
      <c r="J17" s="642">
        <v>1053.56</v>
      </c>
      <c r="K17" s="583">
        <v>3.2399999999999998E-2</v>
      </c>
      <c r="L17" s="642">
        <v>719</v>
      </c>
      <c r="M17" s="642">
        <v>7.1403100000000004E-3</v>
      </c>
    </row>
    <row r="18" spans="1:13">
      <c r="A18" s="226">
        <v>17</v>
      </c>
      <c r="B18" s="846"/>
      <c r="C18" s="639">
        <f t="shared" si="0"/>
        <v>17</v>
      </c>
      <c r="D18" s="582">
        <v>41656</v>
      </c>
      <c r="E18" s="112" t="s">
        <v>269</v>
      </c>
      <c r="F18" s="583">
        <v>8.8000000000000005E-3</v>
      </c>
      <c r="G18" s="642">
        <v>0.21</v>
      </c>
      <c r="H18" s="642">
        <v>19.8</v>
      </c>
      <c r="I18" s="642">
        <v>2135</v>
      </c>
      <c r="J18" s="642">
        <v>1053.56</v>
      </c>
      <c r="K18" s="583">
        <v>3.2399999999999998E-2</v>
      </c>
      <c r="L18" s="642">
        <v>719</v>
      </c>
      <c r="M18" s="642">
        <v>7.1403100000000004E-3</v>
      </c>
    </row>
    <row r="19" spans="1:13">
      <c r="A19" s="226">
        <v>18</v>
      </c>
      <c r="B19" s="846"/>
      <c r="C19" s="639">
        <f t="shared" si="0"/>
        <v>18</v>
      </c>
      <c r="D19" s="582">
        <v>41657</v>
      </c>
      <c r="E19" s="112" t="s">
        <v>269</v>
      </c>
      <c r="F19" s="583">
        <v>8.8000000000000005E-3</v>
      </c>
      <c r="G19" s="642">
        <v>0.21</v>
      </c>
      <c r="H19" s="642">
        <v>19.8</v>
      </c>
      <c r="I19" s="642">
        <v>2135</v>
      </c>
      <c r="J19" s="642">
        <v>1053.56</v>
      </c>
      <c r="K19" s="583">
        <v>3.2399999999999998E-2</v>
      </c>
      <c r="L19" s="642">
        <v>719</v>
      </c>
      <c r="M19" s="642">
        <v>7.1403100000000004E-3</v>
      </c>
    </row>
    <row r="20" spans="1:13">
      <c r="A20" s="226">
        <v>19</v>
      </c>
      <c r="B20" s="846"/>
      <c r="C20" s="639">
        <f t="shared" si="0"/>
        <v>19</v>
      </c>
      <c r="D20" s="582">
        <v>41658</v>
      </c>
      <c r="E20" s="112" t="s">
        <v>269</v>
      </c>
      <c r="F20" s="583">
        <v>8.8000000000000005E-3</v>
      </c>
      <c r="G20" s="642">
        <v>0.21</v>
      </c>
      <c r="H20" s="642">
        <v>19.8</v>
      </c>
      <c r="I20" s="642">
        <v>2135</v>
      </c>
      <c r="J20" s="642">
        <v>1053.56</v>
      </c>
      <c r="K20" s="583">
        <v>3.2399999999999998E-2</v>
      </c>
      <c r="L20" s="642">
        <v>719</v>
      </c>
      <c r="M20" s="642">
        <v>7.1403100000000004E-3</v>
      </c>
    </row>
    <row r="21" spans="1:13">
      <c r="A21" s="226">
        <v>20</v>
      </c>
      <c r="B21" s="846"/>
      <c r="C21" s="639">
        <f t="shared" si="0"/>
        <v>20</v>
      </c>
      <c r="D21" s="582">
        <v>41659</v>
      </c>
      <c r="E21" s="112" t="s">
        <v>269</v>
      </c>
      <c r="F21" s="583">
        <v>8.8000000000000005E-3</v>
      </c>
      <c r="G21" s="642">
        <v>0.21</v>
      </c>
      <c r="H21" s="642">
        <v>19.8</v>
      </c>
      <c r="I21" s="642">
        <v>2135</v>
      </c>
      <c r="J21" s="642">
        <v>1053.56</v>
      </c>
      <c r="K21" s="583">
        <v>3.2399999999999998E-2</v>
      </c>
      <c r="L21" s="642">
        <v>719</v>
      </c>
      <c r="M21" s="642">
        <v>7.1403100000000004E-3</v>
      </c>
    </row>
    <row r="22" spans="1:13">
      <c r="A22" s="226">
        <v>21</v>
      </c>
      <c r="B22" s="846"/>
      <c r="C22" s="639">
        <f t="shared" si="0"/>
        <v>21</v>
      </c>
      <c r="D22" s="582">
        <v>41660</v>
      </c>
      <c r="E22" s="112" t="s">
        <v>269</v>
      </c>
      <c r="F22" s="583">
        <v>8.8000000000000005E-3</v>
      </c>
      <c r="G22" s="642">
        <v>0.21</v>
      </c>
      <c r="H22" s="642">
        <v>19.8</v>
      </c>
      <c r="I22" s="642">
        <v>2135</v>
      </c>
      <c r="J22" s="642">
        <v>1053.56</v>
      </c>
      <c r="K22" s="583">
        <v>3.2399999999999998E-2</v>
      </c>
      <c r="L22" s="642">
        <v>719</v>
      </c>
      <c r="M22" s="642">
        <v>7.1403100000000004E-3</v>
      </c>
    </row>
    <row r="23" spans="1:13">
      <c r="A23" s="226">
        <v>22</v>
      </c>
      <c r="B23" s="846"/>
      <c r="C23" s="639">
        <f t="shared" si="0"/>
        <v>22</v>
      </c>
      <c r="D23" s="582">
        <v>41661</v>
      </c>
      <c r="E23" s="112" t="s">
        <v>269</v>
      </c>
      <c r="F23" s="583">
        <v>8.8000000000000005E-3</v>
      </c>
      <c r="G23" s="642">
        <v>0.21</v>
      </c>
      <c r="H23" s="642">
        <v>19.8</v>
      </c>
      <c r="I23" s="642">
        <v>2135</v>
      </c>
      <c r="J23" s="642">
        <v>1053.56</v>
      </c>
      <c r="K23" s="583">
        <v>3.2399999999999998E-2</v>
      </c>
      <c r="L23" s="642">
        <v>719</v>
      </c>
      <c r="M23" s="642">
        <v>7.1403100000000004E-3</v>
      </c>
    </row>
    <row r="24" spans="1:13">
      <c r="A24" s="226">
        <v>23</v>
      </c>
      <c r="B24" s="846"/>
      <c r="C24" s="639">
        <f t="shared" si="0"/>
        <v>23</v>
      </c>
      <c r="D24" s="582">
        <v>41662</v>
      </c>
      <c r="E24" s="112" t="s">
        <v>269</v>
      </c>
      <c r="F24" s="583">
        <v>8.8000000000000005E-3</v>
      </c>
      <c r="G24" s="642">
        <v>0.21</v>
      </c>
      <c r="H24" s="642">
        <v>19.8</v>
      </c>
      <c r="I24" s="642">
        <v>2135</v>
      </c>
      <c r="J24" s="642">
        <v>1053.56</v>
      </c>
      <c r="K24" s="583">
        <v>3.2399999999999998E-2</v>
      </c>
      <c r="L24" s="642">
        <v>719</v>
      </c>
      <c r="M24" s="642">
        <v>7.1403100000000004E-3</v>
      </c>
    </row>
    <row r="25" spans="1:13">
      <c r="A25" s="226">
        <v>24</v>
      </c>
      <c r="B25" s="846"/>
      <c r="C25" s="639">
        <f t="shared" si="0"/>
        <v>24</v>
      </c>
      <c r="D25" s="582">
        <v>41663</v>
      </c>
      <c r="E25" s="112" t="s">
        <v>269</v>
      </c>
      <c r="F25" s="583">
        <v>8.8000000000000005E-3</v>
      </c>
      <c r="G25" s="642">
        <v>0.21</v>
      </c>
      <c r="H25" s="642">
        <v>19.8</v>
      </c>
      <c r="I25" s="642">
        <v>2135</v>
      </c>
      <c r="J25" s="642">
        <v>1053.56</v>
      </c>
      <c r="K25" s="583">
        <v>3.2399999999999998E-2</v>
      </c>
      <c r="L25" s="642">
        <v>719</v>
      </c>
      <c r="M25" s="642">
        <v>7.1403100000000004E-3</v>
      </c>
    </row>
    <row r="26" spans="1:13">
      <c r="A26" s="226">
        <v>25</v>
      </c>
      <c r="B26" s="846"/>
      <c r="C26" s="639">
        <f t="shared" si="0"/>
        <v>25</v>
      </c>
      <c r="D26" s="582">
        <v>41664</v>
      </c>
      <c r="E26" s="112" t="s">
        <v>269</v>
      </c>
      <c r="F26" s="583">
        <v>8.8000000000000005E-3</v>
      </c>
      <c r="G26" s="642">
        <v>0.21</v>
      </c>
      <c r="H26" s="642">
        <v>19.8</v>
      </c>
      <c r="I26" s="642">
        <v>2135</v>
      </c>
      <c r="J26" s="642">
        <v>1053.56</v>
      </c>
      <c r="K26" s="583">
        <v>3.2399999999999998E-2</v>
      </c>
      <c r="L26" s="642">
        <v>719</v>
      </c>
      <c r="M26" s="642">
        <v>7.1403100000000004E-3</v>
      </c>
    </row>
    <row r="27" spans="1:13">
      <c r="A27" s="226">
        <v>26</v>
      </c>
      <c r="B27" s="846"/>
      <c r="C27" s="639">
        <f t="shared" si="0"/>
        <v>26</v>
      </c>
      <c r="D27" s="582">
        <v>41665</v>
      </c>
      <c r="E27" s="112" t="s">
        <v>269</v>
      </c>
      <c r="F27" s="583">
        <v>8.8000000000000005E-3</v>
      </c>
      <c r="G27" s="642">
        <v>0.21</v>
      </c>
      <c r="H27" s="642">
        <v>19.8</v>
      </c>
      <c r="I27" s="642">
        <v>2135</v>
      </c>
      <c r="J27" s="642">
        <v>1053.56</v>
      </c>
      <c r="K27" s="583">
        <v>3.2399999999999998E-2</v>
      </c>
      <c r="L27" s="642">
        <v>719</v>
      </c>
      <c r="M27" s="642">
        <v>7.1403100000000004E-3</v>
      </c>
    </row>
    <row r="28" spans="1:13">
      <c r="A28" s="226">
        <v>27</v>
      </c>
      <c r="B28" s="846"/>
      <c r="C28" s="639">
        <f t="shared" si="0"/>
        <v>27</v>
      </c>
      <c r="D28" s="582">
        <v>41666</v>
      </c>
      <c r="E28" s="112" t="s">
        <v>269</v>
      </c>
      <c r="F28" s="583">
        <v>8.8000000000000005E-3</v>
      </c>
      <c r="G28" s="642">
        <v>0.21</v>
      </c>
      <c r="H28" s="642">
        <v>19.8</v>
      </c>
      <c r="I28" s="642">
        <v>2135</v>
      </c>
      <c r="J28" s="642">
        <v>1053.56</v>
      </c>
      <c r="K28" s="583">
        <v>3.2399999999999998E-2</v>
      </c>
      <c r="L28" s="642">
        <v>719</v>
      </c>
      <c r="M28" s="642">
        <v>7.1403100000000004E-3</v>
      </c>
    </row>
    <row r="29" spans="1:13">
      <c r="A29" s="226">
        <v>28</v>
      </c>
      <c r="B29" s="846"/>
      <c r="C29" s="639">
        <f t="shared" si="0"/>
        <v>28</v>
      </c>
      <c r="D29" s="582">
        <v>41667</v>
      </c>
      <c r="E29" s="112" t="s">
        <v>269</v>
      </c>
      <c r="F29" s="583">
        <v>8.8000000000000005E-3</v>
      </c>
      <c r="G29" s="642">
        <v>0.21</v>
      </c>
      <c r="H29" s="642">
        <v>19.8</v>
      </c>
      <c r="I29" s="642">
        <v>2135</v>
      </c>
      <c r="J29" s="642">
        <v>1053.56</v>
      </c>
      <c r="K29" s="583">
        <v>3.2399999999999998E-2</v>
      </c>
      <c r="L29" s="642">
        <v>719</v>
      </c>
      <c r="M29" s="642">
        <v>7.1403100000000004E-3</v>
      </c>
    </row>
    <row r="30" spans="1:13">
      <c r="A30" s="226">
        <v>29</v>
      </c>
      <c r="B30" s="846"/>
      <c r="C30" s="639">
        <f t="shared" si="0"/>
        <v>29</v>
      </c>
      <c r="D30" s="582">
        <v>41668</v>
      </c>
      <c r="E30" s="112" t="s">
        <v>269</v>
      </c>
      <c r="F30" s="583">
        <v>8.8000000000000005E-3</v>
      </c>
      <c r="G30" s="642">
        <v>0.21</v>
      </c>
      <c r="H30" s="642">
        <v>19.8</v>
      </c>
      <c r="I30" s="642">
        <v>2135</v>
      </c>
      <c r="J30" s="642">
        <v>1053.56</v>
      </c>
      <c r="K30" s="583">
        <v>3.2399999999999998E-2</v>
      </c>
      <c r="L30" s="642">
        <v>719</v>
      </c>
      <c r="M30" s="642">
        <v>7.1403100000000004E-3</v>
      </c>
    </row>
    <row r="31" spans="1:13">
      <c r="A31" s="226">
        <v>30</v>
      </c>
      <c r="B31" s="846"/>
      <c r="C31" s="639">
        <f t="shared" si="0"/>
        <v>30</v>
      </c>
      <c r="D31" s="582">
        <v>41669</v>
      </c>
      <c r="E31" s="112" t="s">
        <v>269</v>
      </c>
      <c r="F31" s="583">
        <v>8.8000000000000005E-3</v>
      </c>
      <c r="G31" s="642">
        <v>0.21</v>
      </c>
      <c r="H31" s="642">
        <v>19.8</v>
      </c>
      <c r="I31" s="642">
        <v>2135</v>
      </c>
      <c r="J31" s="642">
        <v>1053.56</v>
      </c>
      <c r="K31" s="583">
        <v>3.2399999999999998E-2</v>
      </c>
      <c r="L31" s="642">
        <v>719</v>
      </c>
      <c r="M31" s="642">
        <v>7.1403100000000004E-3</v>
      </c>
    </row>
    <row r="32" spans="1:13">
      <c r="A32" s="226">
        <v>31</v>
      </c>
      <c r="B32" s="846"/>
      <c r="C32" s="639">
        <f>DAY(D32)</f>
        <v>31</v>
      </c>
      <c r="D32" s="582">
        <v>41670</v>
      </c>
      <c r="E32" s="112" t="s">
        <v>269</v>
      </c>
      <c r="F32" s="583">
        <v>8.8000000000000005E-3</v>
      </c>
      <c r="G32" s="642">
        <v>0.21</v>
      </c>
      <c r="H32" s="642">
        <v>19.8</v>
      </c>
      <c r="I32" s="642">
        <v>2135</v>
      </c>
      <c r="J32" s="642">
        <v>1053.56</v>
      </c>
      <c r="K32" s="583">
        <v>3.2399999999999998E-2</v>
      </c>
      <c r="L32" s="642">
        <v>719</v>
      </c>
      <c r="M32" s="642">
        <v>7.1403100000000004E-3</v>
      </c>
    </row>
    <row r="33" spans="1:13">
      <c r="A33" s="226">
        <v>32</v>
      </c>
      <c r="B33" s="847" t="s">
        <v>8</v>
      </c>
      <c r="C33" s="639">
        <f>DAY(D33)</f>
        <v>1</v>
      </c>
      <c r="D33" s="582">
        <v>41671</v>
      </c>
      <c r="E33" s="112" t="s">
        <v>269</v>
      </c>
      <c r="F33" s="583">
        <v>8.8000000000000005E-3</v>
      </c>
      <c r="G33" s="642">
        <v>0.21</v>
      </c>
      <c r="H33" s="642">
        <v>19.8</v>
      </c>
      <c r="I33" s="642">
        <v>2161</v>
      </c>
      <c r="J33" s="642">
        <v>1053.56</v>
      </c>
      <c r="K33" s="583">
        <v>3.2399999999999998E-2</v>
      </c>
      <c r="L33" s="642">
        <v>693</v>
      </c>
      <c r="M33" s="642">
        <v>9.1691900000000007E-3</v>
      </c>
    </row>
    <row r="34" spans="1:13">
      <c r="A34" s="226">
        <v>33</v>
      </c>
      <c r="B34" s="847"/>
      <c r="C34" s="639">
        <f t="shared" ref="C34:C97" si="1">DAY(D34)</f>
        <v>2</v>
      </c>
      <c r="D34" s="582">
        <v>41672</v>
      </c>
      <c r="E34" s="112" t="s">
        <v>269</v>
      </c>
      <c r="F34" s="583">
        <v>8.8000000000000005E-3</v>
      </c>
      <c r="G34" s="642">
        <v>0.21</v>
      </c>
      <c r="H34" s="642">
        <v>19.8</v>
      </c>
      <c r="I34" s="642">
        <v>2161</v>
      </c>
      <c r="J34" s="642">
        <v>1053.56</v>
      </c>
      <c r="K34" s="583">
        <v>3.2399999999999998E-2</v>
      </c>
      <c r="L34" s="642">
        <v>693</v>
      </c>
      <c r="M34" s="642">
        <v>9.1691900000000007E-3</v>
      </c>
    </row>
    <row r="35" spans="1:13">
      <c r="A35" s="226">
        <v>34</v>
      </c>
      <c r="B35" s="847"/>
      <c r="C35" s="639">
        <f t="shared" si="1"/>
        <v>3</v>
      </c>
      <c r="D35" s="582">
        <v>41673</v>
      </c>
      <c r="E35" s="112" t="s">
        <v>270</v>
      </c>
      <c r="F35" s="583">
        <v>2.7099999999999999E-2</v>
      </c>
      <c r="G35" s="642">
        <v>0.65</v>
      </c>
      <c r="H35" s="642">
        <v>64.8</v>
      </c>
      <c r="I35" s="642">
        <v>2161</v>
      </c>
      <c r="J35" s="642">
        <v>927.56</v>
      </c>
      <c r="K35" s="583">
        <v>3.2399999999999998E-2</v>
      </c>
      <c r="L35" s="642">
        <v>573</v>
      </c>
      <c r="M35" s="642">
        <v>2.603511E-2</v>
      </c>
    </row>
    <row r="36" spans="1:13">
      <c r="A36" s="226">
        <v>35</v>
      </c>
      <c r="B36" s="847"/>
      <c r="C36" s="639">
        <f t="shared" si="1"/>
        <v>4</v>
      </c>
      <c r="D36" s="582">
        <v>41674</v>
      </c>
      <c r="E36" s="112" t="s">
        <v>270</v>
      </c>
      <c r="F36" s="583">
        <v>2.7099999999999999E-2</v>
      </c>
      <c r="G36" s="642">
        <v>0.65</v>
      </c>
      <c r="H36" s="642">
        <v>64.8</v>
      </c>
      <c r="I36" s="642">
        <v>2161</v>
      </c>
      <c r="J36" s="642">
        <v>927.56</v>
      </c>
      <c r="K36" s="583">
        <v>3.2399999999999998E-2</v>
      </c>
      <c r="L36" s="642">
        <v>573</v>
      </c>
      <c r="M36" s="642">
        <v>2.603511E-2</v>
      </c>
    </row>
    <row r="37" spans="1:13">
      <c r="A37" s="226">
        <v>36</v>
      </c>
      <c r="B37" s="847"/>
      <c r="C37" s="639">
        <f t="shared" si="1"/>
        <v>5</v>
      </c>
      <c r="D37" s="582">
        <v>41675</v>
      </c>
      <c r="E37" s="112" t="s">
        <v>270</v>
      </c>
      <c r="F37" s="583">
        <v>2.7099999999999999E-2</v>
      </c>
      <c r="G37" s="642">
        <v>0.65</v>
      </c>
      <c r="H37" s="642">
        <v>64.8</v>
      </c>
      <c r="I37" s="642">
        <v>2161</v>
      </c>
      <c r="J37" s="642">
        <v>927.56</v>
      </c>
      <c r="K37" s="583">
        <v>3.2399999999999998E-2</v>
      </c>
      <c r="L37" s="642">
        <v>573</v>
      </c>
      <c r="M37" s="642">
        <v>2.603511E-2</v>
      </c>
    </row>
    <row r="38" spans="1:13">
      <c r="A38" s="226">
        <v>37</v>
      </c>
      <c r="B38" s="847"/>
      <c r="C38" s="639">
        <f t="shared" si="1"/>
        <v>6</v>
      </c>
      <c r="D38" s="582">
        <v>41676</v>
      </c>
      <c r="E38" s="112" t="s">
        <v>270</v>
      </c>
      <c r="F38" s="583">
        <v>2.7099999999999999E-2</v>
      </c>
      <c r="G38" s="642">
        <v>0.65</v>
      </c>
      <c r="H38" s="642">
        <v>64.8</v>
      </c>
      <c r="I38" s="642">
        <v>2161</v>
      </c>
      <c r="J38" s="642">
        <v>927.56</v>
      </c>
      <c r="K38" s="583">
        <v>3.2399999999999998E-2</v>
      </c>
      <c r="L38" s="642">
        <v>573</v>
      </c>
      <c r="M38" s="642">
        <v>2.603511E-2</v>
      </c>
    </row>
    <row r="39" spans="1:13">
      <c r="A39" s="226">
        <v>38</v>
      </c>
      <c r="B39" s="847"/>
      <c r="C39" s="639">
        <f t="shared" si="1"/>
        <v>7</v>
      </c>
      <c r="D39" s="582">
        <v>41677</v>
      </c>
      <c r="E39" s="112" t="s">
        <v>270</v>
      </c>
      <c r="F39" s="583">
        <v>2.7099999999999999E-2</v>
      </c>
      <c r="G39" s="642">
        <v>0.65</v>
      </c>
      <c r="H39" s="642">
        <v>64.8</v>
      </c>
      <c r="I39" s="642">
        <v>2161</v>
      </c>
      <c r="J39" s="642">
        <v>927.56</v>
      </c>
      <c r="K39" s="583">
        <v>3.2399999999999998E-2</v>
      </c>
      <c r="L39" s="642">
        <v>573</v>
      </c>
      <c r="M39" s="642">
        <v>2.603511E-2</v>
      </c>
    </row>
    <row r="40" spans="1:13">
      <c r="A40" s="226">
        <v>39</v>
      </c>
      <c r="B40" s="847"/>
      <c r="C40" s="639">
        <f t="shared" si="1"/>
        <v>8</v>
      </c>
      <c r="D40" s="582">
        <v>41678</v>
      </c>
      <c r="E40" s="112" t="s">
        <v>271</v>
      </c>
      <c r="F40" s="583">
        <v>8.8000000000000005E-3</v>
      </c>
      <c r="G40" s="642">
        <v>0.21</v>
      </c>
      <c r="H40" s="642">
        <v>19.8</v>
      </c>
      <c r="I40" s="642">
        <v>2161</v>
      </c>
      <c r="J40" s="642">
        <v>1053.56</v>
      </c>
      <c r="K40" s="583">
        <v>3.2399999999999998E-2</v>
      </c>
      <c r="L40" s="642">
        <v>693</v>
      </c>
      <c r="M40" s="642">
        <v>9.1691900000000007E-3</v>
      </c>
    </row>
    <row r="41" spans="1:13">
      <c r="A41" s="226">
        <v>40</v>
      </c>
      <c r="B41" s="847"/>
      <c r="C41" s="639">
        <f t="shared" si="1"/>
        <v>9</v>
      </c>
      <c r="D41" s="582">
        <v>41679</v>
      </c>
      <c r="E41" s="112" t="s">
        <v>271</v>
      </c>
      <c r="F41" s="583">
        <v>8.8000000000000005E-3</v>
      </c>
      <c r="G41" s="642">
        <v>0.21</v>
      </c>
      <c r="H41" s="642">
        <v>19.8</v>
      </c>
      <c r="I41" s="642">
        <v>2161</v>
      </c>
      <c r="J41" s="642">
        <v>1053.56</v>
      </c>
      <c r="K41" s="583">
        <v>3.2399999999999998E-2</v>
      </c>
      <c r="L41" s="642">
        <v>693</v>
      </c>
      <c r="M41" s="642">
        <v>9.1691900000000007E-3</v>
      </c>
    </row>
    <row r="42" spans="1:13">
      <c r="A42" s="226">
        <v>41</v>
      </c>
      <c r="B42" s="847"/>
      <c r="C42" s="639">
        <f t="shared" si="1"/>
        <v>10</v>
      </c>
      <c r="D42" s="582">
        <v>41680</v>
      </c>
      <c r="E42" s="112" t="s">
        <v>271</v>
      </c>
      <c r="F42" s="583">
        <v>8.8000000000000005E-3</v>
      </c>
      <c r="G42" s="642">
        <v>0.21</v>
      </c>
      <c r="H42" s="642">
        <v>19.8</v>
      </c>
      <c r="I42" s="642">
        <v>2161</v>
      </c>
      <c r="J42" s="642">
        <v>1053.56</v>
      </c>
      <c r="K42" s="583">
        <v>3.2399999999999998E-2</v>
      </c>
      <c r="L42" s="642">
        <v>693</v>
      </c>
      <c r="M42" s="642">
        <v>9.1691900000000007E-3</v>
      </c>
    </row>
    <row r="43" spans="1:13">
      <c r="A43" s="226">
        <v>42</v>
      </c>
      <c r="B43" s="847"/>
      <c r="C43" s="639">
        <f t="shared" si="1"/>
        <v>11</v>
      </c>
      <c r="D43" s="582">
        <v>41681</v>
      </c>
      <c r="E43" s="112" t="s">
        <v>271</v>
      </c>
      <c r="F43" s="583">
        <v>8.8000000000000005E-3</v>
      </c>
      <c r="G43" s="642">
        <v>0.21</v>
      </c>
      <c r="H43" s="642">
        <v>19.8</v>
      </c>
      <c r="I43" s="642">
        <v>2161</v>
      </c>
      <c r="J43" s="642">
        <v>1053.56</v>
      </c>
      <c r="K43" s="583">
        <v>3.2399999999999998E-2</v>
      </c>
      <c r="L43" s="642">
        <v>693</v>
      </c>
      <c r="M43" s="642">
        <v>9.1691900000000007E-3</v>
      </c>
    </row>
    <row r="44" spans="1:13">
      <c r="A44" s="226">
        <v>43</v>
      </c>
      <c r="B44" s="847"/>
      <c r="C44" s="639">
        <f t="shared" si="1"/>
        <v>12</v>
      </c>
      <c r="D44" s="582">
        <v>41682</v>
      </c>
      <c r="E44" s="112" t="s">
        <v>272</v>
      </c>
      <c r="F44" s="583">
        <v>3.0700000000000002E-2</v>
      </c>
      <c r="G44" s="642">
        <v>0.74</v>
      </c>
      <c r="H44" s="642">
        <v>78.540000000000006</v>
      </c>
      <c r="I44" s="642">
        <v>2161</v>
      </c>
      <c r="J44" s="642">
        <v>900.56</v>
      </c>
      <c r="K44" s="583">
        <v>3.2399999999999998E-2</v>
      </c>
      <c r="L44" s="642">
        <v>549</v>
      </c>
      <c r="M44" s="642">
        <v>3.162471E-2</v>
      </c>
    </row>
    <row r="45" spans="1:13">
      <c r="A45" s="226">
        <v>44</v>
      </c>
      <c r="B45" s="847"/>
      <c r="C45" s="639">
        <f t="shared" si="1"/>
        <v>13</v>
      </c>
      <c r="D45" s="582">
        <v>41683</v>
      </c>
      <c r="E45" s="112" t="s">
        <v>272</v>
      </c>
      <c r="F45" s="583">
        <v>3.0700000000000002E-2</v>
      </c>
      <c r="G45" s="642">
        <v>0.74</v>
      </c>
      <c r="H45" s="642">
        <v>78.540000000000006</v>
      </c>
      <c r="I45" s="642">
        <v>2161</v>
      </c>
      <c r="J45" s="642">
        <v>900.56</v>
      </c>
      <c r="K45" s="583">
        <v>3.2399999999999998E-2</v>
      </c>
      <c r="L45" s="642">
        <v>549</v>
      </c>
      <c r="M45" s="642">
        <v>3.162471E-2</v>
      </c>
    </row>
    <row r="46" spans="1:13">
      <c r="A46" s="226">
        <v>45</v>
      </c>
      <c r="B46" s="847"/>
      <c r="C46" s="639">
        <f t="shared" si="1"/>
        <v>14</v>
      </c>
      <c r="D46" s="582">
        <v>41684</v>
      </c>
      <c r="E46" s="112" t="s">
        <v>272</v>
      </c>
      <c r="F46" s="583">
        <v>3.0700000000000002E-2</v>
      </c>
      <c r="G46" s="642">
        <v>0.74</v>
      </c>
      <c r="H46" s="642">
        <v>78.540000000000006</v>
      </c>
      <c r="I46" s="642">
        <v>2161</v>
      </c>
      <c r="J46" s="642">
        <v>900.56</v>
      </c>
      <c r="K46" s="583">
        <v>3.2399999999999998E-2</v>
      </c>
      <c r="L46" s="642">
        <v>549</v>
      </c>
      <c r="M46" s="642">
        <v>3.162471E-2</v>
      </c>
    </row>
    <row r="47" spans="1:13">
      <c r="A47" s="226">
        <v>46</v>
      </c>
      <c r="B47" s="847"/>
      <c r="C47" s="639">
        <f t="shared" si="1"/>
        <v>15</v>
      </c>
      <c r="D47" s="582">
        <v>41685</v>
      </c>
      <c r="E47" s="112" t="s">
        <v>272</v>
      </c>
      <c r="F47" s="583">
        <v>3.0700000000000002E-2</v>
      </c>
      <c r="G47" s="642">
        <v>0.74</v>
      </c>
      <c r="H47" s="642">
        <v>78.540000000000006</v>
      </c>
      <c r="I47" s="642">
        <v>2161</v>
      </c>
      <c r="J47" s="642">
        <v>900.56</v>
      </c>
      <c r="K47" s="583">
        <v>3.2399999999999998E-2</v>
      </c>
      <c r="L47" s="642">
        <v>549</v>
      </c>
      <c r="M47" s="642">
        <v>3.162471E-2</v>
      </c>
    </row>
    <row r="48" spans="1:13">
      <c r="A48" s="226">
        <v>47</v>
      </c>
      <c r="B48" s="847"/>
      <c r="C48" s="639">
        <f t="shared" si="1"/>
        <v>16</v>
      </c>
      <c r="D48" s="582">
        <v>41686</v>
      </c>
      <c r="E48" s="112" t="s">
        <v>272</v>
      </c>
      <c r="F48" s="583">
        <v>3.0700000000000002E-2</v>
      </c>
      <c r="G48" s="642">
        <v>0.74</v>
      </c>
      <c r="H48" s="642">
        <v>78.540000000000006</v>
      </c>
      <c r="I48" s="642">
        <v>2161</v>
      </c>
      <c r="J48" s="642">
        <v>900.56</v>
      </c>
      <c r="K48" s="583">
        <v>3.2399999999999998E-2</v>
      </c>
      <c r="L48" s="642">
        <v>549</v>
      </c>
      <c r="M48" s="642">
        <v>3.162471E-2</v>
      </c>
    </row>
    <row r="49" spans="1:13">
      <c r="A49" s="226">
        <v>48</v>
      </c>
      <c r="B49" s="847"/>
      <c r="C49" s="639">
        <f t="shared" si="1"/>
        <v>17</v>
      </c>
      <c r="D49" s="582">
        <v>41687</v>
      </c>
      <c r="E49" s="112" t="s">
        <v>273</v>
      </c>
      <c r="F49" s="583">
        <v>8.6999999999999994E-2</v>
      </c>
      <c r="G49" s="642">
        <v>2.09</v>
      </c>
      <c r="H49" s="642">
        <v>243.56</v>
      </c>
      <c r="I49" s="642">
        <v>2161</v>
      </c>
      <c r="J49" s="642">
        <v>774.56</v>
      </c>
      <c r="K49" s="583">
        <v>3.2399999999999998E-2</v>
      </c>
      <c r="L49" s="642">
        <v>425</v>
      </c>
      <c r="M49" s="642">
        <v>8.1127469999999993E-2</v>
      </c>
    </row>
    <row r="50" spans="1:13">
      <c r="A50" s="226">
        <v>49</v>
      </c>
      <c r="B50" s="847"/>
      <c r="C50" s="639">
        <f t="shared" si="1"/>
        <v>18</v>
      </c>
      <c r="D50" s="582">
        <v>41688</v>
      </c>
      <c r="E50" s="112" t="s">
        <v>273</v>
      </c>
      <c r="F50" s="583">
        <v>8.6999999999999994E-2</v>
      </c>
      <c r="G50" s="642">
        <v>2.09</v>
      </c>
      <c r="H50" s="642">
        <v>243.56</v>
      </c>
      <c r="I50" s="642">
        <v>2161</v>
      </c>
      <c r="J50" s="642">
        <v>774.56</v>
      </c>
      <c r="K50" s="583">
        <v>3.2399999999999998E-2</v>
      </c>
      <c r="L50" s="642">
        <v>425</v>
      </c>
      <c r="M50" s="642">
        <v>8.1127469999999993E-2</v>
      </c>
    </row>
    <row r="51" spans="1:13">
      <c r="A51" s="226">
        <v>50</v>
      </c>
      <c r="B51" s="847"/>
      <c r="C51" s="639">
        <f t="shared" si="1"/>
        <v>19</v>
      </c>
      <c r="D51" s="582">
        <v>41689</v>
      </c>
      <c r="E51" s="112" t="s">
        <v>273</v>
      </c>
      <c r="F51" s="583">
        <v>8.6999999999999994E-2</v>
      </c>
      <c r="G51" s="642">
        <v>2.09</v>
      </c>
      <c r="H51" s="642">
        <v>243.56</v>
      </c>
      <c r="I51" s="642">
        <v>2161</v>
      </c>
      <c r="J51" s="642">
        <v>774.56</v>
      </c>
      <c r="K51" s="583">
        <v>3.2399999999999998E-2</v>
      </c>
      <c r="L51" s="642">
        <v>425</v>
      </c>
      <c r="M51" s="642">
        <v>8.1127469999999993E-2</v>
      </c>
    </row>
    <row r="52" spans="1:13">
      <c r="A52" s="226">
        <v>51</v>
      </c>
      <c r="B52" s="847"/>
      <c r="C52" s="639">
        <f t="shared" si="1"/>
        <v>20</v>
      </c>
      <c r="D52" s="582">
        <v>41690</v>
      </c>
      <c r="E52" s="112" t="s">
        <v>273</v>
      </c>
      <c r="F52" s="583">
        <v>8.6999999999999994E-2</v>
      </c>
      <c r="G52" s="642">
        <v>2.09</v>
      </c>
      <c r="H52" s="642">
        <v>243.56</v>
      </c>
      <c r="I52" s="642">
        <v>2161</v>
      </c>
      <c r="J52" s="642">
        <v>774.56</v>
      </c>
      <c r="K52" s="583">
        <v>3.2399999999999998E-2</v>
      </c>
      <c r="L52" s="642">
        <v>425</v>
      </c>
      <c r="M52" s="642">
        <v>8.1127469999999993E-2</v>
      </c>
    </row>
    <row r="53" spans="1:13">
      <c r="A53" s="226">
        <v>52</v>
      </c>
      <c r="B53" s="847"/>
      <c r="C53" s="639">
        <f t="shared" si="1"/>
        <v>21</v>
      </c>
      <c r="D53" s="582">
        <v>41691</v>
      </c>
      <c r="E53" s="112" t="s">
        <v>273</v>
      </c>
      <c r="F53" s="583">
        <v>8.6999999999999994E-2</v>
      </c>
      <c r="G53" s="642">
        <v>2.09</v>
      </c>
      <c r="H53" s="642">
        <v>243.56</v>
      </c>
      <c r="I53" s="642">
        <v>2161</v>
      </c>
      <c r="J53" s="642">
        <v>774.56</v>
      </c>
      <c r="K53" s="583">
        <v>3.2399999999999998E-2</v>
      </c>
      <c r="L53" s="642">
        <v>425</v>
      </c>
      <c r="M53" s="642">
        <v>8.1127469999999993E-2</v>
      </c>
    </row>
    <row r="54" spans="1:13">
      <c r="A54" s="226">
        <v>53</v>
      </c>
      <c r="B54" s="847"/>
      <c r="C54" s="639">
        <f t="shared" si="1"/>
        <v>22</v>
      </c>
      <c r="D54" s="582">
        <v>41692</v>
      </c>
      <c r="E54" s="112" t="s">
        <v>274</v>
      </c>
      <c r="F54" s="583">
        <v>3.0700000000000002E-2</v>
      </c>
      <c r="G54" s="642">
        <v>0.74</v>
      </c>
      <c r="H54" s="642">
        <v>78.540000000000006</v>
      </c>
      <c r="I54" s="642">
        <v>2161</v>
      </c>
      <c r="J54" s="642">
        <v>900.56</v>
      </c>
      <c r="K54" s="583">
        <v>3.2399999999999998E-2</v>
      </c>
      <c r="L54" s="642">
        <v>549</v>
      </c>
      <c r="M54" s="642">
        <v>3.162471E-2</v>
      </c>
    </row>
    <row r="55" spans="1:13">
      <c r="A55" s="226">
        <v>54</v>
      </c>
      <c r="B55" s="847"/>
      <c r="C55" s="639">
        <f t="shared" si="1"/>
        <v>23</v>
      </c>
      <c r="D55" s="582">
        <v>41693</v>
      </c>
      <c r="E55" s="112" t="s">
        <v>274</v>
      </c>
      <c r="F55" s="583">
        <v>3.0700000000000002E-2</v>
      </c>
      <c r="G55" s="642">
        <v>0.74</v>
      </c>
      <c r="H55" s="642">
        <v>78.540000000000006</v>
      </c>
      <c r="I55" s="642">
        <v>2161</v>
      </c>
      <c r="J55" s="642">
        <v>900.56</v>
      </c>
      <c r="K55" s="583">
        <v>3.2399999999999998E-2</v>
      </c>
      <c r="L55" s="642">
        <v>549</v>
      </c>
      <c r="M55" s="642">
        <v>3.162471E-2</v>
      </c>
    </row>
    <row r="56" spans="1:13">
      <c r="A56" s="226">
        <v>55</v>
      </c>
      <c r="B56" s="847"/>
      <c r="C56" s="639">
        <f t="shared" si="1"/>
        <v>24</v>
      </c>
      <c r="D56" s="582">
        <v>41694</v>
      </c>
      <c r="E56" s="112" t="s">
        <v>274</v>
      </c>
      <c r="F56" s="583">
        <v>3.0700000000000002E-2</v>
      </c>
      <c r="G56" s="642">
        <v>0.74</v>
      </c>
      <c r="H56" s="642">
        <v>78.540000000000006</v>
      </c>
      <c r="I56" s="642">
        <v>2161</v>
      </c>
      <c r="J56" s="642">
        <v>900.56</v>
      </c>
      <c r="K56" s="583">
        <v>3.2399999999999998E-2</v>
      </c>
      <c r="L56" s="642">
        <v>549</v>
      </c>
      <c r="M56" s="642">
        <v>3.162471E-2</v>
      </c>
    </row>
    <row r="57" spans="1:13">
      <c r="A57" s="226">
        <v>56</v>
      </c>
      <c r="B57" s="847"/>
      <c r="C57" s="639">
        <f t="shared" si="1"/>
        <v>25</v>
      </c>
      <c r="D57" s="582">
        <v>41695</v>
      </c>
      <c r="E57" s="112" t="s">
        <v>274</v>
      </c>
      <c r="F57" s="583">
        <v>3.0700000000000002E-2</v>
      </c>
      <c r="G57" s="642">
        <v>0.74</v>
      </c>
      <c r="H57" s="642">
        <v>78.540000000000006</v>
      </c>
      <c r="I57" s="642">
        <v>2161</v>
      </c>
      <c r="J57" s="642">
        <v>900.56</v>
      </c>
      <c r="K57" s="583">
        <v>3.2399999999999998E-2</v>
      </c>
      <c r="L57" s="642">
        <v>549</v>
      </c>
      <c r="M57" s="642">
        <v>3.162471E-2</v>
      </c>
    </row>
    <row r="58" spans="1:13">
      <c r="A58" s="226">
        <v>57</v>
      </c>
      <c r="B58" s="847"/>
      <c r="C58" s="639">
        <f t="shared" si="1"/>
        <v>26</v>
      </c>
      <c r="D58" s="582">
        <v>41696</v>
      </c>
      <c r="E58" s="112" t="s">
        <v>274</v>
      </c>
      <c r="F58" s="583">
        <v>3.0700000000000002E-2</v>
      </c>
      <c r="G58" s="642">
        <v>0.74</v>
      </c>
      <c r="H58" s="642">
        <v>78.540000000000006</v>
      </c>
      <c r="I58" s="642">
        <v>2161</v>
      </c>
      <c r="J58" s="642">
        <v>900.56</v>
      </c>
      <c r="K58" s="583">
        <v>3.2399999999999998E-2</v>
      </c>
      <c r="L58" s="642">
        <v>549</v>
      </c>
      <c r="M58" s="642">
        <v>3.162471E-2</v>
      </c>
    </row>
    <row r="59" spans="1:13">
      <c r="A59" s="226">
        <v>58</v>
      </c>
      <c r="B59" s="847"/>
      <c r="C59" s="639">
        <f t="shared" si="1"/>
        <v>27</v>
      </c>
      <c r="D59" s="582">
        <v>41697</v>
      </c>
      <c r="E59" s="112" t="s">
        <v>274</v>
      </c>
      <c r="F59" s="583">
        <v>3.0700000000000002E-2</v>
      </c>
      <c r="G59" s="642">
        <v>0.74</v>
      </c>
      <c r="H59" s="642">
        <v>78.540000000000006</v>
      </c>
      <c r="I59" s="642">
        <v>2161</v>
      </c>
      <c r="J59" s="642">
        <v>900.56</v>
      </c>
      <c r="K59" s="583">
        <v>3.2399999999999998E-2</v>
      </c>
      <c r="L59" s="642">
        <v>549</v>
      </c>
      <c r="M59" s="642">
        <v>3.162471E-2</v>
      </c>
    </row>
    <row r="60" spans="1:13">
      <c r="A60" s="226">
        <v>59</v>
      </c>
      <c r="B60" s="847"/>
      <c r="C60" s="639">
        <f t="shared" si="1"/>
        <v>28</v>
      </c>
      <c r="D60" s="582">
        <v>41698</v>
      </c>
      <c r="E60" s="112" t="s">
        <v>274</v>
      </c>
      <c r="F60" s="583">
        <v>3.0700000000000002E-2</v>
      </c>
      <c r="G60" s="642">
        <v>0.74</v>
      </c>
      <c r="H60" s="642">
        <v>78.540000000000006</v>
      </c>
      <c r="I60" s="642">
        <v>2161</v>
      </c>
      <c r="J60" s="642">
        <v>900.56</v>
      </c>
      <c r="K60" s="583">
        <v>3.2399999999999998E-2</v>
      </c>
      <c r="L60" s="642">
        <v>549</v>
      </c>
      <c r="M60" s="642">
        <v>3.162471E-2</v>
      </c>
    </row>
    <row r="61" spans="1:13">
      <c r="A61" s="226">
        <v>60</v>
      </c>
      <c r="B61" s="845" t="s">
        <v>9</v>
      </c>
      <c r="C61" s="639">
        <f t="shared" si="1"/>
        <v>1</v>
      </c>
      <c r="D61" s="582">
        <v>41699</v>
      </c>
      <c r="E61" s="112" t="s">
        <v>274</v>
      </c>
      <c r="F61" s="583">
        <v>3.0700000000000002E-2</v>
      </c>
      <c r="G61" s="642">
        <v>0.74</v>
      </c>
      <c r="H61" s="642">
        <v>78.540000000000006</v>
      </c>
      <c r="I61" s="642">
        <v>2160</v>
      </c>
      <c r="J61" s="642">
        <v>900.56</v>
      </c>
      <c r="K61" s="583">
        <v>3.2399999999999998E-2</v>
      </c>
      <c r="L61" s="642">
        <v>550</v>
      </c>
      <c r="M61" s="642">
        <v>3.1371910000000003E-2</v>
      </c>
    </row>
    <row r="62" spans="1:13">
      <c r="A62" s="226">
        <v>61</v>
      </c>
      <c r="B62" s="845"/>
      <c r="C62" s="639">
        <f t="shared" si="1"/>
        <v>2</v>
      </c>
      <c r="D62" s="582">
        <v>41700</v>
      </c>
      <c r="E62" s="112" t="s">
        <v>274</v>
      </c>
      <c r="F62" s="583">
        <v>3.0700000000000002E-2</v>
      </c>
      <c r="G62" s="642">
        <v>0.74</v>
      </c>
      <c r="H62" s="642">
        <v>78.540000000000006</v>
      </c>
      <c r="I62" s="642">
        <v>2160</v>
      </c>
      <c r="J62" s="642">
        <v>900.56</v>
      </c>
      <c r="K62" s="583">
        <v>3.2399999999999998E-2</v>
      </c>
      <c r="L62" s="642">
        <v>550</v>
      </c>
      <c r="M62" s="642">
        <v>3.1371910000000003E-2</v>
      </c>
    </row>
    <row r="63" spans="1:13">
      <c r="A63" s="226">
        <v>62</v>
      </c>
      <c r="B63" s="845"/>
      <c r="C63" s="639">
        <f t="shared" si="1"/>
        <v>3</v>
      </c>
      <c r="D63" s="582">
        <v>41701</v>
      </c>
      <c r="E63" s="112" t="s">
        <v>275</v>
      </c>
      <c r="F63" s="583">
        <v>1.35E-2</v>
      </c>
      <c r="G63" s="642">
        <v>0.32</v>
      </c>
      <c r="H63" s="642">
        <v>29.58</v>
      </c>
      <c r="I63" s="642">
        <v>2160</v>
      </c>
      <c r="J63" s="642">
        <v>997.56</v>
      </c>
      <c r="K63" s="583">
        <v>3.2399999999999998E-2</v>
      </c>
      <c r="L63" s="642">
        <v>648</v>
      </c>
      <c r="M63" s="642">
        <v>1.379244E-2</v>
      </c>
    </row>
    <row r="64" spans="1:13">
      <c r="A64" s="226">
        <v>63</v>
      </c>
      <c r="B64" s="845"/>
      <c r="C64" s="639">
        <f t="shared" si="1"/>
        <v>4</v>
      </c>
      <c r="D64" s="582">
        <v>41702</v>
      </c>
      <c r="E64" s="112" t="s">
        <v>275</v>
      </c>
      <c r="F64" s="583">
        <v>1.35E-2</v>
      </c>
      <c r="G64" s="642">
        <v>0.32</v>
      </c>
      <c r="H64" s="642">
        <v>29.58</v>
      </c>
      <c r="I64" s="642">
        <v>2160</v>
      </c>
      <c r="J64" s="642">
        <v>997.56</v>
      </c>
      <c r="K64" s="583">
        <v>3.2399999999999998E-2</v>
      </c>
      <c r="L64" s="642">
        <v>648</v>
      </c>
      <c r="M64" s="642">
        <v>1.379244E-2</v>
      </c>
    </row>
    <row r="65" spans="1:13">
      <c r="A65" s="226">
        <v>64</v>
      </c>
      <c r="B65" s="845"/>
      <c r="C65" s="639">
        <f t="shared" si="1"/>
        <v>5</v>
      </c>
      <c r="D65" s="582">
        <v>41703</v>
      </c>
      <c r="E65" s="112" t="s">
        <v>275</v>
      </c>
      <c r="F65" s="583">
        <v>1.35E-2</v>
      </c>
      <c r="G65" s="642">
        <v>0.32</v>
      </c>
      <c r="H65" s="642">
        <v>29.58</v>
      </c>
      <c r="I65" s="642">
        <v>2160</v>
      </c>
      <c r="J65" s="642">
        <v>997.56</v>
      </c>
      <c r="K65" s="583">
        <v>3.2399999999999998E-2</v>
      </c>
      <c r="L65" s="642">
        <v>648</v>
      </c>
      <c r="M65" s="642">
        <v>1.379244E-2</v>
      </c>
    </row>
    <row r="66" spans="1:13">
      <c r="A66" s="226">
        <v>65</v>
      </c>
      <c r="B66" s="845"/>
      <c r="C66" s="639">
        <f t="shared" si="1"/>
        <v>6</v>
      </c>
      <c r="D66" s="582">
        <v>41704</v>
      </c>
      <c r="E66" s="112" t="s">
        <v>275</v>
      </c>
      <c r="F66" s="583">
        <v>1.35E-2</v>
      </c>
      <c r="G66" s="642">
        <v>0.32</v>
      </c>
      <c r="H66" s="642">
        <v>29.58</v>
      </c>
      <c r="I66" s="642">
        <v>2160</v>
      </c>
      <c r="J66" s="642">
        <v>997.56</v>
      </c>
      <c r="K66" s="583">
        <v>3.2399999999999998E-2</v>
      </c>
      <c r="L66" s="642">
        <v>648</v>
      </c>
      <c r="M66" s="642">
        <v>1.379244E-2</v>
      </c>
    </row>
    <row r="67" spans="1:13">
      <c r="A67" s="226">
        <v>66</v>
      </c>
      <c r="B67" s="845"/>
      <c r="C67" s="639">
        <f t="shared" si="1"/>
        <v>7</v>
      </c>
      <c r="D67" s="582">
        <v>41705</v>
      </c>
      <c r="E67" s="112" t="s">
        <v>275</v>
      </c>
      <c r="F67" s="583">
        <v>1.35E-2</v>
      </c>
      <c r="G67" s="642">
        <v>0.32</v>
      </c>
      <c r="H67" s="642">
        <v>29.58</v>
      </c>
      <c r="I67" s="642">
        <v>2160</v>
      </c>
      <c r="J67" s="642">
        <v>997.56</v>
      </c>
      <c r="K67" s="583">
        <v>3.2399999999999998E-2</v>
      </c>
      <c r="L67" s="642">
        <v>648</v>
      </c>
      <c r="M67" s="642">
        <v>1.379244E-2</v>
      </c>
    </row>
    <row r="68" spans="1:13">
      <c r="A68" s="226">
        <v>67</v>
      </c>
      <c r="B68" s="845"/>
      <c r="C68" s="639">
        <f t="shared" si="1"/>
        <v>8</v>
      </c>
      <c r="D68" s="582">
        <v>41706</v>
      </c>
      <c r="E68" s="112" t="s">
        <v>275</v>
      </c>
      <c r="F68" s="583">
        <v>1.35E-2</v>
      </c>
      <c r="G68" s="642">
        <v>0.32</v>
      </c>
      <c r="H68" s="642">
        <v>29.58</v>
      </c>
      <c r="I68" s="642">
        <v>2160</v>
      </c>
      <c r="J68" s="642">
        <v>997.56</v>
      </c>
      <c r="K68" s="583">
        <v>3.2399999999999998E-2</v>
      </c>
      <c r="L68" s="642">
        <v>648</v>
      </c>
      <c r="M68" s="642">
        <v>1.379244E-2</v>
      </c>
    </row>
    <row r="69" spans="1:13">
      <c r="A69" s="226">
        <v>68</v>
      </c>
      <c r="B69" s="845"/>
      <c r="C69" s="639">
        <f t="shared" si="1"/>
        <v>9</v>
      </c>
      <c r="D69" s="582">
        <v>41707</v>
      </c>
      <c r="E69" s="112" t="s">
        <v>276</v>
      </c>
      <c r="F69" s="583">
        <v>3.0999999999999999E-3</v>
      </c>
      <c r="G69" s="642">
        <v>7.0000000000000007E-2</v>
      </c>
      <c r="H69" s="642">
        <v>6.74</v>
      </c>
      <c r="I69" s="642">
        <v>2160</v>
      </c>
      <c r="J69" s="642">
        <v>1150.56</v>
      </c>
      <c r="K69" s="583">
        <v>3.2399999999999998E-2</v>
      </c>
      <c r="L69" s="642">
        <v>793</v>
      </c>
      <c r="M69" s="642">
        <v>3.2314399999999999E-3</v>
      </c>
    </row>
    <row r="70" spans="1:13">
      <c r="A70" s="226">
        <v>69</v>
      </c>
      <c r="B70" s="845"/>
      <c r="C70" s="639">
        <f t="shared" si="1"/>
        <v>10</v>
      </c>
      <c r="D70" s="582">
        <v>41708</v>
      </c>
      <c r="E70" s="112" t="s">
        <v>276</v>
      </c>
      <c r="F70" s="583">
        <v>3.0999999999999999E-3</v>
      </c>
      <c r="G70" s="642">
        <v>7.0000000000000007E-2</v>
      </c>
      <c r="H70" s="642">
        <v>6.74</v>
      </c>
      <c r="I70" s="642">
        <v>2160</v>
      </c>
      <c r="J70" s="642">
        <v>1150.56</v>
      </c>
      <c r="K70" s="583">
        <v>3.2399999999999998E-2</v>
      </c>
      <c r="L70" s="642">
        <v>793</v>
      </c>
      <c r="M70" s="642">
        <v>3.2314399999999999E-3</v>
      </c>
    </row>
    <row r="71" spans="1:13">
      <c r="A71" s="226">
        <v>70</v>
      </c>
      <c r="B71" s="845"/>
      <c r="C71" s="639">
        <f t="shared" si="1"/>
        <v>11</v>
      </c>
      <c r="D71" s="582">
        <v>41709</v>
      </c>
      <c r="E71" s="112" t="s">
        <v>276</v>
      </c>
      <c r="F71" s="583">
        <v>3.0999999999999999E-3</v>
      </c>
      <c r="G71" s="642">
        <v>7.0000000000000007E-2</v>
      </c>
      <c r="H71" s="642">
        <v>6.74</v>
      </c>
      <c r="I71" s="642">
        <v>2160</v>
      </c>
      <c r="J71" s="642">
        <v>1150.56</v>
      </c>
      <c r="K71" s="583">
        <v>3.2399999999999998E-2</v>
      </c>
      <c r="L71" s="642">
        <v>793</v>
      </c>
      <c r="M71" s="642">
        <v>3.2314399999999999E-3</v>
      </c>
    </row>
    <row r="72" spans="1:13">
      <c r="A72" s="226">
        <v>71</v>
      </c>
      <c r="B72" s="845"/>
      <c r="C72" s="639">
        <f t="shared" si="1"/>
        <v>12</v>
      </c>
      <c r="D72" s="582">
        <v>41710</v>
      </c>
      <c r="E72" s="112" t="s">
        <v>276</v>
      </c>
      <c r="F72" s="583">
        <v>3.0999999999999999E-3</v>
      </c>
      <c r="G72" s="642">
        <v>7.0000000000000007E-2</v>
      </c>
      <c r="H72" s="642">
        <v>6.74</v>
      </c>
      <c r="I72" s="642">
        <v>2160</v>
      </c>
      <c r="J72" s="642">
        <v>1150.56</v>
      </c>
      <c r="K72" s="583">
        <v>3.2399999999999998E-2</v>
      </c>
      <c r="L72" s="642">
        <v>793</v>
      </c>
      <c r="M72" s="642">
        <v>3.2314399999999999E-3</v>
      </c>
    </row>
    <row r="73" spans="1:13">
      <c r="A73" s="226">
        <v>72</v>
      </c>
      <c r="B73" s="845"/>
      <c r="C73" s="639">
        <f t="shared" si="1"/>
        <v>13</v>
      </c>
      <c r="D73" s="582">
        <v>41711</v>
      </c>
      <c r="E73" s="112" t="s">
        <v>276</v>
      </c>
      <c r="F73" s="583">
        <v>3.0999999999999999E-3</v>
      </c>
      <c r="G73" s="642">
        <v>7.0000000000000007E-2</v>
      </c>
      <c r="H73" s="642">
        <v>6.74</v>
      </c>
      <c r="I73" s="642">
        <v>2160</v>
      </c>
      <c r="J73" s="642">
        <v>1150.56</v>
      </c>
      <c r="K73" s="583">
        <v>3.2399999999999998E-2</v>
      </c>
      <c r="L73" s="642">
        <v>793</v>
      </c>
      <c r="M73" s="642">
        <v>3.2314399999999999E-3</v>
      </c>
    </row>
    <row r="74" spans="1:13">
      <c r="A74" s="226">
        <v>73</v>
      </c>
      <c r="B74" s="845"/>
      <c r="C74" s="639">
        <f t="shared" si="1"/>
        <v>14</v>
      </c>
      <c r="D74" s="582">
        <v>41712</v>
      </c>
      <c r="E74" s="112" t="s">
        <v>276</v>
      </c>
      <c r="F74" s="583">
        <v>3.0999999999999999E-3</v>
      </c>
      <c r="G74" s="642">
        <v>7.0000000000000007E-2</v>
      </c>
      <c r="H74" s="642">
        <v>6.74</v>
      </c>
      <c r="I74" s="642">
        <v>2160</v>
      </c>
      <c r="J74" s="642">
        <v>1150.56</v>
      </c>
      <c r="K74" s="583">
        <v>3.2399999999999998E-2</v>
      </c>
      <c r="L74" s="642">
        <v>793</v>
      </c>
      <c r="M74" s="642">
        <v>3.2314399999999999E-3</v>
      </c>
    </row>
    <row r="75" spans="1:13">
      <c r="A75" s="226">
        <v>74</v>
      </c>
      <c r="B75" s="845"/>
      <c r="C75" s="639">
        <f t="shared" si="1"/>
        <v>15</v>
      </c>
      <c r="D75" s="582">
        <v>41713</v>
      </c>
      <c r="E75" s="112" t="s">
        <v>276</v>
      </c>
      <c r="F75" s="583">
        <v>3.0999999999999999E-3</v>
      </c>
      <c r="G75" s="642">
        <v>7.0000000000000007E-2</v>
      </c>
      <c r="H75" s="642">
        <v>6.74</v>
      </c>
      <c r="I75" s="642">
        <v>2160</v>
      </c>
      <c r="J75" s="642">
        <v>1150.56</v>
      </c>
      <c r="K75" s="583">
        <v>3.2399999999999998E-2</v>
      </c>
      <c r="L75" s="642">
        <v>793</v>
      </c>
      <c r="M75" s="642">
        <v>3.2314399999999999E-3</v>
      </c>
    </row>
    <row r="76" spans="1:13">
      <c r="A76" s="226">
        <v>75</v>
      </c>
      <c r="B76" s="845"/>
      <c r="C76" s="639">
        <f t="shared" si="1"/>
        <v>16</v>
      </c>
      <c r="D76" s="582">
        <v>41714</v>
      </c>
      <c r="E76" s="112" t="s">
        <v>276</v>
      </c>
      <c r="F76" s="583">
        <v>3.0999999999999999E-3</v>
      </c>
      <c r="G76" s="642">
        <v>7.0000000000000007E-2</v>
      </c>
      <c r="H76" s="642">
        <v>6.74</v>
      </c>
      <c r="I76" s="642">
        <v>2160</v>
      </c>
      <c r="J76" s="642">
        <v>1150.56</v>
      </c>
      <c r="K76" s="583">
        <v>3.2399999999999998E-2</v>
      </c>
      <c r="L76" s="642">
        <v>793</v>
      </c>
      <c r="M76" s="642">
        <v>3.2314399999999999E-3</v>
      </c>
    </row>
    <row r="77" spans="1:13">
      <c r="A77" s="226">
        <v>76</v>
      </c>
      <c r="B77" s="845"/>
      <c r="C77" s="639">
        <f t="shared" si="1"/>
        <v>17</v>
      </c>
      <c r="D77" s="582">
        <v>41715</v>
      </c>
      <c r="E77" s="112" t="s">
        <v>276</v>
      </c>
      <c r="F77" s="583">
        <v>3.0999999999999999E-3</v>
      </c>
      <c r="G77" s="642">
        <v>7.0000000000000007E-2</v>
      </c>
      <c r="H77" s="642">
        <v>6.74</v>
      </c>
      <c r="I77" s="642">
        <v>2160</v>
      </c>
      <c r="J77" s="642">
        <v>1150.56</v>
      </c>
      <c r="K77" s="583">
        <v>3.2399999999999998E-2</v>
      </c>
      <c r="L77" s="642">
        <v>793</v>
      </c>
      <c r="M77" s="642">
        <v>3.2314399999999999E-3</v>
      </c>
    </row>
    <row r="78" spans="1:13">
      <c r="A78" s="226">
        <v>77</v>
      </c>
      <c r="B78" s="845"/>
      <c r="C78" s="639">
        <f t="shared" si="1"/>
        <v>18</v>
      </c>
      <c r="D78" s="582">
        <v>41716</v>
      </c>
      <c r="E78" s="112" t="s">
        <v>276</v>
      </c>
      <c r="F78" s="583">
        <v>3.0999999999999999E-3</v>
      </c>
      <c r="G78" s="642">
        <v>7.0000000000000007E-2</v>
      </c>
      <c r="H78" s="642">
        <v>6.74</v>
      </c>
      <c r="I78" s="642">
        <v>2160</v>
      </c>
      <c r="J78" s="642">
        <v>1150.56</v>
      </c>
      <c r="K78" s="583">
        <v>3.2399999999999998E-2</v>
      </c>
      <c r="L78" s="642">
        <v>793</v>
      </c>
      <c r="M78" s="642">
        <v>3.2314399999999999E-3</v>
      </c>
    </row>
    <row r="79" spans="1:13">
      <c r="A79" s="226">
        <v>78</v>
      </c>
      <c r="B79" s="845"/>
      <c r="C79" s="639">
        <f t="shared" si="1"/>
        <v>19</v>
      </c>
      <c r="D79" s="582">
        <v>41717</v>
      </c>
      <c r="E79" s="112" t="s">
        <v>276</v>
      </c>
      <c r="F79" s="583">
        <v>3.0999999999999999E-3</v>
      </c>
      <c r="G79" s="642">
        <v>7.0000000000000007E-2</v>
      </c>
      <c r="H79" s="642">
        <v>6.74</v>
      </c>
      <c r="I79" s="642">
        <v>2160</v>
      </c>
      <c r="J79" s="642">
        <v>1150.56</v>
      </c>
      <c r="K79" s="583">
        <v>3.2399999999999998E-2</v>
      </c>
      <c r="L79" s="642">
        <v>793</v>
      </c>
      <c r="M79" s="642">
        <v>3.2314399999999999E-3</v>
      </c>
    </row>
    <row r="80" spans="1:13">
      <c r="A80" s="226">
        <v>79</v>
      </c>
      <c r="B80" s="845"/>
      <c r="C80" s="639">
        <f t="shared" si="1"/>
        <v>20</v>
      </c>
      <c r="D80" s="582">
        <v>41718</v>
      </c>
      <c r="E80" s="112" t="s">
        <v>276</v>
      </c>
      <c r="F80" s="583">
        <v>3.0999999999999999E-3</v>
      </c>
      <c r="G80" s="642">
        <v>7.0000000000000007E-2</v>
      </c>
      <c r="H80" s="642">
        <v>6.74</v>
      </c>
      <c r="I80" s="642">
        <v>2160</v>
      </c>
      <c r="J80" s="642">
        <v>1150.56</v>
      </c>
      <c r="K80" s="583">
        <v>3.2399999999999998E-2</v>
      </c>
      <c r="L80" s="642">
        <v>793</v>
      </c>
      <c r="M80" s="642">
        <v>3.2314399999999999E-3</v>
      </c>
    </row>
    <row r="81" spans="1:13">
      <c r="A81" s="226">
        <v>80</v>
      </c>
      <c r="B81" s="845"/>
      <c r="C81" s="639">
        <f t="shared" si="1"/>
        <v>21</v>
      </c>
      <c r="D81" s="582">
        <v>41719</v>
      </c>
      <c r="E81" s="112" t="s">
        <v>276</v>
      </c>
      <c r="F81" s="583">
        <v>3.0999999999999999E-3</v>
      </c>
      <c r="G81" s="642">
        <v>7.0000000000000007E-2</v>
      </c>
      <c r="H81" s="642">
        <v>6.74</v>
      </c>
      <c r="I81" s="642">
        <v>2160</v>
      </c>
      <c r="J81" s="642">
        <v>1150.56</v>
      </c>
      <c r="K81" s="583">
        <v>3.2399999999999998E-2</v>
      </c>
      <c r="L81" s="642">
        <v>793</v>
      </c>
      <c r="M81" s="642">
        <v>3.2314399999999999E-3</v>
      </c>
    </row>
    <row r="82" spans="1:13">
      <c r="A82" s="226">
        <v>81</v>
      </c>
      <c r="B82" s="845"/>
      <c r="C82" s="639">
        <f t="shared" si="1"/>
        <v>22</v>
      </c>
      <c r="D82" s="582">
        <v>41720</v>
      </c>
      <c r="E82" s="112" t="s">
        <v>276</v>
      </c>
      <c r="F82" s="583">
        <v>3.0999999999999999E-3</v>
      </c>
      <c r="G82" s="642">
        <v>7.0000000000000007E-2</v>
      </c>
      <c r="H82" s="642">
        <v>6.74</v>
      </c>
      <c r="I82" s="642">
        <v>2160</v>
      </c>
      <c r="J82" s="642">
        <v>1150.56</v>
      </c>
      <c r="K82" s="583">
        <v>3.2399999999999998E-2</v>
      </c>
      <c r="L82" s="642">
        <v>793</v>
      </c>
      <c r="M82" s="642">
        <v>3.2314399999999999E-3</v>
      </c>
    </row>
    <row r="83" spans="1:13">
      <c r="A83" s="226">
        <v>82</v>
      </c>
      <c r="B83" s="845"/>
      <c r="C83" s="639">
        <f t="shared" si="1"/>
        <v>23</v>
      </c>
      <c r="D83" s="582">
        <v>41721</v>
      </c>
      <c r="E83" s="112" t="s">
        <v>277</v>
      </c>
      <c r="F83" s="583">
        <v>3.1199999999999999E-2</v>
      </c>
      <c r="G83" s="642">
        <v>0.75</v>
      </c>
      <c r="H83" s="642">
        <v>68.319999999999993</v>
      </c>
      <c r="I83" s="642">
        <v>2160</v>
      </c>
      <c r="J83" s="642">
        <v>829.56</v>
      </c>
      <c r="K83" s="583">
        <v>3.2399999999999998E-2</v>
      </c>
      <c r="L83" s="642">
        <v>516</v>
      </c>
      <c r="M83" s="642">
        <v>4.1059770000000002E-2</v>
      </c>
    </row>
    <row r="84" spans="1:13">
      <c r="A84" s="226">
        <v>83</v>
      </c>
      <c r="B84" s="845"/>
      <c r="C84" s="639">
        <f t="shared" si="1"/>
        <v>24</v>
      </c>
      <c r="D84" s="582">
        <v>41722</v>
      </c>
      <c r="E84" s="112" t="s">
        <v>277</v>
      </c>
      <c r="F84" s="583">
        <v>3.1199999999999999E-2</v>
      </c>
      <c r="G84" s="642">
        <v>0.75</v>
      </c>
      <c r="H84" s="642">
        <v>68.319999999999993</v>
      </c>
      <c r="I84" s="642">
        <v>2160</v>
      </c>
      <c r="J84" s="642">
        <v>829.56</v>
      </c>
      <c r="K84" s="583">
        <v>3.2399999999999998E-2</v>
      </c>
      <c r="L84" s="642">
        <v>516</v>
      </c>
      <c r="M84" s="642">
        <v>4.1059770000000002E-2</v>
      </c>
    </row>
    <row r="85" spans="1:13">
      <c r="A85" s="226">
        <v>84</v>
      </c>
      <c r="B85" s="845"/>
      <c r="C85" s="639">
        <f t="shared" si="1"/>
        <v>25</v>
      </c>
      <c r="D85" s="582">
        <v>41723</v>
      </c>
      <c r="E85" s="112" t="s">
        <v>277</v>
      </c>
      <c r="F85" s="583">
        <v>3.1199999999999999E-2</v>
      </c>
      <c r="G85" s="642">
        <v>0.75</v>
      </c>
      <c r="H85" s="642">
        <v>68.319999999999993</v>
      </c>
      <c r="I85" s="642">
        <v>2160</v>
      </c>
      <c r="J85" s="642">
        <v>829.56</v>
      </c>
      <c r="K85" s="583">
        <v>3.2399999999999998E-2</v>
      </c>
      <c r="L85" s="642">
        <v>516</v>
      </c>
      <c r="M85" s="642">
        <v>4.1059770000000002E-2</v>
      </c>
    </row>
    <row r="86" spans="1:13">
      <c r="A86" s="226">
        <v>85</v>
      </c>
      <c r="B86" s="845"/>
      <c r="C86" s="639">
        <f t="shared" si="1"/>
        <v>26</v>
      </c>
      <c r="D86" s="582">
        <v>41724</v>
      </c>
      <c r="E86" s="112" t="s">
        <v>277</v>
      </c>
      <c r="F86" s="583">
        <v>3.1199999999999999E-2</v>
      </c>
      <c r="G86" s="642">
        <v>0.75</v>
      </c>
      <c r="H86" s="642">
        <v>68.319999999999993</v>
      </c>
      <c r="I86" s="642">
        <v>2160</v>
      </c>
      <c r="J86" s="642">
        <v>829.56</v>
      </c>
      <c r="K86" s="583">
        <v>3.2399999999999998E-2</v>
      </c>
      <c r="L86" s="642">
        <v>516</v>
      </c>
      <c r="M86" s="642">
        <v>4.1059770000000002E-2</v>
      </c>
    </row>
    <row r="87" spans="1:13">
      <c r="A87" s="226">
        <v>86</v>
      </c>
      <c r="B87" s="845"/>
      <c r="C87" s="639">
        <f t="shared" si="1"/>
        <v>27</v>
      </c>
      <c r="D87" s="582">
        <v>41725</v>
      </c>
      <c r="E87" s="112" t="s">
        <v>277</v>
      </c>
      <c r="F87" s="583">
        <v>3.1199999999999999E-2</v>
      </c>
      <c r="G87" s="642">
        <v>0.75</v>
      </c>
      <c r="H87" s="642">
        <v>68.319999999999993</v>
      </c>
      <c r="I87" s="642">
        <v>2160</v>
      </c>
      <c r="J87" s="642">
        <v>829.56</v>
      </c>
      <c r="K87" s="583">
        <v>3.2399999999999998E-2</v>
      </c>
      <c r="L87" s="642">
        <v>516</v>
      </c>
      <c r="M87" s="642">
        <v>4.1059770000000002E-2</v>
      </c>
    </row>
    <row r="88" spans="1:13">
      <c r="A88" s="226">
        <v>87</v>
      </c>
      <c r="B88" s="845"/>
      <c r="C88" s="639">
        <f t="shared" si="1"/>
        <v>28</v>
      </c>
      <c r="D88" s="582">
        <v>41726</v>
      </c>
      <c r="E88" s="112" t="s">
        <v>277</v>
      </c>
      <c r="F88" s="583">
        <v>3.1199999999999999E-2</v>
      </c>
      <c r="G88" s="642">
        <v>0.75</v>
      </c>
      <c r="H88" s="642">
        <v>68.319999999999993</v>
      </c>
      <c r="I88" s="642">
        <v>2160</v>
      </c>
      <c r="J88" s="642">
        <v>829.56</v>
      </c>
      <c r="K88" s="583">
        <v>3.2399999999999998E-2</v>
      </c>
      <c r="L88" s="642">
        <v>516</v>
      </c>
      <c r="M88" s="642">
        <v>4.1059770000000002E-2</v>
      </c>
    </row>
    <row r="89" spans="1:13">
      <c r="A89" s="226">
        <v>88</v>
      </c>
      <c r="B89" s="845"/>
      <c r="C89" s="639">
        <f t="shared" si="1"/>
        <v>29</v>
      </c>
      <c r="D89" s="582">
        <v>41727</v>
      </c>
      <c r="E89" s="112" t="s">
        <v>277</v>
      </c>
      <c r="F89" s="583">
        <v>3.1199999999999999E-2</v>
      </c>
      <c r="G89" s="642">
        <v>0.75</v>
      </c>
      <c r="H89" s="642">
        <v>68.319999999999993</v>
      </c>
      <c r="I89" s="642">
        <v>2160</v>
      </c>
      <c r="J89" s="642">
        <v>829.56</v>
      </c>
      <c r="K89" s="583">
        <v>3.2399999999999998E-2</v>
      </c>
      <c r="L89" s="642">
        <v>516</v>
      </c>
      <c r="M89" s="642">
        <v>4.1059770000000002E-2</v>
      </c>
    </row>
    <row r="90" spans="1:13">
      <c r="A90" s="226">
        <v>89</v>
      </c>
      <c r="B90" s="845"/>
      <c r="C90" s="639">
        <f t="shared" si="1"/>
        <v>30</v>
      </c>
      <c r="D90" s="582">
        <v>41728</v>
      </c>
      <c r="E90" s="112" t="s">
        <v>278</v>
      </c>
      <c r="F90" s="583">
        <v>3.0999999999999999E-3</v>
      </c>
      <c r="G90" s="642">
        <v>7.0000000000000007E-2</v>
      </c>
      <c r="H90" s="642">
        <v>6.74</v>
      </c>
      <c r="I90" s="642">
        <v>2160</v>
      </c>
      <c r="J90" s="642">
        <v>1150.56</v>
      </c>
      <c r="K90" s="583">
        <v>3.2399999999999998E-2</v>
      </c>
      <c r="L90" s="642">
        <v>793</v>
      </c>
      <c r="M90" s="642">
        <v>3.2314399999999999E-3</v>
      </c>
    </row>
    <row r="91" spans="1:13">
      <c r="A91" s="226">
        <v>90</v>
      </c>
      <c r="B91" s="845"/>
      <c r="C91" s="639">
        <f t="shared" si="1"/>
        <v>31</v>
      </c>
      <c r="D91" s="582">
        <v>41729</v>
      </c>
      <c r="E91" s="112" t="s">
        <v>278</v>
      </c>
      <c r="F91" s="583">
        <v>3.0999999999999999E-3</v>
      </c>
      <c r="G91" s="642">
        <v>7.0000000000000007E-2</v>
      </c>
      <c r="H91" s="642">
        <v>6.74</v>
      </c>
      <c r="I91" s="642">
        <v>2160</v>
      </c>
      <c r="J91" s="642">
        <v>1150.56</v>
      </c>
      <c r="K91" s="583">
        <v>3.2399999999999998E-2</v>
      </c>
      <c r="L91" s="642">
        <v>793</v>
      </c>
      <c r="M91" s="642">
        <v>3.2314399999999999E-3</v>
      </c>
    </row>
    <row r="92" spans="1:13">
      <c r="A92" s="226">
        <v>91</v>
      </c>
      <c r="B92" s="845" t="s">
        <v>10</v>
      </c>
      <c r="C92" s="639">
        <f t="shared" si="1"/>
        <v>1</v>
      </c>
      <c r="D92" s="582">
        <v>41730</v>
      </c>
      <c r="E92" s="112" t="s">
        <v>279</v>
      </c>
      <c r="F92" s="583">
        <v>2.3599999999999999E-2</v>
      </c>
      <c r="G92" s="642">
        <v>0.56999999999999995</v>
      </c>
      <c r="H92" s="642">
        <v>52.06</v>
      </c>
      <c r="I92" s="642">
        <v>2181</v>
      </c>
      <c r="J92" s="642">
        <v>885.56</v>
      </c>
      <c r="K92" s="583">
        <v>3.2399999999999998E-2</v>
      </c>
      <c r="L92" s="642">
        <v>555</v>
      </c>
      <c r="M92" s="642">
        <v>3.013482E-2</v>
      </c>
    </row>
    <row r="93" spans="1:13">
      <c r="A93" s="226">
        <v>92</v>
      </c>
      <c r="B93" s="845"/>
      <c r="C93" s="639">
        <f t="shared" si="1"/>
        <v>2</v>
      </c>
      <c r="D93" s="582">
        <v>41731</v>
      </c>
      <c r="E93" s="112" t="s">
        <v>279</v>
      </c>
      <c r="F93" s="583">
        <v>2.3599999999999999E-2</v>
      </c>
      <c r="G93" s="642">
        <v>0.56999999999999995</v>
      </c>
      <c r="H93" s="642">
        <v>52.06</v>
      </c>
      <c r="I93" s="642">
        <v>2181</v>
      </c>
      <c r="J93" s="642">
        <v>885.56</v>
      </c>
      <c r="K93" s="583">
        <v>3.2399999999999998E-2</v>
      </c>
      <c r="L93" s="642">
        <v>555</v>
      </c>
      <c r="M93" s="642">
        <v>3.013482E-2</v>
      </c>
    </row>
    <row r="94" spans="1:13">
      <c r="A94" s="226">
        <v>93</v>
      </c>
      <c r="B94" s="845"/>
      <c r="C94" s="639">
        <f t="shared" si="1"/>
        <v>3</v>
      </c>
      <c r="D94" s="582">
        <v>41732</v>
      </c>
      <c r="E94" s="112" t="s">
        <v>279</v>
      </c>
      <c r="F94" s="583">
        <v>2.3599999999999999E-2</v>
      </c>
      <c r="G94" s="642">
        <v>0.56999999999999995</v>
      </c>
      <c r="H94" s="642">
        <v>52.06</v>
      </c>
      <c r="I94" s="642">
        <v>2181</v>
      </c>
      <c r="J94" s="642">
        <v>885.56</v>
      </c>
      <c r="K94" s="583">
        <v>3.2399999999999998E-2</v>
      </c>
      <c r="L94" s="642">
        <v>555</v>
      </c>
      <c r="M94" s="642">
        <v>3.013482E-2</v>
      </c>
    </row>
    <row r="95" spans="1:13">
      <c r="A95" s="226">
        <v>94</v>
      </c>
      <c r="B95" s="845"/>
      <c r="C95" s="639">
        <f t="shared" si="1"/>
        <v>4</v>
      </c>
      <c r="D95" s="582">
        <v>41733</v>
      </c>
      <c r="E95" s="112" t="s">
        <v>279</v>
      </c>
      <c r="F95" s="583">
        <v>2.3599999999999999E-2</v>
      </c>
      <c r="G95" s="642">
        <v>0.56999999999999995</v>
      </c>
      <c r="H95" s="642">
        <v>52.06</v>
      </c>
      <c r="I95" s="642">
        <v>2181</v>
      </c>
      <c r="J95" s="642">
        <v>885.56</v>
      </c>
      <c r="K95" s="583">
        <v>3.2399999999999998E-2</v>
      </c>
      <c r="L95" s="642">
        <v>555</v>
      </c>
      <c r="M95" s="642">
        <v>3.013482E-2</v>
      </c>
    </row>
    <row r="96" spans="1:13">
      <c r="A96" s="226">
        <v>95</v>
      </c>
      <c r="B96" s="845"/>
      <c r="C96" s="639">
        <f t="shared" si="1"/>
        <v>5</v>
      </c>
      <c r="D96" s="582">
        <v>41734</v>
      </c>
      <c r="E96" s="112" t="s">
        <v>280</v>
      </c>
      <c r="F96" s="583">
        <v>7.6200000000000004E-2</v>
      </c>
      <c r="G96" s="642">
        <v>1.83</v>
      </c>
      <c r="H96" s="642">
        <v>194.89</v>
      </c>
      <c r="I96" s="642">
        <v>2181</v>
      </c>
      <c r="J96" s="642">
        <v>731.56</v>
      </c>
      <c r="K96" s="583">
        <v>3.2399999999999998E-2</v>
      </c>
      <c r="L96" s="642">
        <v>413</v>
      </c>
      <c r="M96" s="642">
        <v>8.8357939999999996E-2</v>
      </c>
    </row>
    <row r="97" spans="1:13">
      <c r="A97" s="226">
        <v>96</v>
      </c>
      <c r="B97" s="845"/>
      <c r="C97" s="639">
        <f t="shared" si="1"/>
        <v>6</v>
      </c>
      <c r="D97" s="582">
        <v>41735</v>
      </c>
      <c r="E97" s="112" t="s">
        <v>280</v>
      </c>
      <c r="F97" s="583">
        <v>7.6200000000000004E-2</v>
      </c>
      <c r="G97" s="642">
        <v>1.83</v>
      </c>
      <c r="H97" s="642">
        <v>194.89</v>
      </c>
      <c r="I97" s="642">
        <v>2181</v>
      </c>
      <c r="J97" s="642">
        <v>731.56</v>
      </c>
      <c r="K97" s="583">
        <v>3.2399999999999998E-2</v>
      </c>
      <c r="L97" s="642">
        <v>413</v>
      </c>
      <c r="M97" s="642">
        <v>8.8357939999999996E-2</v>
      </c>
    </row>
    <row r="98" spans="1:13">
      <c r="A98" s="226">
        <v>97</v>
      </c>
      <c r="B98" s="845"/>
      <c r="C98" s="639">
        <f t="shared" ref="C98:C161" si="2">DAY(D98)</f>
        <v>7</v>
      </c>
      <c r="D98" s="582">
        <v>41736</v>
      </c>
      <c r="E98" s="112" t="s">
        <v>280</v>
      </c>
      <c r="F98" s="583">
        <v>7.6200000000000004E-2</v>
      </c>
      <c r="G98" s="642">
        <v>1.83</v>
      </c>
      <c r="H98" s="642">
        <v>194.89</v>
      </c>
      <c r="I98" s="642">
        <v>2181</v>
      </c>
      <c r="J98" s="642">
        <v>731.56</v>
      </c>
      <c r="K98" s="583">
        <v>3.2399999999999998E-2</v>
      </c>
      <c r="L98" s="642">
        <v>413</v>
      </c>
      <c r="M98" s="642">
        <v>8.8357939999999996E-2</v>
      </c>
    </row>
    <row r="99" spans="1:13">
      <c r="A99" s="226">
        <v>98</v>
      </c>
      <c r="B99" s="845"/>
      <c r="C99" s="639">
        <f t="shared" si="2"/>
        <v>8</v>
      </c>
      <c r="D99" s="582">
        <v>41737</v>
      </c>
      <c r="E99" s="112" t="s">
        <v>280</v>
      </c>
      <c r="F99" s="583">
        <v>7.6200000000000004E-2</v>
      </c>
      <c r="G99" s="642">
        <v>1.83</v>
      </c>
      <c r="H99" s="642">
        <v>194.89</v>
      </c>
      <c r="I99" s="642">
        <v>2181</v>
      </c>
      <c r="J99" s="642">
        <v>731.56</v>
      </c>
      <c r="K99" s="583">
        <v>3.2399999999999998E-2</v>
      </c>
      <c r="L99" s="642">
        <v>413</v>
      </c>
      <c r="M99" s="642">
        <v>8.8357939999999996E-2</v>
      </c>
    </row>
    <row r="100" spans="1:13">
      <c r="A100" s="226">
        <v>99</v>
      </c>
      <c r="B100" s="845"/>
      <c r="C100" s="639">
        <f t="shared" si="2"/>
        <v>9</v>
      </c>
      <c r="D100" s="582">
        <v>41738</v>
      </c>
      <c r="E100" s="112" t="s">
        <v>280</v>
      </c>
      <c r="F100" s="583">
        <v>7.6200000000000004E-2</v>
      </c>
      <c r="G100" s="642">
        <v>1.83</v>
      </c>
      <c r="H100" s="642">
        <v>194.89</v>
      </c>
      <c r="I100" s="642">
        <v>2181</v>
      </c>
      <c r="J100" s="642">
        <v>731.56</v>
      </c>
      <c r="K100" s="583">
        <v>3.2399999999999998E-2</v>
      </c>
      <c r="L100" s="642">
        <v>413</v>
      </c>
      <c r="M100" s="642">
        <v>8.8357939999999996E-2</v>
      </c>
    </row>
    <row r="101" spans="1:13">
      <c r="A101" s="226">
        <v>100</v>
      </c>
      <c r="B101" s="845"/>
      <c r="C101" s="639">
        <f t="shared" si="2"/>
        <v>10</v>
      </c>
      <c r="D101" s="582">
        <v>41739</v>
      </c>
      <c r="E101" s="112" t="s">
        <v>280</v>
      </c>
      <c r="F101" s="583">
        <v>7.6200000000000004E-2</v>
      </c>
      <c r="G101" s="642">
        <v>1.83</v>
      </c>
      <c r="H101" s="642">
        <v>194.89</v>
      </c>
      <c r="I101" s="642">
        <v>2181</v>
      </c>
      <c r="J101" s="642">
        <v>731.56</v>
      </c>
      <c r="K101" s="583">
        <v>3.2399999999999998E-2</v>
      </c>
      <c r="L101" s="642">
        <v>413</v>
      </c>
      <c r="M101" s="642">
        <v>8.8357939999999996E-2</v>
      </c>
    </row>
    <row r="102" spans="1:13">
      <c r="A102" s="226">
        <v>101</v>
      </c>
      <c r="B102" s="845"/>
      <c r="C102" s="639">
        <f t="shared" si="2"/>
        <v>11</v>
      </c>
      <c r="D102" s="582">
        <v>41740</v>
      </c>
      <c r="E102" s="112" t="s">
        <v>280</v>
      </c>
      <c r="F102" s="583">
        <v>7.6200000000000004E-2</v>
      </c>
      <c r="G102" s="642">
        <v>1.83</v>
      </c>
      <c r="H102" s="642">
        <v>194.89</v>
      </c>
      <c r="I102" s="642">
        <v>2181</v>
      </c>
      <c r="J102" s="642">
        <v>731.56</v>
      </c>
      <c r="K102" s="583">
        <v>3.2399999999999998E-2</v>
      </c>
      <c r="L102" s="642">
        <v>413</v>
      </c>
      <c r="M102" s="642">
        <v>8.8357939999999996E-2</v>
      </c>
    </row>
    <row r="103" spans="1:13">
      <c r="A103" s="226">
        <v>102</v>
      </c>
      <c r="B103" s="845"/>
      <c r="C103" s="639">
        <f t="shared" si="2"/>
        <v>12</v>
      </c>
      <c r="D103" s="582">
        <v>41741</v>
      </c>
      <c r="E103" s="112" t="s">
        <v>280</v>
      </c>
      <c r="F103" s="583">
        <v>7.6200000000000004E-2</v>
      </c>
      <c r="G103" s="642">
        <v>1.83</v>
      </c>
      <c r="H103" s="642">
        <v>194.89</v>
      </c>
      <c r="I103" s="642">
        <v>2181</v>
      </c>
      <c r="J103" s="642">
        <v>731.56</v>
      </c>
      <c r="K103" s="583">
        <v>3.2399999999999998E-2</v>
      </c>
      <c r="L103" s="642">
        <v>413</v>
      </c>
      <c r="M103" s="642">
        <v>8.8357939999999996E-2</v>
      </c>
    </row>
    <row r="104" spans="1:13">
      <c r="A104" s="226">
        <v>103</v>
      </c>
      <c r="B104" s="845"/>
      <c r="C104" s="639">
        <f t="shared" si="2"/>
        <v>13</v>
      </c>
      <c r="D104" s="582">
        <v>41742</v>
      </c>
      <c r="E104" s="112" t="s">
        <v>280</v>
      </c>
      <c r="F104" s="583">
        <v>7.6200000000000004E-2</v>
      </c>
      <c r="G104" s="642">
        <v>1.83</v>
      </c>
      <c r="H104" s="642">
        <v>194.89</v>
      </c>
      <c r="I104" s="642">
        <v>2181</v>
      </c>
      <c r="J104" s="642">
        <v>731.56</v>
      </c>
      <c r="K104" s="583">
        <v>3.2399999999999998E-2</v>
      </c>
      <c r="L104" s="642">
        <v>413</v>
      </c>
      <c r="M104" s="642">
        <v>8.8357939999999996E-2</v>
      </c>
    </row>
    <row r="105" spans="1:13">
      <c r="A105" s="226">
        <v>104</v>
      </c>
      <c r="B105" s="845"/>
      <c r="C105" s="639">
        <f t="shared" si="2"/>
        <v>14</v>
      </c>
      <c r="D105" s="582">
        <v>41743</v>
      </c>
      <c r="E105" s="112" t="s">
        <v>280</v>
      </c>
      <c r="F105" s="583">
        <v>7.6200000000000004E-2</v>
      </c>
      <c r="G105" s="642">
        <v>1.83</v>
      </c>
      <c r="H105" s="642">
        <v>194.89</v>
      </c>
      <c r="I105" s="642">
        <v>2181</v>
      </c>
      <c r="J105" s="642">
        <v>731.56</v>
      </c>
      <c r="K105" s="583">
        <v>3.2399999999999998E-2</v>
      </c>
      <c r="L105" s="642">
        <v>413</v>
      </c>
      <c r="M105" s="642">
        <v>8.8357939999999996E-2</v>
      </c>
    </row>
    <row r="106" spans="1:13">
      <c r="A106" s="226">
        <v>105</v>
      </c>
      <c r="B106" s="845"/>
      <c r="C106" s="639">
        <f t="shared" si="2"/>
        <v>15</v>
      </c>
      <c r="D106" s="582">
        <v>41744</v>
      </c>
      <c r="E106" s="112" t="s">
        <v>280</v>
      </c>
      <c r="F106" s="583">
        <v>7.6200000000000004E-2</v>
      </c>
      <c r="G106" s="642">
        <v>1.83</v>
      </c>
      <c r="H106" s="642">
        <v>194.89</v>
      </c>
      <c r="I106" s="642">
        <v>2181</v>
      </c>
      <c r="J106" s="642">
        <v>731.56</v>
      </c>
      <c r="K106" s="583">
        <v>3.2399999999999998E-2</v>
      </c>
      <c r="L106" s="642">
        <v>413</v>
      </c>
      <c r="M106" s="642">
        <v>8.8357939999999996E-2</v>
      </c>
    </row>
    <row r="107" spans="1:13">
      <c r="A107" s="226">
        <v>106</v>
      </c>
      <c r="B107" s="845"/>
      <c r="C107" s="639">
        <f t="shared" si="2"/>
        <v>16</v>
      </c>
      <c r="D107" s="582">
        <v>41745</v>
      </c>
      <c r="E107" s="112" t="s">
        <v>280</v>
      </c>
      <c r="F107" s="583">
        <v>7.6200000000000004E-2</v>
      </c>
      <c r="G107" s="642">
        <v>1.83</v>
      </c>
      <c r="H107" s="642">
        <v>194.89</v>
      </c>
      <c r="I107" s="642">
        <v>2181</v>
      </c>
      <c r="J107" s="642">
        <v>731.56</v>
      </c>
      <c r="K107" s="583">
        <v>3.2399999999999998E-2</v>
      </c>
      <c r="L107" s="642">
        <v>413</v>
      </c>
      <c r="M107" s="642">
        <v>8.8357939999999996E-2</v>
      </c>
    </row>
    <row r="108" spans="1:13">
      <c r="A108" s="226">
        <v>107</v>
      </c>
      <c r="B108" s="845"/>
      <c r="C108" s="639">
        <f t="shared" si="2"/>
        <v>17</v>
      </c>
      <c r="D108" s="582">
        <v>41746</v>
      </c>
      <c r="E108" s="112" t="s">
        <v>280</v>
      </c>
      <c r="F108" s="583">
        <v>7.6200000000000004E-2</v>
      </c>
      <c r="G108" s="642">
        <v>1.83</v>
      </c>
      <c r="H108" s="642">
        <v>194.89</v>
      </c>
      <c r="I108" s="642">
        <v>2181</v>
      </c>
      <c r="J108" s="642">
        <v>731.56</v>
      </c>
      <c r="K108" s="583">
        <v>3.2399999999999998E-2</v>
      </c>
      <c r="L108" s="642">
        <v>413</v>
      </c>
      <c r="M108" s="642">
        <v>8.8357939999999996E-2</v>
      </c>
    </row>
    <row r="109" spans="1:13">
      <c r="A109" s="226">
        <v>108</v>
      </c>
      <c r="B109" s="845"/>
      <c r="C109" s="639">
        <f t="shared" si="2"/>
        <v>18</v>
      </c>
      <c r="D109" s="582">
        <v>41747</v>
      </c>
      <c r="E109" s="112" t="s">
        <v>280</v>
      </c>
      <c r="F109" s="583">
        <v>7.6200000000000004E-2</v>
      </c>
      <c r="G109" s="642">
        <v>1.83</v>
      </c>
      <c r="H109" s="642">
        <v>194.89</v>
      </c>
      <c r="I109" s="642">
        <v>2181</v>
      </c>
      <c r="J109" s="642">
        <v>731.56</v>
      </c>
      <c r="K109" s="583">
        <v>3.2399999999999998E-2</v>
      </c>
      <c r="L109" s="642">
        <v>413</v>
      </c>
      <c r="M109" s="642">
        <v>8.8357939999999996E-2</v>
      </c>
    </row>
    <row r="110" spans="1:13">
      <c r="A110" s="226">
        <v>109</v>
      </c>
      <c r="B110" s="845"/>
      <c r="C110" s="639">
        <f t="shared" si="2"/>
        <v>19</v>
      </c>
      <c r="D110" s="582">
        <v>41748</v>
      </c>
      <c r="E110" s="112" t="s">
        <v>280</v>
      </c>
      <c r="F110" s="583">
        <v>7.6200000000000004E-2</v>
      </c>
      <c r="G110" s="642">
        <v>1.83</v>
      </c>
      <c r="H110" s="642">
        <v>194.89</v>
      </c>
      <c r="I110" s="642">
        <v>2181</v>
      </c>
      <c r="J110" s="642">
        <v>731.56</v>
      </c>
      <c r="K110" s="583">
        <v>3.2399999999999998E-2</v>
      </c>
      <c r="L110" s="642">
        <v>413</v>
      </c>
      <c r="M110" s="642">
        <v>8.8357939999999996E-2</v>
      </c>
    </row>
    <row r="111" spans="1:13">
      <c r="A111" s="226">
        <v>110</v>
      </c>
      <c r="B111" s="845"/>
      <c r="C111" s="639">
        <f t="shared" si="2"/>
        <v>20</v>
      </c>
      <c r="D111" s="582">
        <v>41749</v>
      </c>
      <c r="E111" s="112" t="s">
        <v>280</v>
      </c>
      <c r="F111" s="583">
        <v>7.6200000000000004E-2</v>
      </c>
      <c r="G111" s="642">
        <v>1.83</v>
      </c>
      <c r="H111" s="642">
        <v>194.89</v>
      </c>
      <c r="I111" s="642">
        <v>2181</v>
      </c>
      <c r="J111" s="642">
        <v>731.56</v>
      </c>
      <c r="K111" s="583">
        <v>3.2399999999999998E-2</v>
      </c>
      <c r="L111" s="642">
        <v>413</v>
      </c>
      <c r="M111" s="642">
        <v>8.8357939999999996E-2</v>
      </c>
    </row>
    <row r="112" spans="1:13">
      <c r="A112" s="226">
        <v>111</v>
      </c>
      <c r="B112" s="845"/>
      <c r="C112" s="639">
        <f t="shared" si="2"/>
        <v>21</v>
      </c>
      <c r="D112" s="582">
        <v>41750</v>
      </c>
      <c r="E112" s="112" t="s">
        <v>280</v>
      </c>
      <c r="F112" s="583">
        <v>7.6200000000000004E-2</v>
      </c>
      <c r="G112" s="642">
        <v>1.83</v>
      </c>
      <c r="H112" s="642">
        <v>194.89</v>
      </c>
      <c r="I112" s="642">
        <v>2181</v>
      </c>
      <c r="J112" s="642">
        <v>731.56</v>
      </c>
      <c r="K112" s="583">
        <v>3.2399999999999998E-2</v>
      </c>
      <c r="L112" s="642">
        <v>413</v>
      </c>
      <c r="M112" s="642">
        <v>8.8357939999999996E-2</v>
      </c>
    </row>
    <row r="113" spans="1:13">
      <c r="A113" s="226">
        <v>112</v>
      </c>
      <c r="B113" s="845"/>
      <c r="C113" s="639">
        <f t="shared" si="2"/>
        <v>22</v>
      </c>
      <c r="D113" s="582">
        <v>41751</v>
      </c>
      <c r="E113" s="112" t="s">
        <v>280</v>
      </c>
      <c r="F113" s="583">
        <v>7.6200000000000004E-2</v>
      </c>
      <c r="G113" s="642">
        <v>1.83</v>
      </c>
      <c r="H113" s="642">
        <v>194.89</v>
      </c>
      <c r="I113" s="642">
        <v>2181</v>
      </c>
      <c r="J113" s="642">
        <v>731.56</v>
      </c>
      <c r="K113" s="583">
        <v>3.2399999999999998E-2</v>
      </c>
      <c r="L113" s="642">
        <v>413</v>
      </c>
      <c r="M113" s="642">
        <v>8.8357939999999996E-2</v>
      </c>
    </row>
    <row r="114" spans="1:13">
      <c r="A114" s="226">
        <v>113</v>
      </c>
      <c r="B114" s="845"/>
      <c r="C114" s="639">
        <f t="shared" si="2"/>
        <v>23</v>
      </c>
      <c r="D114" s="582">
        <v>41752</v>
      </c>
      <c r="E114" s="112" t="s">
        <v>280</v>
      </c>
      <c r="F114" s="583">
        <v>7.6200000000000004E-2</v>
      </c>
      <c r="G114" s="642">
        <v>1.83</v>
      </c>
      <c r="H114" s="642">
        <v>194.89</v>
      </c>
      <c r="I114" s="642">
        <v>2181</v>
      </c>
      <c r="J114" s="642">
        <v>731.56</v>
      </c>
      <c r="K114" s="583">
        <v>3.2399999999999998E-2</v>
      </c>
      <c r="L114" s="642">
        <v>413</v>
      </c>
      <c r="M114" s="642">
        <v>8.8357939999999996E-2</v>
      </c>
    </row>
    <row r="115" spans="1:13">
      <c r="A115" s="226">
        <v>114</v>
      </c>
      <c r="B115" s="845"/>
      <c r="C115" s="639">
        <f t="shared" si="2"/>
        <v>24</v>
      </c>
      <c r="D115" s="582">
        <v>41753</v>
      </c>
      <c r="E115" s="112" t="s">
        <v>280</v>
      </c>
      <c r="F115" s="583">
        <v>7.6200000000000004E-2</v>
      </c>
      <c r="G115" s="642">
        <v>1.83</v>
      </c>
      <c r="H115" s="642">
        <v>194.89</v>
      </c>
      <c r="I115" s="642">
        <v>2181</v>
      </c>
      <c r="J115" s="642">
        <v>731.56</v>
      </c>
      <c r="K115" s="583">
        <v>3.2399999999999998E-2</v>
      </c>
      <c r="L115" s="642">
        <v>413</v>
      </c>
      <c r="M115" s="642">
        <v>8.8357939999999996E-2</v>
      </c>
    </row>
    <row r="116" spans="1:13">
      <c r="A116" s="226">
        <v>115</v>
      </c>
      <c r="B116" s="845"/>
      <c r="C116" s="639">
        <f t="shared" si="2"/>
        <v>25</v>
      </c>
      <c r="D116" s="582">
        <v>41754</v>
      </c>
      <c r="E116" s="112" t="s">
        <v>280</v>
      </c>
      <c r="F116" s="583">
        <v>7.6200000000000004E-2</v>
      </c>
      <c r="G116" s="642">
        <v>1.83</v>
      </c>
      <c r="H116" s="642">
        <v>194.89</v>
      </c>
      <c r="I116" s="642">
        <v>2181</v>
      </c>
      <c r="J116" s="642">
        <v>731.56</v>
      </c>
      <c r="K116" s="583">
        <v>3.2399999999999998E-2</v>
      </c>
      <c r="L116" s="642">
        <v>413</v>
      </c>
      <c r="M116" s="642">
        <v>8.8357939999999996E-2</v>
      </c>
    </row>
    <row r="117" spans="1:13">
      <c r="A117" s="226">
        <v>116</v>
      </c>
      <c r="B117" s="845"/>
      <c r="C117" s="639">
        <f t="shared" si="2"/>
        <v>26</v>
      </c>
      <c r="D117" s="582">
        <v>41755</v>
      </c>
      <c r="E117" s="112" t="s">
        <v>281</v>
      </c>
      <c r="F117" s="583">
        <v>3.6400000000000002E-2</v>
      </c>
      <c r="G117" s="642">
        <v>0.87</v>
      </c>
      <c r="H117" s="642">
        <v>91.13</v>
      </c>
      <c r="I117" s="642">
        <v>2181</v>
      </c>
      <c r="J117" s="642">
        <v>873.56</v>
      </c>
      <c r="K117" s="583">
        <v>3.2399999999999998E-2</v>
      </c>
      <c r="L117" s="642">
        <v>529</v>
      </c>
      <c r="M117" s="642">
        <v>3.7078979999999997E-2</v>
      </c>
    </row>
    <row r="118" spans="1:13">
      <c r="A118" s="226">
        <v>117</v>
      </c>
      <c r="B118" s="845"/>
      <c r="C118" s="639">
        <f t="shared" si="2"/>
        <v>27</v>
      </c>
      <c r="D118" s="582">
        <v>41756</v>
      </c>
      <c r="E118" s="112" t="s">
        <v>281</v>
      </c>
      <c r="F118" s="583">
        <v>3.6400000000000002E-2</v>
      </c>
      <c r="G118" s="642">
        <v>0.87</v>
      </c>
      <c r="H118" s="642">
        <v>91.13</v>
      </c>
      <c r="I118" s="642">
        <v>2181</v>
      </c>
      <c r="J118" s="642">
        <v>873.56</v>
      </c>
      <c r="K118" s="583">
        <v>3.2399999999999998E-2</v>
      </c>
      <c r="L118" s="642">
        <v>529</v>
      </c>
      <c r="M118" s="642">
        <v>3.7078979999999997E-2</v>
      </c>
    </row>
    <row r="119" spans="1:13">
      <c r="A119" s="226">
        <v>118</v>
      </c>
      <c r="B119" s="845"/>
      <c r="C119" s="639">
        <f t="shared" si="2"/>
        <v>28</v>
      </c>
      <c r="D119" s="582">
        <v>41757</v>
      </c>
      <c r="E119" s="112" t="s">
        <v>282</v>
      </c>
      <c r="F119" s="583">
        <v>9.0999999999999998E-2</v>
      </c>
      <c r="G119" s="642">
        <v>2.1800000000000002</v>
      </c>
      <c r="H119" s="642">
        <v>253.74</v>
      </c>
      <c r="I119" s="642">
        <v>2181</v>
      </c>
      <c r="J119" s="642">
        <v>742.56</v>
      </c>
      <c r="K119" s="583">
        <v>3.2399999999999998E-2</v>
      </c>
      <c r="L119" s="642">
        <v>409</v>
      </c>
      <c r="M119" s="642">
        <v>9.0887300000000004E-2</v>
      </c>
    </row>
    <row r="120" spans="1:13">
      <c r="A120" s="226">
        <v>119</v>
      </c>
      <c r="B120" s="845"/>
      <c r="C120" s="639">
        <f t="shared" si="2"/>
        <v>29</v>
      </c>
      <c r="D120" s="582">
        <v>41758</v>
      </c>
      <c r="E120" s="112" t="s">
        <v>282</v>
      </c>
      <c r="F120" s="583">
        <v>9.0999999999999998E-2</v>
      </c>
      <c r="G120" s="642">
        <v>2.1800000000000002</v>
      </c>
      <c r="H120" s="642">
        <v>253.74</v>
      </c>
      <c r="I120" s="642">
        <v>2181</v>
      </c>
      <c r="J120" s="642">
        <v>742.56</v>
      </c>
      <c r="K120" s="583">
        <v>3.2399999999999998E-2</v>
      </c>
      <c r="L120" s="642">
        <v>409</v>
      </c>
      <c r="M120" s="642">
        <v>9.0887300000000004E-2</v>
      </c>
    </row>
    <row r="121" spans="1:13">
      <c r="A121" s="226">
        <v>120</v>
      </c>
      <c r="B121" s="845"/>
      <c r="C121" s="639">
        <f t="shared" si="2"/>
        <v>30</v>
      </c>
      <c r="D121" s="582">
        <v>41759</v>
      </c>
      <c r="E121" s="112" t="s">
        <v>282</v>
      </c>
      <c r="F121" s="583">
        <v>9.0999999999999998E-2</v>
      </c>
      <c r="G121" s="642">
        <v>2.1800000000000002</v>
      </c>
      <c r="H121" s="642">
        <v>253.74</v>
      </c>
      <c r="I121" s="642">
        <v>2181</v>
      </c>
      <c r="J121" s="642">
        <v>742.56</v>
      </c>
      <c r="K121" s="583">
        <v>3.2399999999999998E-2</v>
      </c>
      <c r="L121" s="642">
        <v>409</v>
      </c>
      <c r="M121" s="642">
        <v>9.0887300000000004E-2</v>
      </c>
    </row>
    <row r="122" spans="1:13">
      <c r="A122" s="226">
        <v>121</v>
      </c>
      <c r="B122" s="845" t="s">
        <v>11</v>
      </c>
      <c r="C122" s="639">
        <f t="shared" si="2"/>
        <v>1</v>
      </c>
      <c r="D122" s="582">
        <v>41760</v>
      </c>
      <c r="E122" s="112" t="s">
        <v>283</v>
      </c>
      <c r="F122" s="583">
        <v>2.86E-2</v>
      </c>
      <c r="G122" s="642">
        <v>0.69</v>
      </c>
      <c r="H122" s="642">
        <v>67.62</v>
      </c>
      <c r="I122" s="642">
        <v>2170</v>
      </c>
      <c r="J122" s="642">
        <v>907.56</v>
      </c>
      <c r="K122" s="583">
        <v>3.2399999999999998E-2</v>
      </c>
      <c r="L122" s="642">
        <v>561</v>
      </c>
      <c r="M122" s="642">
        <v>2.8708150000000002E-2</v>
      </c>
    </row>
    <row r="123" spans="1:13">
      <c r="A123" s="226">
        <v>122</v>
      </c>
      <c r="B123" s="845"/>
      <c r="C123" s="639">
        <f t="shared" si="2"/>
        <v>2</v>
      </c>
      <c r="D123" s="582">
        <v>41761</v>
      </c>
      <c r="E123" s="112" t="s">
        <v>283</v>
      </c>
      <c r="F123" s="583">
        <v>2.86E-2</v>
      </c>
      <c r="G123" s="642">
        <v>0.69</v>
      </c>
      <c r="H123" s="642">
        <v>67.62</v>
      </c>
      <c r="I123" s="642">
        <v>2170</v>
      </c>
      <c r="J123" s="642">
        <v>907.56</v>
      </c>
      <c r="K123" s="583">
        <v>3.2399999999999998E-2</v>
      </c>
      <c r="L123" s="642">
        <v>561</v>
      </c>
      <c r="M123" s="642">
        <v>2.8708150000000002E-2</v>
      </c>
    </row>
    <row r="124" spans="1:13">
      <c r="A124" s="226">
        <v>123</v>
      </c>
      <c r="B124" s="845"/>
      <c r="C124" s="639">
        <f t="shared" si="2"/>
        <v>3</v>
      </c>
      <c r="D124" s="582">
        <v>41762</v>
      </c>
      <c r="E124" s="112" t="s">
        <v>284</v>
      </c>
      <c r="F124" s="583">
        <v>1.01E-2</v>
      </c>
      <c r="G124" s="642">
        <v>0.24</v>
      </c>
      <c r="H124" s="642">
        <v>21.78</v>
      </c>
      <c r="I124" s="642">
        <v>2170</v>
      </c>
      <c r="J124" s="642">
        <v>1038.56</v>
      </c>
      <c r="K124" s="583">
        <v>3.2399999999999998E-2</v>
      </c>
      <c r="L124" s="642">
        <v>682</v>
      </c>
      <c r="M124" s="642">
        <v>1.015719E-2</v>
      </c>
    </row>
    <row r="125" spans="1:13">
      <c r="A125" s="226">
        <v>124</v>
      </c>
      <c r="B125" s="845"/>
      <c r="C125" s="639">
        <f t="shared" si="2"/>
        <v>4</v>
      </c>
      <c r="D125" s="582">
        <v>41763</v>
      </c>
      <c r="E125" s="112" t="s">
        <v>285</v>
      </c>
      <c r="F125" s="583">
        <v>6.6600000000000006E-2</v>
      </c>
      <c r="G125" s="642">
        <v>1.6</v>
      </c>
      <c r="H125" s="642">
        <v>173.11</v>
      </c>
      <c r="I125" s="642">
        <v>2170</v>
      </c>
      <c r="J125" s="642">
        <v>794.56</v>
      </c>
      <c r="K125" s="583">
        <v>3.2399999999999998E-2</v>
      </c>
      <c r="L125" s="642">
        <v>450</v>
      </c>
      <c r="M125" s="642">
        <v>6.7680309999999994E-2</v>
      </c>
    </row>
    <row r="126" spans="1:13">
      <c r="A126" s="226">
        <v>125</v>
      </c>
      <c r="B126" s="845"/>
      <c r="C126" s="639">
        <f t="shared" si="2"/>
        <v>5</v>
      </c>
      <c r="D126" s="582">
        <v>41764</v>
      </c>
      <c r="E126" s="112" t="s">
        <v>285</v>
      </c>
      <c r="F126" s="583">
        <v>6.6600000000000006E-2</v>
      </c>
      <c r="G126" s="642">
        <v>1.6</v>
      </c>
      <c r="H126" s="642">
        <v>173.11</v>
      </c>
      <c r="I126" s="642">
        <v>2170</v>
      </c>
      <c r="J126" s="642">
        <v>794.56</v>
      </c>
      <c r="K126" s="583">
        <v>3.2399999999999998E-2</v>
      </c>
      <c r="L126" s="642">
        <v>450</v>
      </c>
      <c r="M126" s="642">
        <v>6.7680309999999994E-2</v>
      </c>
    </row>
    <row r="127" spans="1:13">
      <c r="A127" s="226">
        <v>126</v>
      </c>
      <c r="B127" s="845"/>
      <c r="C127" s="639">
        <f t="shared" si="2"/>
        <v>6</v>
      </c>
      <c r="D127" s="582">
        <v>41765</v>
      </c>
      <c r="E127" s="112" t="s">
        <v>285</v>
      </c>
      <c r="F127" s="583">
        <v>6.6600000000000006E-2</v>
      </c>
      <c r="G127" s="642">
        <v>1.6</v>
      </c>
      <c r="H127" s="642">
        <v>173.11</v>
      </c>
      <c r="I127" s="642">
        <v>2170</v>
      </c>
      <c r="J127" s="642">
        <v>794.56</v>
      </c>
      <c r="K127" s="583">
        <v>3.2399999999999998E-2</v>
      </c>
      <c r="L127" s="642">
        <v>450</v>
      </c>
      <c r="M127" s="642">
        <v>6.7680309999999994E-2</v>
      </c>
    </row>
    <row r="128" spans="1:13">
      <c r="A128" s="226">
        <v>127</v>
      </c>
      <c r="B128" s="845"/>
      <c r="C128" s="639">
        <f t="shared" si="2"/>
        <v>7</v>
      </c>
      <c r="D128" s="582">
        <v>41766</v>
      </c>
      <c r="E128" s="112" t="s">
        <v>285</v>
      </c>
      <c r="F128" s="583">
        <v>6.6600000000000006E-2</v>
      </c>
      <c r="G128" s="642">
        <v>1.6</v>
      </c>
      <c r="H128" s="642">
        <v>173.11</v>
      </c>
      <c r="I128" s="642">
        <v>2170</v>
      </c>
      <c r="J128" s="642">
        <v>794.56</v>
      </c>
      <c r="K128" s="583">
        <v>3.2399999999999998E-2</v>
      </c>
      <c r="L128" s="642">
        <v>450</v>
      </c>
      <c r="M128" s="642">
        <v>6.7680309999999994E-2</v>
      </c>
    </row>
    <row r="129" spans="1:13">
      <c r="A129" s="226">
        <v>128</v>
      </c>
      <c r="B129" s="845"/>
      <c r="C129" s="639">
        <f t="shared" si="2"/>
        <v>8</v>
      </c>
      <c r="D129" s="582">
        <v>41767</v>
      </c>
      <c r="E129" s="112" t="s">
        <v>285</v>
      </c>
      <c r="F129" s="583">
        <v>6.6600000000000006E-2</v>
      </c>
      <c r="G129" s="642">
        <v>1.6</v>
      </c>
      <c r="H129" s="642">
        <v>173.11</v>
      </c>
      <c r="I129" s="642">
        <v>2170</v>
      </c>
      <c r="J129" s="642">
        <v>794.56</v>
      </c>
      <c r="K129" s="583">
        <v>3.2399999999999998E-2</v>
      </c>
      <c r="L129" s="642">
        <v>450</v>
      </c>
      <c r="M129" s="642">
        <v>6.7680309999999994E-2</v>
      </c>
    </row>
    <row r="130" spans="1:13">
      <c r="A130" s="226">
        <v>129</v>
      </c>
      <c r="B130" s="845"/>
      <c r="C130" s="639">
        <f t="shared" si="2"/>
        <v>9</v>
      </c>
      <c r="D130" s="582">
        <v>41768</v>
      </c>
      <c r="E130" s="112" t="s">
        <v>285</v>
      </c>
      <c r="F130" s="583">
        <v>6.6600000000000006E-2</v>
      </c>
      <c r="G130" s="642">
        <v>1.6</v>
      </c>
      <c r="H130" s="642">
        <v>173.11</v>
      </c>
      <c r="I130" s="642">
        <v>2170</v>
      </c>
      <c r="J130" s="642">
        <v>794.56</v>
      </c>
      <c r="K130" s="583">
        <v>3.2399999999999998E-2</v>
      </c>
      <c r="L130" s="642">
        <v>450</v>
      </c>
      <c r="M130" s="642">
        <v>6.7680309999999994E-2</v>
      </c>
    </row>
    <row r="131" spans="1:13">
      <c r="A131" s="226">
        <v>130</v>
      </c>
      <c r="B131" s="845"/>
      <c r="C131" s="639">
        <f t="shared" si="2"/>
        <v>10</v>
      </c>
      <c r="D131" s="582">
        <v>41769</v>
      </c>
      <c r="E131" s="112" t="s">
        <v>285</v>
      </c>
      <c r="F131" s="583">
        <v>6.6600000000000006E-2</v>
      </c>
      <c r="G131" s="642">
        <v>1.6</v>
      </c>
      <c r="H131" s="642">
        <v>173.11</v>
      </c>
      <c r="I131" s="642">
        <v>2170</v>
      </c>
      <c r="J131" s="642">
        <v>794.56</v>
      </c>
      <c r="K131" s="583">
        <v>3.2399999999999998E-2</v>
      </c>
      <c r="L131" s="642">
        <v>450</v>
      </c>
      <c r="M131" s="642">
        <v>6.7680309999999994E-2</v>
      </c>
    </row>
    <row r="132" spans="1:13">
      <c r="A132" s="226">
        <v>131</v>
      </c>
      <c r="B132" s="845"/>
      <c r="C132" s="639">
        <f t="shared" si="2"/>
        <v>11</v>
      </c>
      <c r="D132" s="582">
        <v>41770</v>
      </c>
      <c r="E132" s="112" t="s">
        <v>285</v>
      </c>
      <c r="F132" s="583">
        <v>6.6600000000000006E-2</v>
      </c>
      <c r="G132" s="642">
        <v>1.6</v>
      </c>
      <c r="H132" s="642">
        <v>173.11</v>
      </c>
      <c r="I132" s="642">
        <v>2170</v>
      </c>
      <c r="J132" s="642">
        <v>794.56</v>
      </c>
      <c r="K132" s="583">
        <v>3.2399999999999998E-2</v>
      </c>
      <c r="L132" s="642">
        <v>450</v>
      </c>
      <c r="M132" s="642">
        <v>6.7680309999999994E-2</v>
      </c>
    </row>
    <row r="133" spans="1:13">
      <c r="A133" s="226">
        <v>132</v>
      </c>
      <c r="B133" s="845"/>
      <c r="C133" s="639">
        <f t="shared" si="2"/>
        <v>12</v>
      </c>
      <c r="D133" s="582">
        <v>41771</v>
      </c>
      <c r="E133" s="112" t="s">
        <v>285</v>
      </c>
      <c r="F133" s="583">
        <v>6.6600000000000006E-2</v>
      </c>
      <c r="G133" s="642">
        <v>1.6</v>
      </c>
      <c r="H133" s="642">
        <v>173.11</v>
      </c>
      <c r="I133" s="642">
        <v>2170</v>
      </c>
      <c r="J133" s="642">
        <v>794.56</v>
      </c>
      <c r="K133" s="583">
        <v>3.2399999999999998E-2</v>
      </c>
      <c r="L133" s="642">
        <v>450</v>
      </c>
      <c r="M133" s="642">
        <v>6.7680309999999994E-2</v>
      </c>
    </row>
    <row r="134" spans="1:13">
      <c r="A134" s="226">
        <v>133</v>
      </c>
      <c r="B134" s="845"/>
      <c r="C134" s="639">
        <f t="shared" si="2"/>
        <v>13</v>
      </c>
      <c r="D134" s="582">
        <v>41772</v>
      </c>
      <c r="E134" s="112" t="s">
        <v>285</v>
      </c>
      <c r="F134" s="583">
        <v>6.6600000000000006E-2</v>
      </c>
      <c r="G134" s="642">
        <v>1.6</v>
      </c>
      <c r="H134" s="642">
        <v>173.11</v>
      </c>
      <c r="I134" s="642">
        <v>2170</v>
      </c>
      <c r="J134" s="642">
        <v>794.56</v>
      </c>
      <c r="K134" s="583">
        <v>3.2399999999999998E-2</v>
      </c>
      <c r="L134" s="642">
        <v>450</v>
      </c>
      <c r="M134" s="642">
        <v>6.7680309999999994E-2</v>
      </c>
    </row>
    <row r="135" spans="1:13">
      <c r="A135" s="226">
        <v>134</v>
      </c>
      <c r="B135" s="845"/>
      <c r="C135" s="639">
        <f t="shared" si="2"/>
        <v>14</v>
      </c>
      <c r="D135" s="582">
        <v>41773</v>
      </c>
      <c r="E135" s="112" t="s">
        <v>285</v>
      </c>
      <c r="F135" s="583">
        <v>6.6600000000000006E-2</v>
      </c>
      <c r="G135" s="642">
        <v>1.6</v>
      </c>
      <c r="H135" s="642">
        <v>173.11</v>
      </c>
      <c r="I135" s="642">
        <v>2170</v>
      </c>
      <c r="J135" s="642">
        <v>794.56</v>
      </c>
      <c r="K135" s="583">
        <v>3.2399999999999998E-2</v>
      </c>
      <c r="L135" s="642">
        <v>450</v>
      </c>
      <c r="M135" s="642">
        <v>6.7680309999999994E-2</v>
      </c>
    </row>
    <row r="136" spans="1:13">
      <c r="A136" s="226">
        <v>135</v>
      </c>
      <c r="B136" s="845"/>
      <c r="C136" s="639">
        <f t="shared" si="2"/>
        <v>15</v>
      </c>
      <c r="D136" s="582">
        <v>41774</v>
      </c>
      <c r="E136" s="112" t="s">
        <v>285</v>
      </c>
      <c r="F136" s="583">
        <v>6.6600000000000006E-2</v>
      </c>
      <c r="G136" s="642">
        <v>1.6</v>
      </c>
      <c r="H136" s="642">
        <v>173.11</v>
      </c>
      <c r="I136" s="642">
        <v>2170</v>
      </c>
      <c r="J136" s="642">
        <v>794.56</v>
      </c>
      <c r="K136" s="583">
        <v>3.2399999999999998E-2</v>
      </c>
      <c r="L136" s="642">
        <v>450</v>
      </c>
      <c r="M136" s="642">
        <v>6.7680309999999994E-2</v>
      </c>
    </row>
    <row r="137" spans="1:13">
      <c r="A137" s="226">
        <v>136</v>
      </c>
      <c r="B137" s="845"/>
      <c r="C137" s="639">
        <f t="shared" si="2"/>
        <v>16</v>
      </c>
      <c r="D137" s="582">
        <v>41775</v>
      </c>
      <c r="E137" s="112" t="s">
        <v>285</v>
      </c>
      <c r="F137" s="583">
        <v>6.6600000000000006E-2</v>
      </c>
      <c r="G137" s="642">
        <v>1.6</v>
      </c>
      <c r="H137" s="642">
        <v>173.11</v>
      </c>
      <c r="I137" s="642">
        <v>2170</v>
      </c>
      <c r="J137" s="642">
        <v>794.56</v>
      </c>
      <c r="K137" s="583">
        <v>3.2399999999999998E-2</v>
      </c>
      <c r="L137" s="642">
        <v>450</v>
      </c>
      <c r="M137" s="642">
        <v>6.7680309999999994E-2</v>
      </c>
    </row>
    <row r="138" spans="1:13">
      <c r="A138" s="226">
        <v>137</v>
      </c>
      <c r="B138" s="845"/>
      <c r="C138" s="639">
        <f t="shared" si="2"/>
        <v>17</v>
      </c>
      <c r="D138" s="582">
        <v>41776</v>
      </c>
      <c r="E138" s="112" t="s">
        <v>285</v>
      </c>
      <c r="F138" s="583">
        <v>6.6600000000000006E-2</v>
      </c>
      <c r="G138" s="642">
        <v>1.6</v>
      </c>
      <c r="H138" s="642">
        <v>173.11</v>
      </c>
      <c r="I138" s="642">
        <v>2170</v>
      </c>
      <c r="J138" s="642">
        <v>794.56</v>
      </c>
      <c r="K138" s="583">
        <v>3.2399999999999998E-2</v>
      </c>
      <c r="L138" s="642">
        <v>450</v>
      </c>
      <c r="M138" s="642">
        <v>6.7680309999999994E-2</v>
      </c>
    </row>
    <row r="139" spans="1:13">
      <c r="A139" s="226">
        <v>138</v>
      </c>
      <c r="B139" s="845"/>
      <c r="C139" s="639">
        <f t="shared" si="2"/>
        <v>18</v>
      </c>
      <c r="D139" s="582">
        <v>41777</v>
      </c>
      <c r="E139" s="112" t="s">
        <v>285</v>
      </c>
      <c r="F139" s="583">
        <v>6.6600000000000006E-2</v>
      </c>
      <c r="G139" s="642">
        <v>1.6</v>
      </c>
      <c r="H139" s="642">
        <v>173.11</v>
      </c>
      <c r="I139" s="642">
        <v>2170</v>
      </c>
      <c r="J139" s="642">
        <v>794.56</v>
      </c>
      <c r="K139" s="583">
        <v>3.2399999999999998E-2</v>
      </c>
      <c r="L139" s="642">
        <v>450</v>
      </c>
      <c r="M139" s="642">
        <v>6.7680309999999994E-2</v>
      </c>
    </row>
    <row r="140" spans="1:13">
      <c r="A140" s="226">
        <v>139</v>
      </c>
      <c r="B140" s="845"/>
      <c r="C140" s="639">
        <f t="shared" si="2"/>
        <v>19</v>
      </c>
      <c r="D140" s="582">
        <v>41778</v>
      </c>
      <c r="E140" s="112" t="s">
        <v>285</v>
      </c>
      <c r="F140" s="583">
        <v>6.6600000000000006E-2</v>
      </c>
      <c r="G140" s="642">
        <v>1.6</v>
      </c>
      <c r="H140" s="642">
        <v>173.11</v>
      </c>
      <c r="I140" s="642">
        <v>2170</v>
      </c>
      <c r="J140" s="642">
        <v>794.56</v>
      </c>
      <c r="K140" s="583">
        <v>3.2399999999999998E-2</v>
      </c>
      <c r="L140" s="642">
        <v>450</v>
      </c>
      <c r="M140" s="642">
        <v>6.7680309999999994E-2</v>
      </c>
    </row>
    <row r="141" spans="1:13">
      <c r="A141" s="226">
        <v>140</v>
      </c>
      <c r="B141" s="845"/>
      <c r="C141" s="639">
        <f t="shared" si="2"/>
        <v>20</v>
      </c>
      <c r="D141" s="582">
        <v>41779</v>
      </c>
      <c r="E141" s="112" t="s">
        <v>285</v>
      </c>
      <c r="F141" s="583">
        <v>6.6600000000000006E-2</v>
      </c>
      <c r="G141" s="642">
        <v>1.6</v>
      </c>
      <c r="H141" s="642">
        <v>173.11</v>
      </c>
      <c r="I141" s="642">
        <v>2170</v>
      </c>
      <c r="J141" s="642">
        <v>794.56</v>
      </c>
      <c r="K141" s="583">
        <v>3.2399999999999998E-2</v>
      </c>
      <c r="L141" s="642">
        <v>450</v>
      </c>
      <c r="M141" s="642">
        <v>6.7680309999999994E-2</v>
      </c>
    </row>
    <row r="142" spans="1:13">
      <c r="A142" s="226">
        <v>141</v>
      </c>
      <c r="B142" s="845"/>
      <c r="C142" s="639">
        <f t="shared" si="2"/>
        <v>21</v>
      </c>
      <c r="D142" s="582">
        <v>41780</v>
      </c>
      <c r="E142" s="112" t="s">
        <v>285</v>
      </c>
      <c r="F142" s="583">
        <v>6.6600000000000006E-2</v>
      </c>
      <c r="G142" s="642">
        <v>1.6</v>
      </c>
      <c r="H142" s="642">
        <v>173.11</v>
      </c>
      <c r="I142" s="642">
        <v>2170</v>
      </c>
      <c r="J142" s="642">
        <v>794.56</v>
      </c>
      <c r="K142" s="583">
        <v>3.2399999999999998E-2</v>
      </c>
      <c r="L142" s="642">
        <v>450</v>
      </c>
      <c r="M142" s="642">
        <v>6.7680309999999994E-2</v>
      </c>
    </row>
    <row r="143" spans="1:13">
      <c r="A143" s="226">
        <v>142</v>
      </c>
      <c r="B143" s="845"/>
      <c r="C143" s="639">
        <f t="shared" si="2"/>
        <v>22</v>
      </c>
      <c r="D143" s="582">
        <v>41781</v>
      </c>
      <c r="E143" s="112" t="s">
        <v>285</v>
      </c>
      <c r="F143" s="583">
        <v>6.6600000000000006E-2</v>
      </c>
      <c r="G143" s="642">
        <v>1.6</v>
      </c>
      <c r="H143" s="642">
        <v>173.11</v>
      </c>
      <c r="I143" s="642">
        <v>2170</v>
      </c>
      <c r="J143" s="642">
        <v>794.56</v>
      </c>
      <c r="K143" s="583">
        <v>3.2399999999999998E-2</v>
      </c>
      <c r="L143" s="642">
        <v>450</v>
      </c>
      <c r="M143" s="642">
        <v>6.7680309999999994E-2</v>
      </c>
    </row>
    <row r="144" spans="1:13">
      <c r="A144" s="226">
        <v>143</v>
      </c>
      <c r="B144" s="845"/>
      <c r="C144" s="639">
        <f t="shared" si="2"/>
        <v>23</v>
      </c>
      <c r="D144" s="582">
        <v>41782</v>
      </c>
      <c r="E144" s="112" t="s">
        <v>285</v>
      </c>
      <c r="F144" s="583">
        <v>6.6600000000000006E-2</v>
      </c>
      <c r="G144" s="642">
        <v>1.6</v>
      </c>
      <c r="H144" s="642">
        <v>173.11</v>
      </c>
      <c r="I144" s="642">
        <v>2170</v>
      </c>
      <c r="J144" s="642">
        <v>794.56</v>
      </c>
      <c r="K144" s="583">
        <v>3.2399999999999998E-2</v>
      </c>
      <c r="L144" s="642">
        <v>450</v>
      </c>
      <c r="M144" s="642">
        <v>6.7680309999999994E-2</v>
      </c>
    </row>
    <row r="145" spans="1:13">
      <c r="A145" s="226">
        <v>144</v>
      </c>
      <c r="B145" s="845"/>
      <c r="C145" s="639">
        <f t="shared" si="2"/>
        <v>24</v>
      </c>
      <c r="D145" s="582">
        <v>41783</v>
      </c>
      <c r="E145" s="112" t="s">
        <v>285</v>
      </c>
      <c r="F145" s="583">
        <v>6.6600000000000006E-2</v>
      </c>
      <c r="G145" s="642">
        <v>1.6</v>
      </c>
      <c r="H145" s="642">
        <v>173.11</v>
      </c>
      <c r="I145" s="642">
        <v>2170</v>
      </c>
      <c r="J145" s="642">
        <v>794.56</v>
      </c>
      <c r="K145" s="583">
        <v>3.2399999999999998E-2</v>
      </c>
      <c r="L145" s="642">
        <v>450</v>
      </c>
      <c r="M145" s="642">
        <v>6.7680309999999994E-2</v>
      </c>
    </row>
    <row r="146" spans="1:13">
      <c r="A146" s="226">
        <v>145</v>
      </c>
      <c r="B146" s="845"/>
      <c r="C146" s="639">
        <f t="shared" si="2"/>
        <v>25</v>
      </c>
      <c r="D146" s="582">
        <v>41784</v>
      </c>
      <c r="E146" s="112" t="s">
        <v>285</v>
      </c>
      <c r="F146" s="583">
        <v>6.6600000000000006E-2</v>
      </c>
      <c r="G146" s="642">
        <v>1.6</v>
      </c>
      <c r="H146" s="642">
        <v>173.11</v>
      </c>
      <c r="I146" s="642">
        <v>2170</v>
      </c>
      <c r="J146" s="642">
        <v>794.56</v>
      </c>
      <c r="K146" s="583">
        <v>3.2399999999999998E-2</v>
      </c>
      <c r="L146" s="642">
        <v>450</v>
      </c>
      <c r="M146" s="642">
        <v>6.7680309999999994E-2</v>
      </c>
    </row>
    <row r="147" spans="1:13">
      <c r="A147" s="226">
        <v>146</v>
      </c>
      <c r="B147" s="845"/>
      <c r="C147" s="639">
        <f t="shared" si="2"/>
        <v>26</v>
      </c>
      <c r="D147" s="582">
        <v>41785</v>
      </c>
      <c r="E147" s="112" t="s">
        <v>285</v>
      </c>
      <c r="F147" s="583">
        <v>6.6600000000000006E-2</v>
      </c>
      <c r="G147" s="642">
        <v>1.6</v>
      </c>
      <c r="H147" s="642">
        <v>173.11</v>
      </c>
      <c r="I147" s="642">
        <v>2170</v>
      </c>
      <c r="J147" s="642">
        <v>794.56</v>
      </c>
      <c r="K147" s="583">
        <v>3.2399999999999998E-2</v>
      </c>
      <c r="L147" s="642">
        <v>450</v>
      </c>
      <c r="M147" s="642">
        <v>6.7680309999999994E-2</v>
      </c>
    </row>
    <row r="148" spans="1:13">
      <c r="A148" s="226">
        <v>147</v>
      </c>
      <c r="B148" s="845"/>
      <c r="C148" s="639">
        <f t="shared" si="2"/>
        <v>27</v>
      </c>
      <c r="D148" s="582">
        <v>41786</v>
      </c>
      <c r="E148" s="112" t="s">
        <v>285</v>
      </c>
      <c r="F148" s="583">
        <v>6.6600000000000006E-2</v>
      </c>
      <c r="G148" s="642">
        <v>1.6</v>
      </c>
      <c r="H148" s="642">
        <v>173.11</v>
      </c>
      <c r="I148" s="642">
        <v>2170</v>
      </c>
      <c r="J148" s="642">
        <v>794.56</v>
      </c>
      <c r="K148" s="583">
        <v>3.2399999999999998E-2</v>
      </c>
      <c r="L148" s="642">
        <v>450</v>
      </c>
      <c r="M148" s="642">
        <v>6.7680309999999994E-2</v>
      </c>
    </row>
    <row r="149" spans="1:13">
      <c r="A149" s="226">
        <v>148</v>
      </c>
      <c r="B149" s="845"/>
      <c r="C149" s="639">
        <f t="shared" si="2"/>
        <v>28</v>
      </c>
      <c r="D149" s="582">
        <v>41787</v>
      </c>
      <c r="E149" s="112" t="s">
        <v>285</v>
      </c>
      <c r="F149" s="583">
        <v>6.6600000000000006E-2</v>
      </c>
      <c r="G149" s="642">
        <v>1.6</v>
      </c>
      <c r="H149" s="642">
        <v>173.11</v>
      </c>
      <c r="I149" s="642">
        <v>2170</v>
      </c>
      <c r="J149" s="642">
        <v>794.56</v>
      </c>
      <c r="K149" s="583">
        <v>3.2399999999999998E-2</v>
      </c>
      <c r="L149" s="642">
        <v>450</v>
      </c>
      <c r="M149" s="642">
        <v>6.7680309999999994E-2</v>
      </c>
    </row>
    <row r="150" spans="1:13">
      <c r="A150" s="226">
        <v>149</v>
      </c>
      <c r="B150" s="845"/>
      <c r="C150" s="639">
        <f t="shared" si="2"/>
        <v>29</v>
      </c>
      <c r="D150" s="582">
        <v>41788</v>
      </c>
      <c r="E150" s="112" t="s">
        <v>286</v>
      </c>
      <c r="F150" s="583">
        <v>1.01E-2</v>
      </c>
      <c r="G150" s="642">
        <v>0.24</v>
      </c>
      <c r="H150" s="642">
        <v>21.78</v>
      </c>
      <c r="I150" s="642">
        <v>2170</v>
      </c>
      <c r="J150" s="642">
        <v>1038.56</v>
      </c>
      <c r="K150" s="583">
        <v>3.2399999999999998E-2</v>
      </c>
      <c r="L150" s="642">
        <v>682</v>
      </c>
      <c r="M150" s="642">
        <v>1.015719E-2</v>
      </c>
    </row>
    <row r="151" spans="1:13">
      <c r="A151" s="226">
        <v>150</v>
      </c>
      <c r="B151" s="845"/>
      <c r="C151" s="639">
        <f t="shared" si="2"/>
        <v>30</v>
      </c>
      <c r="D151" s="582">
        <v>41789</v>
      </c>
      <c r="E151" s="112" t="s">
        <v>286</v>
      </c>
      <c r="F151" s="583">
        <v>1.01E-2</v>
      </c>
      <c r="G151" s="642">
        <v>0.24</v>
      </c>
      <c r="H151" s="642">
        <v>21.78</v>
      </c>
      <c r="I151" s="642">
        <v>2170</v>
      </c>
      <c r="J151" s="642">
        <v>1038.56</v>
      </c>
      <c r="K151" s="583">
        <v>3.2399999999999998E-2</v>
      </c>
      <c r="L151" s="642">
        <v>682</v>
      </c>
      <c r="M151" s="642">
        <v>1.015719E-2</v>
      </c>
    </row>
    <row r="152" spans="1:13">
      <c r="A152" s="226">
        <v>151</v>
      </c>
      <c r="B152" s="845"/>
      <c r="C152" s="639">
        <f t="shared" si="2"/>
        <v>31</v>
      </c>
      <c r="D152" s="582">
        <v>41790</v>
      </c>
      <c r="E152" s="112" t="s">
        <v>286</v>
      </c>
      <c r="F152" s="583">
        <v>1.01E-2</v>
      </c>
      <c r="G152" s="642">
        <v>0.24</v>
      </c>
      <c r="H152" s="642">
        <v>21.78</v>
      </c>
      <c r="I152" s="642">
        <v>2170</v>
      </c>
      <c r="J152" s="642">
        <v>1038.56</v>
      </c>
      <c r="K152" s="583">
        <v>3.2399999999999998E-2</v>
      </c>
      <c r="L152" s="642">
        <v>682</v>
      </c>
      <c r="M152" s="642">
        <v>1.015719E-2</v>
      </c>
    </row>
    <row r="153" spans="1:13">
      <c r="A153" s="226">
        <v>152</v>
      </c>
      <c r="B153" s="845" t="s">
        <v>12</v>
      </c>
      <c r="C153" s="639">
        <f t="shared" si="2"/>
        <v>1</v>
      </c>
      <c r="D153" s="582">
        <v>41791</v>
      </c>
      <c r="E153" s="112" t="s">
        <v>287</v>
      </c>
      <c r="F153" s="583">
        <v>4.3700000000000003E-2</v>
      </c>
      <c r="G153" s="642">
        <v>1.05</v>
      </c>
      <c r="H153" s="642">
        <v>115.66</v>
      </c>
      <c r="I153" s="642">
        <v>2221</v>
      </c>
      <c r="J153" s="642">
        <v>861.56</v>
      </c>
      <c r="K153" s="583">
        <v>3.2399999999999998E-2</v>
      </c>
      <c r="L153" s="642">
        <v>510</v>
      </c>
      <c r="M153" s="642">
        <v>4.3021909999999997E-2</v>
      </c>
    </row>
    <row r="154" spans="1:13">
      <c r="A154" s="226">
        <v>153</v>
      </c>
      <c r="B154" s="845"/>
      <c r="C154" s="639">
        <f t="shared" si="2"/>
        <v>2</v>
      </c>
      <c r="D154" s="582">
        <v>41792</v>
      </c>
      <c r="E154" s="112" t="s">
        <v>287</v>
      </c>
      <c r="F154" s="583">
        <v>4.3700000000000003E-2</v>
      </c>
      <c r="G154" s="642">
        <v>1.05</v>
      </c>
      <c r="H154" s="642">
        <v>115.66</v>
      </c>
      <c r="I154" s="642">
        <v>2221</v>
      </c>
      <c r="J154" s="642">
        <v>861.56</v>
      </c>
      <c r="K154" s="583">
        <v>3.2399999999999998E-2</v>
      </c>
      <c r="L154" s="642">
        <v>510</v>
      </c>
      <c r="M154" s="642">
        <v>4.3021909999999997E-2</v>
      </c>
    </row>
    <row r="155" spans="1:13">
      <c r="A155" s="226">
        <v>154</v>
      </c>
      <c r="B155" s="845"/>
      <c r="C155" s="639">
        <f t="shared" si="2"/>
        <v>3</v>
      </c>
      <c r="D155" s="582">
        <v>41793</v>
      </c>
      <c r="E155" s="112" t="s">
        <v>287</v>
      </c>
      <c r="F155" s="583">
        <v>4.3700000000000003E-2</v>
      </c>
      <c r="G155" s="642">
        <v>1.05</v>
      </c>
      <c r="H155" s="642">
        <v>115.66</v>
      </c>
      <c r="I155" s="642">
        <v>2221</v>
      </c>
      <c r="J155" s="642">
        <v>861.56</v>
      </c>
      <c r="K155" s="583">
        <v>3.2399999999999998E-2</v>
      </c>
      <c r="L155" s="642">
        <v>510</v>
      </c>
      <c r="M155" s="642">
        <v>4.3021909999999997E-2</v>
      </c>
    </row>
    <row r="156" spans="1:13">
      <c r="A156" s="226">
        <v>155</v>
      </c>
      <c r="B156" s="845"/>
      <c r="C156" s="639">
        <f t="shared" si="2"/>
        <v>4</v>
      </c>
      <c r="D156" s="582">
        <v>41794</v>
      </c>
      <c r="E156" s="112" t="s">
        <v>288</v>
      </c>
      <c r="F156" s="583">
        <v>1.89E-2</v>
      </c>
      <c r="G156" s="642">
        <v>0.45</v>
      </c>
      <c r="H156" s="642">
        <v>45.62</v>
      </c>
      <c r="I156" s="642">
        <v>2221</v>
      </c>
      <c r="J156" s="642">
        <v>963.56</v>
      </c>
      <c r="K156" s="583">
        <v>3.2399999999999998E-2</v>
      </c>
      <c r="L156" s="642">
        <v>612</v>
      </c>
      <c r="M156" s="642">
        <v>1.8816840000000001E-2</v>
      </c>
    </row>
    <row r="157" spans="1:13">
      <c r="A157" s="226">
        <v>156</v>
      </c>
      <c r="B157" s="845"/>
      <c r="C157" s="639">
        <f t="shared" si="2"/>
        <v>5</v>
      </c>
      <c r="D157" s="582">
        <v>41795</v>
      </c>
      <c r="E157" s="112" t="s">
        <v>288</v>
      </c>
      <c r="F157" s="583">
        <v>1.89E-2</v>
      </c>
      <c r="G157" s="642">
        <v>0.45</v>
      </c>
      <c r="H157" s="642">
        <v>45.62</v>
      </c>
      <c r="I157" s="642">
        <v>2221</v>
      </c>
      <c r="J157" s="642">
        <v>963.56</v>
      </c>
      <c r="K157" s="583">
        <v>3.2399999999999998E-2</v>
      </c>
      <c r="L157" s="642">
        <v>612</v>
      </c>
      <c r="M157" s="642">
        <v>1.8816840000000001E-2</v>
      </c>
    </row>
    <row r="158" spans="1:13">
      <c r="A158" s="226">
        <v>157</v>
      </c>
      <c r="B158" s="845"/>
      <c r="C158" s="639">
        <f t="shared" si="2"/>
        <v>6</v>
      </c>
      <c r="D158" s="582">
        <v>41796</v>
      </c>
      <c r="E158" s="112" t="s">
        <v>288</v>
      </c>
      <c r="F158" s="583">
        <v>1.89E-2</v>
      </c>
      <c r="G158" s="642">
        <v>0.45</v>
      </c>
      <c r="H158" s="642">
        <v>45.62</v>
      </c>
      <c r="I158" s="642">
        <v>2221</v>
      </c>
      <c r="J158" s="642">
        <v>963.56</v>
      </c>
      <c r="K158" s="583">
        <v>3.2399999999999998E-2</v>
      </c>
      <c r="L158" s="642">
        <v>612</v>
      </c>
      <c r="M158" s="642">
        <v>1.8816840000000001E-2</v>
      </c>
    </row>
    <row r="159" spans="1:13">
      <c r="A159" s="226">
        <v>158</v>
      </c>
      <c r="B159" s="845"/>
      <c r="C159" s="639">
        <f t="shared" si="2"/>
        <v>7</v>
      </c>
      <c r="D159" s="582">
        <v>41797</v>
      </c>
      <c r="E159" s="112" t="s">
        <v>288</v>
      </c>
      <c r="F159" s="583">
        <v>1.89E-2</v>
      </c>
      <c r="G159" s="642">
        <v>0.45</v>
      </c>
      <c r="H159" s="642">
        <v>45.62</v>
      </c>
      <c r="I159" s="642">
        <v>2221</v>
      </c>
      <c r="J159" s="642">
        <v>963.56</v>
      </c>
      <c r="K159" s="583">
        <v>3.2399999999999998E-2</v>
      </c>
      <c r="L159" s="642">
        <v>612</v>
      </c>
      <c r="M159" s="642">
        <v>1.8816840000000001E-2</v>
      </c>
    </row>
    <row r="160" spans="1:13">
      <c r="A160" s="226">
        <v>159</v>
      </c>
      <c r="B160" s="845"/>
      <c r="C160" s="639">
        <f t="shared" si="2"/>
        <v>8</v>
      </c>
      <c r="D160" s="582">
        <v>41798</v>
      </c>
      <c r="E160" s="112" t="s">
        <v>288</v>
      </c>
      <c r="F160" s="583">
        <v>1.89E-2</v>
      </c>
      <c r="G160" s="642">
        <v>0.45</v>
      </c>
      <c r="H160" s="642">
        <v>45.62</v>
      </c>
      <c r="I160" s="642">
        <v>2221</v>
      </c>
      <c r="J160" s="642">
        <v>963.56</v>
      </c>
      <c r="K160" s="583">
        <v>3.2399999999999998E-2</v>
      </c>
      <c r="L160" s="642">
        <v>612</v>
      </c>
      <c r="M160" s="642">
        <v>1.8816840000000001E-2</v>
      </c>
    </row>
    <row r="161" spans="1:13">
      <c r="A161" s="226">
        <v>160</v>
      </c>
      <c r="B161" s="845"/>
      <c r="C161" s="639">
        <f t="shared" si="2"/>
        <v>9</v>
      </c>
      <c r="D161" s="582">
        <v>41799</v>
      </c>
      <c r="E161" s="112" t="s">
        <v>288</v>
      </c>
      <c r="F161" s="583">
        <v>1.89E-2</v>
      </c>
      <c r="G161" s="642">
        <v>0.45</v>
      </c>
      <c r="H161" s="642">
        <v>45.62</v>
      </c>
      <c r="I161" s="642">
        <v>2221</v>
      </c>
      <c r="J161" s="642">
        <v>963.56</v>
      </c>
      <c r="K161" s="583">
        <v>3.2399999999999998E-2</v>
      </c>
      <c r="L161" s="642">
        <v>612</v>
      </c>
      <c r="M161" s="642">
        <v>1.8816840000000001E-2</v>
      </c>
    </row>
    <row r="162" spans="1:13">
      <c r="A162" s="226">
        <v>161</v>
      </c>
      <c r="B162" s="845"/>
      <c r="C162" s="639">
        <f t="shared" ref="C162:C225" si="3">DAY(D162)</f>
        <v>10</v>
      </c>
      <c r="D162" s="582">
        <v>41800</v>
      </c>
      <c r="E162" s="112" t="s">
        <v>288</v>
      </c>
      <c r="F162" s="583">
        <v>1.89E-2</v>
      </c>
      <c r="G162" s="642">
        <v>0.45</v>
      </c>
      <c r="H162" s="642">
        <v>45.62</v>
      </c>
      <c r="I162" s="642">
        <v>2221</v>
      </c>
      <c r="J162" s="642">
        <v>963.56</v>
      </c>
      <c r="K162" s="583">
        <v>3.2399999999999998E-2</v>
      </c>
      <c r="L162" s="642">
        <v>612</v>
      </c>
      <c r="M162" s="642">
        <v>1.8816840000000001E-2</v>
      </c>
    </row>
    <row r="163" spans="1:13">
      <c r="A163" s="226">
        <v>162</v>
      </c>
      <c r="B163" s="845"/>
      <c r="C163" s="639">
        <f t="shared" si="3"/>
        <v>11</v>
      </c>
      <c r="D163" s="582">
        <v>41801</v>
      </c>
      <c r="E163" s="112" t="s">
        <v>288</v>
      </c>
      <c r="F163" s="583">
        <v>1.89E-2</v>
      </c>
      <c r="G163" s="642">
        <v>0.45</v>
      </c>
      <c r="H163" s="642">
        <v>45.62</v>
      </c>
      <c r="I163" s="642">
        <v>2221</v>
      </c>
      <c r="J163" s="642">
        <v>963.56</v>
      </c>
      <c r="K163" s="583">
        <v>3.2399999999999998E-2</v>
      </c>
      <c r="L163" s="642">
        <v>612</v>
      </c>
      <c r="M163" s="642">
        <v>1.8816840000000001E-2</v>
      </c>
    </row>
    <row r="164" spans="1:13">
      <c r="A164" s="226">
        <v>163</v>
      </c>
      <c r="B164" s="845"/>
      <c r="C164" s="639">
        <f t="shared" si="3"/>
        <v>12</v>
      </c>
      <c r="D164" s="582">
        <v>41802</v>
      </c>
      <c r="E164" s="112" t="s">
        <v>288</v>
      </c>
      <c r="F164" s="583">
        <v>1.89E-2</v>
      </c>
      <c r="G164" s="642">
        <v>0.45</v>
      </c>
      <c r="H164" s="642">
        <v>45.62</v>
      </c>
      <c r="I164" s="642">
        <v>2221</v>
      </c>
      <c r="J164" s="642">
        <v>963.56</v>
      </c>
      <c r="K164" s="583">
        <v>3.2399999999999998E-2</v>
      </c>
      <c r="L164" s="642">
        <v>612</v>
      </c>
      <c r="M164" s="642">
        <v>1.8816840000000001E-2</v>
      </c>
    </row>
    <row r="165" spans="1:13">
      <c r="A165" s="226">
        <v>164</v>
      </c>
      <c r="B165" s="845"/>
      <c r="C165" s="639">
        <f t="shared" si="3"/>
        <v>13</v>
      </c>
      <c r="D165" s="582">
        <v>41803</v>
      </c>
      <c r="E165" s="112" t="s">
        <v>288</v>
      </c>
      <c r="F165" s="583">
        <v>1.89E-2</v>
      </c>
      <c r="G165" s="642">
        <v>0.45</v>
      </c>
      <c r="H165" s="642">
        <v>45.62</v>
      </c>
      <c r="I165" s="642">
        <v>2221</v>
      </c>
      <c r="J165" s="642">
        <v>963.56</v>
      </c>
      <c r="K165" s="583">
        <v>3.2399999999999998E-2</v>
      </c>
      <c r="L165" s="642">
        <v>612</v>
      </c>
      <c r="M165" s="642">
        <v>1.8816840000000001E-2</v>
      </c>
    </row>
    <row r="166" spans="1:13">
      <c r="A166" s="226">
        <v>165</v>
      </c>
      <c r="B166" s="845"/>
      <c r="C166" s="639">
        <f t="shared" si="3"/>
        <v>14</v>
      </c>
      <c r="D166" s="582">
        <v>41804</v>
      </c>
      <c r="E166" s="112" t="s">
        <v>288</v>
      </c>
      <c r="F166" s="583">
        <v>1.89E-2</v>
      </c>
      <c r="G166" s="642">
        <v>0.45</v>
      </c>
      <c r="H166" s="642">
        <v>45.62</v>
      </c>
      <c r="I166" s="642">
        <v>2221</v>
      </c>
      <c r="J166" s="642">
        <v>963.56</v>
      </c>
      <c r="K166" s="583">
        <v>3.2399999999999998E-2</v>
      </c>
      <c r="L166" s="642">
        <v>612</v>
      </c>
      <c r="M166" s="642">
        <v>1.8816840000000001E-2</v>
      </c>
    </row>
    <row r="167" spans="1:13">
      <c r="A167" s="226">
        <v>166</v>
      </c>
      <c r="B167" s="845"/>
      <c r="C167" s="639">
        <f t="shared" si="3"/>
        <v>15</v>
      </c>
      <c r="D167" s="582">
        <v>41805</v>
      </c>
      <c r="E167" s="112" t="s">
        <v>288</v>
      </c>
      <c r="F167" s="583">
        <v>1.89E-2</v>
      </c>
      <c r="G167" s="642">
        <v>0.45</v>
      </c>
      <c r="H167" s="642">
        <v>45.62</v>
      </c>
      <c r="I167" s="642">
        <v>2221</v>
      </c>
      <c r="J167" s="642">
        <v>963.56</v>
      </c>
      <c r="K167" s="583">
        <v>3.2399999999999998E-2</v>
      </c>
      <c r="L167" s="642">
        <v>612</v>
      </c>
      <c r="M167" s="642">
        <v>1.8816840000000001E-2</v>
      </c>
    </row>
    <row r="168" spans="1:13">
      <c r="A168" s="226">
        <v>167</v>
      </c>
      <c r="B168" s="845"/>
      <c r="C168" s="639">
        <f t="shared" si="3"/>
        <v>16</v>
      </c>
      <c r="D168" s="582">
        <v>41806</v>
      </c>
      <c r="E168" s="112" t="s">
        <v>288</v>
      </c>
      <c r="F168" s="583">
        <v>1.89E-2</v>
      </c>
      <c r="G168" s="642">
        <v>0.45</v>
      </c>
      <c r="H168" s="642">
        <v>45.62</v>
      </c>
      <c r="I168" s="642">
        <v>2221</v>
      </c>
      <c r="J168" s="642">
        <v>963.56</v>
      </c>
      <c r="K168" s="583">
        <v>3.2399999999999998E-2</v>
      </c>
      <c r="L168" s="642">
        <v>612</v>
      </c>
      <c r="M168" s="642">
        <v>1.8816840000000001E-2</v>
      </c>
    </row>
    <row r="169" spans="1:13">
      <c r="A169" s="226">
        <v>168</v>
      </c>
      <c r="B169" s="845"/>
      <c r="C169" s="639">
        <f t="shared" si="3"/>
        <v>17</v>
      </c>
      <c r="D169" s="582">
        <v>41807</v>
      </c>
      <c r="E169" s="112" t="s">
        <v>288</v>
      </c>
      <c r="F169" s="583">
        <v>1.89E-2</v>
      </c>
      <c r="G169" s="642">
        <v>0.45</v>
      </c>
      <c r="H169" s="642">
        <v>45.62</v>
      </c>
      <c r="I169" s="642">
        <v>2221</v>
      </c>
      <c r="J169" s="642">
        <v>963.56</v>
      </c>
      <c r="K169" s="583">
        <v>3.2399999999999998E-2</v>
      </c>
      <c r="L169" s="642">
        <v>612</v>
      </c>
      <c r="M169" s="642">
        <v>1.8816840000000001E-2</v>
      </c>
    </row>
    <row r="170" spans="1:13">
      <c r="A170" s="226">
        <v>169</v>
      </c>
      <c r="B170" s="845"/>
      <c r="C170" s="639">
        <f t="shared" si="3"/>
        <v>18</v>
      </c>
      <c r="D170" s="582">
        <v>41808</v>
      </c>
      <c r="E170" s="112" t="s">
        <v>288</v>
      </c>
      <c r="F170" s="583">
        <v>1.89E-2</v>
      </c>
      <c r="G170" s="642">
        <v>0.45</v>
      </c>
      <c r="H170" s="642">
        <v>45.62</v>
      </c>
      <c r="I170" s="642">
        <v>2221</v>
      </c>
      <c r="J170" s="642">
        <v>963.56</v>
      </c>
      <c r="K170" s="583">
        <v>3.2399999999999998E-2</v>
      </c>
      <c r="L170" s="642">
        <v>612</v>
      </c>
      <c r="M170" s="642">
        <v>1.8816840000000001E-2</v>
      </c>
    </row>
    <row r="171" spans="1:13">
      <c r="A171" s="226">
        <v>170</v>
      </c>
      <c r="B171" s="845"/>
      <c r="C171" s="639">
        <f t="shared" si="3"/>
        <v>19</v>
      </c>
      <c r="D171" s="582">
        <v>41809</v>
      </c>
      <c r="E171" s="112" t="s">
        <v>288</v>
      </c>
      <c r="F171" s="583">
        <v>1.89E-2</v>
      </c>
      <c r="G171" s="642">
        <v>0.45</v>
      </c>
      <c r="H171" s="642">
        <v>45.62</v>
      </c>
      <c r="I171" s="642">
        <v>2221</v>
      </c>
      <c r="J171" s="642">
        <v>963.56</v>
      </c>
      <c r="K171" s="583">
        <v>3.2399999999999998E-2</v>
      </c>
      <c r="L171" s="642">
        <v>612</v>
      </c>
      <c r="M171" s="642">
        <v>1.8816840000000001E-2</v>
      </c>
    </row>
    <row r="172" spans="1:13">
      <c r="A172" s="226">
        <v>171</v>
      </c>
      <c r="B172" s="845"/>
      <c r="C172" s="639">
        <f t="shared" si="3"/>
        <v>20</v>
      </c>
      <c r="D172" s="582">
        <v>41810</v>
      </c>
      <c r="E172" s="112" t="s">
        <v>288</v>
      </c>
      <c r="F172" s="583">
        <v>1.89E-2</v>
      </c>
      <c r="G172" s="642">
        <v>0.45</v>
      </c>
      <c r="H172" s="642">
        <v>45.62</v>
      </c>
      <c r="I172" s="642">
        <v>2221</v>
      </c>
      <c r="J172" s="642">
        <v>963.56</v>
      </c>
      <c r="K172" s="583">
        <v>3.2399999999999998E-2</v>
      </c>
      <c r="L172" s="642">
        <v>612</v>
      </c>
      <c r="M172" s="642">
        <v>1.8816840000000001E-2</v>
      </c>
    </row>
    <row r="173" spans="1:13">
      <c r="A173" s="226">
        <v>172</v>
      </c>
      <c r="B173" s="845"/>
      <c r="C173" s="639">
        <f t="shared" si="3"/>
        <v>21</v>
      </c>
      <c r="D173" s="582">
        <v>41811</v>
      </c>
      <c r="E173" s="112" t="s">
        <v>288</v>
      </c>
      <c r="F173" s="583">
        <v>1.89E-2</v>
      </c>
      <c r="G173" s="642">
        <v>0.45</v>
      </c>
      <c r="H173" s="642">
        <v>45.62</v>
      </c>
      <c r="I173" s="642">
        <v>2221</v>
      </c>
      <c r="J173" s="642">
        <v>963.56</v>
      </c>
      <c r="K173" s="583">
        <v>3.2399999999999998E-2</v>
      </c>
      <c r="L173" s="642">
        <v>612</v>
      </c>
      <c r="M173" s="642">
        <v>1.8816840000000001E-2</v>
      </c>
    </row>
    <row r="174" spans="1:13">
      <c r="A174" s="226">
        <v>173</v>
      </c>
      <c r="B174" s="845"/>
      <c r="C174" s="639">
        <f t="shared" si="3"/>
        <v>22</v>
      </c>
      <c r="D174" s="582">
        <v>41812</v>
      </c>
      <c r="E174" s="112" t="s">
        <v>288</v>
      </c>
      <c r="F174" s="583">
        <v>1.89E-2</v>
      </c>
      <c r="G174" s="642">
        <v>0.45</v>
      </c>
      <c r="H174" s="642">
        <v>45.62</v>
      </c>
      <c r="I174" s="642">
        <v>2221</v>
      </c>
      <c r="J174" s="642">
        <v>963.56</v>
      </c>
      <c r="K174" s="583">
        <v>3.2399999999999998E-2</v>
      </c>
      <c r="L174" s="642">
        <v>612</v>
      </c>
      <c r="M174" s="642">
        <v>1.8816840000000001E-2</v>
      </c>
    </row>
    <row r="175" spans="1:13">
      <c r="A175" s="226">
        <v>174</v>
      </c>
      <c r="B175" s="845"/>
      <c r="C175" s="639">
        <f t="shared" si="3"/>
        <v>23</v>
      </c>
      <c r="D175" s="582">
        <v>41813</v>
      </c>
      <c r="E175" s="112" t="s">
        <v>288</v>
      </c>
      <c r="F175" s="583">
        <v>1.89E-2</v>
      </c>
      <c r="G175" s="642">
        <v>0.45</v>
      </c>
      <c r="H175" s="642">
        <v>45.62</v>
      </c>
      <c r="I175" s="642">
        <v>2221</v>
      </c>
      <c r="J175" s="642">
        <v>963.56</v>
      </c>
      <c r="K175" s="583">
        <v>3.2399999999999998E-2</v>
      </c>
      <c r="L175" s="642">
        <v>612</v>
      </c>
      <c r="M175" s="642">
        <v>1.8816840000000001E-2</v>
      </c>
    </row>
    <row r="176" spans="1:13">
      <c r="A176" s="226">
        <v>175</v>
      </c>
      <c r="B176" s="845"/>
      <c r="C176" s="639">
        <f t="shared" si="3"/>
        <v>24</v>
      </c>
      <c r="D176" s="582">
        <v>41814</v>
      </c>
      <c r="E176" s="112" t="s">
        <v>288</v>
      </c>
      <c r="F176" s="583">
        <v>1.89E-2</v>
      </c>
      <c r="G176" s="642">
        <v>0.45</v>
      </c>
      <c r="H176" s="642">
        <v>45.62</v>
      </c>
      <c r="I176" s="642">
        <v>2221</v>
      </c>
      <c r="J176" s="642">
        <v>963.56</v>
      </c>
      <c r="K176" s="583">
        <v>3.2399999999999998E-2</v>
      </c>
      <c r="L176" s="642">
        <v>612</v>
      </c>
      <c r="M176" s="642">
        <v>1.8816840000000001E-2</v>
      </c>
    </row>
    <row r="177" spans="1:13">
      <c r="A177" s="226">
        <v>176</v>
      </c>
      <c r="B177" s="845"/>
      <c r="C177" s="639">
        <f t="shared" si="3"/>
        <v>25</v>
      </c>
      <c r="D177" s="582">
        <v>41815</v>
      </c>
      <c r="E177" s="112" t="s">
        <v>288</v>
      </c>
      <c r="F177" s="583">
        <v>1.89E-2</v>
      </c>
      <c r="G177" s="642">
        <v>0.45</v>
      </c>
      <c r="H177" s="642">
        <v>45.62</v>
      </c>
      <c r="I177" s="642">
        <v>2221</v>
      </c>
      <c r="J177" s="642">
        <v>963.56</v>
      </c>
      <c r="K177" s="583">
        <v>3.2399999999999998E-2</v>
      </c>
      <c r="L177" s="642">
        <v>612</v>
      </c>
      <c r="M177" s="642">
        <v>1.8816840000000001E-2</v>
      </c>
    </row>
    <row r="178" spans="1:13">
      <c r="A178" s="226">
        <v>177</v>
      </c>
      <c r="B178" s="845"/>
      <c r="C178" s="639">
        <f t="shared" si="3"/>
        <v>26</v>
      </c>
      <c r="D178" s="582">
        <v>41816</v>
      </c>
      <c r="E178" s="112" t="s">
        <v>289</v>
      </c>
      <c r="F178" s="583">
        <v>6.4999999999999997E-3</v>
      </c>
      <c r="G178" s="642">
        <v>0.16</v>
      </c>
      <c r="H178" s="642">
        <v>13.5</v>
      </c>
      <c r="I178" s="642">
        <v>2221</v>
      </c>
      <c r="J178" s="642">
        <v>1089.56</v>
      </c>
      <c r="K178" s="583">
        <v>3.2399999999999998E-2</v>
      </c>
      <c r="L178" s="642">
        <v>732</v>
      </c>
      <c r="M178" s="642">
        <v>6.2693000000000002E-3</v>
      </c>
    </row>
    <row r="179" spans="1:13">
      <c r="A179" s="226">
        <v>178</v>
      </c>
      <c r="B179" s="845"/>
      <c r="C179" s="639">
        <f t="shared" si="3"/>
        <v>27</v>
      </c>
      <c r="D179" s="582">
        <v>41817</v>
      </c>
      <c r="E179" s="112" t="s">
        <v>289</v>
      </c>
      <c r="F179" s="583">
        <v>6.4999999999999997E-3</v>
      </c>
      <c r="G179" s="642">
        <v>0.16</v>
      </c>
      <c r="H179" s="642">
        <v>13.5</v>
      </c>
      <c r="I179" s="642">
        <v>2221</v>
      </c>
      <c r="J179" s="642">
        <v>1089.56</v>
      </c>
      <c r="K179" s="583">
        <v>3.2399999999999998E-2</v>
      </c>
      <c r="L179" s="642">
        <v>732</v>
      </c>
      <c r="M179" s="642">
        <v>6.2693000000000002E-3</v>
      </c>
    </row>
    <row r="180" spans="1:13">
      <c r="A180" s="226">
        <v>179</v>
      </c>
      <c r="B180" s="845"/>
      <c r="C180" s="639">
        <f t="shared" si="3"/>
        <v>28</v>
      </c>
      <c r="D180" s="582">
        <v>41818</v>
      </c>
      <c r="E180" s="112" t="s">
        <v>289</v>
      </c>
      <c r="F180" s="583">
        <v>6.4999999999999997E-3</v>
      </c>
      <c r="G180" s="642">
        <v>0.16</v>
      </c>
      <c r="H180" s="642">
        <v>13.5</v>
      </c>
      <c r="I180" s="642">
        <v>2221</v>
      </c>
      <c r="J180" s="642">
        <v>1089.56</v>
      </c>
      <c r="K180" s="583">
        <v>3.2399999999999998E-2</v>
      </c>
      <c r="L180" s="642">
        <v>732</v>
      </c>
      <c r="M180" s="642">
        <v>6.2693000000000002E-3</v>
      </c>
    </row>
    <row r="181" spans="1:13">
      <c r="A181" s="226">
        <v>180</v>
      </c>
      <c r="B181" s="845"/>
      <c r="C181" s="639">
        <f t="shared" si="3"/>
        <v>29</v>
      </c>
      <c r="D181" s="582">
        <v>41819</v>
      </c>
      <c r="E181" s="112" t="s">
        <v>289</v>
      </c>
      <c r="F181" s="583">
        <v>6.4999999999999997E-3</v>
      </c>
      <c r="G181" s="642">
        <v>0.16</v>
      </c>
      <c r="H181" s="642">
        <v>13.5</v>
      </c>
      <c r="I181" s="642">
        <v>2221</v>
      </c>
      <c r="J181" s="642">
        <v>1089.56</v>
      </c>
      <c r="K181" s="583">
        <v>3.2399999999999998E-2</v>
      </c>
      <c r="L181" s="642">
        <v>732</v>
      </c>
      <c r="M181" s="642">
        <v>6.2693000000000002E-3</v>
      </c>
    </row>
    <row r="182" spans="1:13">
      <c r="A182" s="226">
        <v>181</v>
      </c>
      <c r="B182" s="845"/>
      <c r="C182" s="639">
        <f t="shared" si="3"/>
        <v>30</v>
      </c>
      <c r="D182" s="582">
        <v>41820</v>
      </c>
      <c r="E182" s="112" t="s">
        <v>289</v>
      </c>
      <c r="F182" s="583">
        <v>6.4999999999999997E-3</v>
      </c>
      <c r="G182" s="642">
        <v>0.16</v>
      </c>
      <c r="H182" s="642">
        <v>13.5</v>
      </c>
      <c r="I182" s="642">
        <v>2221</v>
      </c>
      <c r="J182" s="642">
        <v>1089.56</v>
      </c>
      <c r="K182" s="583">
        <v>3.2399999999999998E-2</v>
      </c>
      <c r="L182" s="642">
        <v>732</v>
      </c>
      <c r="M182" s="642">
        <v>6.2693000000000002E-3</v>
      </c>
    </row>
    <row r="183" spans="1:13">
      <c r="A183" s="226">
        <v>182</v>
      </c>
      <c r="B183" s="845" t="s">
        <v>185</v>
      </c>
      <c r="C183" s="639">
        <f t="shared" si="3"/>
        <v>1</v>
      </c>
      <c r="D183" s="582">
        <v>41821</v>
      </c>
      <c r="E183" s="112" t="s">
        <v>290</v>
      </c>
      <c r="F183" s="583">
        <v>1.44E-2</v>
      </c>
      <c r="G183" s="642">
        <v>0.34</v>
      </c>
      <c r="H183" s="642">
        <v>31.74</v>
      </c>
      <c r="I183" s="642">
        <v>2174</v>
      </c>
      <c r="J183" s="642">
        <v>998.56</v>
      </c>
      <c r="K183" s="583">
        <v>3.2399999999999998E-2</v>
      </c>
      <c r="L183" s="642">
        <v>647</v>
      </c>
      <c r="M183" s="642">
        <v>1.3914269999999999E-2</v>
      </c>
    </row>
    <row r="184" spans="1:13">
      <c r="A184" s="226">
        <v>183</v>
      </c>
      <c r="B184" s="845"/>
      <c r="C184" s="639">
        <f t="shared" si="3"/>
        <v>2</v>
      </c>
      <c r="D184" s="582">
        <v>41822</v>
      </c>
      <c r="E184" s="112" t="s">
        <v>290</v>
      </c>
      <c r="F184" s="583">
        <v>1.44E-2</v>
      </c>
      <c r="G184" s="642">
        <v>0.34</v>
      </c>
      <c r="H184" s="642">
        <v>31.74</v>
      </c>
      <c r="I184" s="642">
        <v>2174</v>
      </c>
      <c r="J184" s="642">
        <v>998.56</v>
      </c>
      <c r="K184" s="583">
        <v>3.2399999999999998E-2</v>
      </c>
      <c r="L184" s="642">
        <v>647</v>
      </c>
      <c r="M184" s="642">
        <v>1.3914269999999999E-2</v>
      </c>
    </row>
    <row r="185" spans="1:13">
      <c r="A185" s="226">
        <v>184</v>
      </c>
      <c r="B185" s="845"/>
      <c r="C185" s="639">
        <f t="shared" si="3"/>
        <v>3</v>
      </c>
      <c r="D185" s="582">
        <v>41823</v>
      </c>
      <c r="E185" s="112" t="s">
        <v>290</v>
      </c>
      <c r="F185" s="583">
        <v>1.44E-2</v>
      </c>
      <c r="G185" s="642">
        <v>0.34</v>
      </c>
      <c r="H185" s="642">
        <v>31.74</v>
      </c>
      <c r="I185" s="642">
        <v>2174</v>
      </c>
      <c r="J185" s="642">
        <v>998.56</v>
      </c>
      <c r="K185" s="583">
        <v>3.2399999999999998E-2</v>
      </c>
      <c r="L185" s="642">
        <v>647</v>
      </c>
      <c r="M185" s="642">
        <v>1.3914269999999999E-2</v>
      </c>
    </row>
    <row r="186" spans="1:13">
      <c r="A186" s="226">
        <v>185</v>
      </c>
      <c r="B186" s="845"/>
      <c r="C186" s="639">
        <f t="shared" si="3"/>
        <v>4</v>
      </c>
      <c r="D186" s="582">
        <v>41824</v>
      </c>
      <c r="E186" s="112" t="s">
        <v>290</v>
      </c>
      <c r="F186" s="583">
        <v>1.44E-2</v>
      </c>
      <c r="G186" s="642">
        <v>0.34</v>
      </c>
      <c r="H186" s="642">
        <v>31.74</v>
      </c>
      <c r="I186" s="642">
        <v>2174</v>
      </c>
      <c r="J186" s="642">
        <v>998.56</v>
      </c>
      <c r="K186" s="583">
        <v>3.2399999999999998E-2</v>
      </c>
      <c r="L186" s="642">
        <v>647</v>
      </c>
      <c r="M186" s="642">
        <v>1.3914269999999999E-2</v>
      </c>
    </row>
    <row r="187" spans="1:13">
      <c r="A187" s="226">
        <v>186</v>
      </c>
      <c r="B187" s="845"/>
      <c r="C187" s="639">
        <f t="shared" si="3"/>
        <v>5</v>
      </c>
      <c r="D187" s="582">
        <v>41825</v>
      </c>
      <c r="E187" s="112" t="s">
        <v>290</v>
      </c>
      <c r="F187" s="583">
        <v>1.44E-2</v>
      </c>
      <c r="G187" s="642">
        <v>0.34</v>
      </c>
      <c r="H187" s="642">
        <v>31.74</v>
      </c>
      <c r="I187" s="642">
        <v>2174</v>
      </c>
      <c r="J187" s="642">
        <v>998.56</v>
      </c>
      <c r="K187" s="583">
        <v>3.2399999999999998E-2</v>
      </c>
      <c r="L187" s="642">
        <v>647</v>
      </c>
      <c r="M187" s="642">
        <v>1.3914269999999999E-2</v>
      </c>
    </row>
    <row r="188" spans="1:13">
      <c r="A188" s="226">
        <v>187</v>
      </c>
      <c r="B188" s="845"/>
      <c r="C188" s="639">
        <f t="shared" si="3"/>
        <v>6</v>
      </c>
      <c r="D188" s="582">
        <v>41826</v>
      </c>
      <c r="E188" s="112" t="s">
        <v>290</v>
      </c>
      <c r="F188" s="583">
        <v>1.44E-2</v>
      </c>
      <c r="G188" s="642">
        <v>0.34</v>
      </c>
      <c r="H188" s="642">
        <v>31.74</v>
      </c>
      <c r="I188" s="642">
        <v>2174</v>
      </c>
      <c r="J188" s="642">
        <v>998.56</v>
      </c>
      <c r="K188" s="583">
        <v>3.2399999999999998E-2</v>
      </c>
      <c r="L188" s="642">
        <v>647</v>
      </c>
      <c r="M188" s="642">
        <v>1.3914269999999999E-2</v>
      </c>
    </row>
    <row r="189" spans="1:13">
      <c r="A189" s="226">
        <v>188</v>
      </c>
      <c r="B189" s="845"/>
      <c r="C189" s="639">
        <f t="shared" si="3"/>
        <v>7</v>
      </c>
      <c r="D189" s="582">
        <v>41827</v>
      </c>
      <c r="E189" s="112" t="s">
        <v>290</v>
      </c>
      <c r="F189" s="583">
        <v>1.44E-2</v>
      </c>
      <c r="G189" s="642">
        <v>0.34</v>
      </c>
      <c r="H189" s="642">
        <v>31.74</v>
      </c>
      <c r="I189" s="642">
        <v>2174</v>
      </c>
      <c r="J189" s="642">
        <v>998.56</v>
      </c>
      <c r="K189" s="583">
        <v>3.2399999999999998E-2</v>
      </c>
      <c r="L189" s="642">
        <v>647</v>
      </c>
      <c r="M189" s="642">
        <v>1.3914269999999999E-2</v>
      </c>
    </row>
    <row r="190" spans="1:13">
      <c r="A190" s="226">
        <v>189</v>
      </c>
      <c r="B190" s="845"/>
      <c r="C190" s="639">
        <f t="shared" si="3"/>
        <v>8</v>
      </c>
      <c r="D190" s="582">
        <v>41828</v>
      </c>
      <c r="E190" s="112" t="s">
        <v>291</v>
      </c>
      <c r="F190" s="583">
        <v>4.1300000000000003E-2</v>
      </c>
      <c r="G190" s="642">
        <v>0.99</v>
      </c>
      <c r="H190" s="642">
        <v>107.65</v>
      </c>
      <c r="I190" s="642">
        <v>2174</v>
      </c>
      <c r="J190" s="642">
        <v>872.56</v>
      </c>
      <c r="K190" s="583">
        <v>3.2399999999999998E-2</v>
      </c>
      <c r="L190" s="642">
        <v>522</v>
      </c>
      <c r="M190" s="642">
        <v>3.9177539999999997E-2</v>
      </c>
    </row>
    <row r="191" spans="1:13">
      <c r="A191" s="226">
        <v>190</v>
      </c>
      <c r="B191" s="845"/>
      <c r="C191" s="639">
        <f t="shared" si="3"/>
        <v>9</v>
      </c>
      <c r="D191" s="582">
        <v>41829</v>
      </c>
      <c r="E191" s="112" t="s">
        <v>291</v>
      </c>
      <c r="F191" s="583">
        <v>4.1300000000000003E-2</v>
      </c>
      <c r="G191" s="642">
        <v>0.99</v>
      </c>
      <c r="H191" s="642">
        <v>107.65</v>
      </c>
      <c r="I191" s="642">
        <v>2174</v>
      </c>
      <c r="J191" s="642">
        <v>872.56</v>
      </c>
      <c r="K191" s="583">
        <v>3.2399999999999998E-2</v>
      </c>
      <c r="L191" s="642">
        <v>522</v>
      </c>
      <c r="M191" s="642">
        <v>3.9177539999999997E-2</v>
      </c>
    </row>
    <row r="192" spans="1:13">
      <c r="A192" s="226">
        <v>191</v>
      </c>
      <c r="B192" s="845"/>
      <c r="C192" s="639">
        <f t="shared" si="3"/>
        <v>10</v>
      </c>
      <c r="D192" s="582">
        <v>41830</v>
      </c>
      <c r="E192" s="112" t="s">
        <v>291</v>
      </c>
      <c r="F192" s="583">
        <v>4.1300000000000003E-2</v>
      </c>
      <c r="G192" s="642">
        <v>0.99</v>
      </c>
      <c r="H192" s="642">
        <v>107.65</v>
      </c>
      <c r="I192" s="642">
        <v>2174</v>
      </c>
      <c r="J192" s="642">
        <v>872.56</v>
      </c>
      <c r="K192" s="583">
        <v>3.2399999999999998E-2</v>
      </c>
      <c r="L192" s="642">
        <v>522</v>
      </c>
      <c r="M192" s="642">
        <v>3.9177539999999997E-2</v>
      </c>
    </row>
    <row r="193" spans="1:13">
      <c r="A193" s="226">
        <v>192</v>
      </c>
      <c r="B193" s="845"/>
      <c r="C193" s="639">
        <f t="shared" si="3"/>
        <v>11</v>
      </c>
      <c r="D193" s="582">
        <v>41831</v>
      </c>
      <c r="E193" s="112" t="s">
        <v>291</v>
      </c>
      <c r="F193" s="583">
        <v>4.1300000000000003E-2</v>
      </c>
      <c r="G193" s="642">
        <v>0.99</v>
      </c>
      <c r="H193" s="642">
        <v>107.65</v>
      </c>
      <c r="I193" s="642">
        <v>2174</v>
      </c>
      <c r="J193" s="642">
        <v>872.56</v>
      </c>
      <c r="K193" s="583">
        <v>3.2399999999999998E-2</v>
      </c>
      <c r="L193" s="642">
        <v>522</v>
      </c>
      <c r="M193" s="642">
        <v>3.9177539999999997E-2</v>
      </c>
    </row>
    <row r="194" spans="1:13">
      <c r="A194" s="226">
        <v>193</v>
      </c>
      <c r="B194" s="845"/>
      <c r="C194" s="639">
        <f t="shared" si="3"/>
        <v>12</v>
      </c>
      <c r="D194" s="582">
        <v>41832</v>
      </c>
      <c r="E194" s="112" t="s">
        <v>291</v>
      </c>
      <c r="F194" s="583">
        <v>4.1300000000000003E-2</v>
      </c>
      <c r="G194" s="642">
        <v>0.99</v>
      </c>
      <c r="H194" s="642">
        <v>107.65</v>
      </c>
      <c r="I194" s="642">
        <v>2174</v>
      </c>
      <c r="J194" s="642">
        <v>872.56</v>
      </c>
      <c r="K194" s="583">
        <v>3.2399999999999998E-2</v>
      </c>
      <c r="L194" s="642">
        <v>522</v>
      </c>
      <c r="M194" s="642">
        <v>3.9177539999999997E-2</v>
      </c>
    </row>
    <row r="195" spans="1:13">
      <c r="A195" s="226">
        <v>194</v>
      </c>
      <c r="B195" s="845"/>
      <c r="C195" s="639">
        <f t="shared" si="3"/>
        <v>13</v>
      </c>
      <c r="D195" s="582">
        <v>41833</v>
      </c>
      <c r="E195" s="112" t="s">
        <v>291</v>
      </c>
      <c r="F195" s="583">
        <v>4.1300000000000003E-2</v>
      </c>
      <c r="G195" s="642">
        <v>0.99</v>
      </c>
      <c r="H195" s="642">
        <v>107.65</v>
      </c>
      <c r="I195" s="642">
        <v>2174</v>
      </c>
      <c r="J195" s="642">
        <v>872.56</v>
      </c>
      <c r="K195" s="583">
        <v>3.2399999999999998E-2</v>
      </c>
      <c r="L195" s="642">
        <v>522</v>
      </c>
      <c r="M195" s="642">
        <v>3.9177539999999997E-2</v>
      </c>
    </row>
    <row r="196" spans="1:13">
      <c r="A196" s="226">
        <v>195</v>
      </c>
      <c r="B196" s="845"/>
      <c r="C196" s="639">
        <f t="shared" si="3"/>
        <v>14</v>
      </c>
      <c r="D196" s="582">
        <v>41834</v>
      </c>
      <c r="E196" s="112" t="s">
        <v>291</v>
      </c>
      <c r="F196" s="583">
        <v>4.1300000000000003E-2</v>
      </c>
      <c r="G196" s="642">
        <v>0.99</v>
      </c>
      <c r="H196" s="642">
        <v>107.65</v>
      </c>
      <c r="I196" s="642">
        <v>2174</v>
      </c>
      <c r="J196" s="642">
        <v>872.56</v>
      </c>
      <c r="K196" s="583">
        <v>3.2399999999999998E-2</v>
      </c>
      <c r="L196" s="642">
        <v>522</v>
      </c>
      <c r="M196" s="642">
        <v>3.9177539999999997E-2</v>
      </c>
    </row>
    <row r="197" spans="1:13">
      <c r="A197" s="226">
        <v>196</v>
      </c>
      <c r="B197" s="845"/>
      <c r="C197" s="639">
        <f t="shared" si="3"/>
        <v>15</v>
      </c>
      <c r="D197" s="582">
        <v>41835</v>
      </c>
      <c r="E197" s="112" t="s">
        <v>291</v>
      </c>
      <c r="F197" s="583">
        <v>4.1300000000000003E-2</v>
      </c>
      <c r="G197" s="642">
        <v>0.99</v>
      </c>
      <c r="H197" s="642">
        <v>107.65</v>
      </c>
      <c r="I197" s="642">
        <v>2174</v>
      </c>
      <c r="J197" s="642">
        <v>872.56</v>
      </c>
      <c r="K197" s="583">
        <v>3.2399999999999998E-2</v>
      </c>
      <c r="L197" s="642">
        <v>522</v>
      </c>
      <c r="M197" s="642">
        <v>3.9177539999999997E-2</v>
      </c>
    </row>
    <row r="198" spans="1:13">
      <c r="A198" s="226">
        <v>197</v>
      </c>
      <c r="B198" s="845"/>
      <c r="C198" s="639">
        <f t="shared" si="3"/>
        <v>16</v>
      </c>
      <c r="D198" s="582">
        <v>41836</v>
      </c>
      <c r="E198" s="112" t="s">
        <v>291</v>
      </c>
      <c r="F198" s="583">
        <v>4.1300000000000003E-2</v>
      </c>
      <c r="G198" s="642">
        <v>0.99</v>
      </c>
      <c r="H198" s="642">
        <v>107.65</v>
      </c>
      <c r="I198" s="642">
        <v>2174</v>
      </c>
      <c r="J198" s="642">
        <v>872.56</v>
      </c>
      <c r="K198" s="583">
        <v>3.2399999999999998E-2</v>
      </c>
      <c r="L198" s="642">
        <v>522</v>
      </c>
      <c r="M198" s="642">
        <v>3.9177539999999997E-2</v>
      </c>
    </row>
    <row r="199" spans="1:13">
      <c r="A199" s="226">
        <v>198</v>
      </c>
      <c r="B199" s="845"/>
      <c r="C199" s="639">
        <f t="shared" si="3"/>
        <v>17</v>
      </c>
      <c r="D199" s="582">
        <v>41837</v>
      </c>
      <c r="E199" s="112" t="s">
        <v>292</v>
      </c>
      <c r="F199" s="583">
        <v>4.5900000000000003E-2</v>
      </c>
      <c r="G199" s="642">
        <v>1.1000000000000001</v>
      </c>
      <c r="H199" s="642">
        <v>120.19</v>
      </c>
      <c r="I199" s="642">
        <v>2174</v>
      </c>
      <c r="J199" s="642">
        <v>853.56</v>
      </c>
      <c r="K199" s="583">
        <v>3.2399999999999998E-2</v>
      </c>
      <c r="L199" s="642">
        <v>509</v>
      </c>
      <c r="M199" s="642">
        <v>4.3356899999999997E-2</v>
      </c>
    </row>
    <row r="200" spans="1:13">
      <c r="A200" s="226">
        <v>199</v>
      </c>
      <c r="B200" s="845"/>
      <c r="C200" s="639">
        <f t="shared" si="3"/>
        <v>18</v>
      </c>
      <c r="D200" s="582">
        <v>41838</v>
      </c>
      <c r="E200" s="112" t="s">
        <v>292</v>
      </c>
      <c r="F200" s="583">
        <v>4.5900000000000003E-2</v>
      </c>
      <c r="G200" s="642">
        <v>1.1000000000000001</v>
      </c>
      <c r="H200" s="642">
        <v>120.19</v>
      </c>
      <c r="I200" s="642">
        <v>2174</v>
      </c>
      <c r="J200" s="642">
        <v>853.56</v>
      </c>
      <c r="K200" s="583">
        <v>3.2399999999999998E-2</v>
      </c>
      <c r="L200" s="642">
        <v>509</v>
      </c>
      <c r="M200" s="642">
        <v>4.3356899999999997E-2</v>
      </c>
    </row>
    <row r="201" spans="1:13">
      <c r="A201" s="226">
        <v>200</v>
      </c>
      <c r="B201" s="845"/>
      <c r="C201" s="639">
        <f t="shared" si="3"/>
        <v>19</v>
      </c>
      <c r="D201" s="582">
        <v>41839</v>
      </c>
      <c r="E201" s="112" t="s">
        <v>292</v>
      </c>
      <c r="F201" s="583">
        <v>4.5900000000000003E-2</v>
      </c>
      <c r="G201" s="642">
        <v>1.1000000000000001</v>
      </c>
      <c r="H201" s="642">
        <v>120.19</v>
      </c>
      <c r="I201" s="642">
        <v>2174</v>
      </c>
      <c r="J201" s="642">
        <v>853.56</v>
      </c>
      <c r="K201" s="583">
        <v>3.2399999999999998E-2</v>
      </c>
      <c r="L201" s="642">
        <v>509</v>
      </c>
      <c r="M201" s="642">
        <v>4.3356899999999997E-2</v>
      </c>
    </row>
    <row r="202" spans="1:13">
      <c r="A202" s="226">
        <v>201</v>
      </c>
      <c r="B202" s="845"/>
      <c r="C202" s="639">
        <f t="shared" si="3"/>
        <v>20</v>
      </c>
      <c r="D202" s="582">
        <v>41840</v>
      </c>
      <c r="E202" s="112" t="s">
        <v>315</v>
      </c>
      <c r="F202" s="583">
        <v>5.6800000000000003E-2</v>
      </c>
      <c r="G202" s="642">
        <v>1.36</v>
      </c>
      <c r="H202" s="642">
        <v>156.75</v>
      </c>
      <c r="I202" s="642">
        <v>2174</v>
      </c>
      <c r="J202" s="642">
        <v>831.56</v>
      </c>
      <c r="K202" s="583">
        <v>3.2399999999999998E-2</v>
      </c>
      <c r="L202" s="642">
        <v>522</v>
      </c>
      <c r="M202" s="642">
        <v>3.9177539999999997E-2</v>
      </c>
    </row>
    <row r="203" spans="1:13">
      <c r="A203" s="226">
        <v>202</v>
      </c>
      <c r="B203" s="845"/>
      <c r="C203" s="639">
        <f t="shared" si="3"/>
        <v>21</v>
      </c>
      <c r="D203" s="582">
        <v>41841</v>
      </c>
      <c r="E203" s="112" t="s">
        <v>315</v>
      </c>
      <c r="F203" s="583">
        <v>5.6800000000000003E-2</v>
      </c>
      <c r="G203" s="642">
        <v>1.36</v>
      </c>
      <c r="H203" s="642">
        <v>156.75</v>
      </c>
      <c r="I203" s="642">
        <v>2174</v>
      </c>
      <c r="J203" s="642">
        <v>831.56</v>
      </c>
      <c r="K203" s="583">
        <v>3.2399999999999998E-2</v>
      </c>
      <c r="L203" s="642">
        <v>522</v>
      </c>
      <c r="M203" s="642">
        <v>3.9177539999999997E-2</v>
      </c>
    </row>
    <row r="204" spans="1:13">
      <c r="A204" s="226">
        <v>203</v>
      </c>
      <c r="B204" s="845"/>
      <c r="C204" s="639">
        <f t="shared" si="3"/>
        <v>22</v>
      </c>
      <c r="D204" s="582">
        <v>41842</v>
      </c>
      <c r="E204" s="112" t="s">
        <v>315</v>
      </c>
      <c r="F204" s="583">
        <v>5.6800000000000003E-2</v>
      </c>
      <c r="G204" s="642">
        <v>1.36</v>
      </c>
      <c r="H204" s="642">
        <v>156.75</v>
      </c>
      <c r="I204" s="642">
        <v>2174</v>
      </c>
      <c r="J204" s="642">
        <v>831.56</v>
      </c>
      <c r="K204" s="583">
        <v>3.2399999999999998E-2</v>
      </c>
      <c r="L204" s="642">
        <v>522</v>
      </c>
      <c r="M204" s="642">
        <v>3.9177539999999997E-2</v>
      </c>
    </row>
    <row r="205" spans="1:13">
      <c r="A205" s="226">
        <v>204</v>
      </c>
      <c r="B205" s="845"/>
      <c r="C205" s="639">
        <f t="shared" si="3"/>
        <v>23</v>
      </c>
      <c r="D205" s="582">
        <v>41843</v>
      </c>
      <c r="E205" s="112" t="s">
        <v>315</v>
      </c>
      <c r="F205" s="583">
        <v>5.6800000000000003E-2</v>
      </c>
      <c r="G205" s="642">
        <v>1.36</v>
      </c>
      <c r="H205" s="642">
        <v>156.75</v>
      </c>
      <c r="I205" s="642">
        <v>2174</v>
      </c>
      <c r="J205" s="642">
        <v>831.56</v>
      </c>
      <c r="K205" s="583">
        <v>3.2399999999999998E-2</v>
      </c>
      <c r="L205" s="642">
        <v>522</v>
      </c>
      <c r="M205" s="642">
        <v>3.9177539999999997E-2</v>
      </c>
    </row>
    <row r="206" spans="1:13">
      <c r="A206" s="226">
        <v>205</v>
      </c>
      <c r="B206" s="845"/>
      <c r="C206" s="639">
        <f t="shared" si="3"/>
        <v>24</v>
      </c>
      <c r="D206" s="582">
        <v>41844</v>
      </c>
      <c r="E206" s="112" t="s">
        <v>315</v>
      </c>
      <c r="F206" s="583">
        <v>5.6800000000000003E-2</v>
      </c>
      <c r="G206" s="642">
        <v>1.36</v>
      </c>
      <c r="H206" s="642">
        <v>156.75</v>
      </c>
      <c r="I206" s="642">
        <v>2174</v>
      </c>
      <c r="J206" s="642">
        <v>831.56</v>
      </c>
      <c r="K206" s="583">
        <v>3.2399999999999998E-2</v>
      </c>
      <c r="L206" s="642">
        <v>522</v>
      </c>
      <c r="M206" s="642">
        <v>3.9177539999999997E-2</v>
      </c>
    </row>
    <row r="207" spans="1:13">
      <c r="A207" s="226">
        <v>206</v>
      </c>
      <c r="B207" s="845"/>
      <c r="C207" s="639">
        <f t="shared" si="3"/>
        <v>25</v>
      </c>
      <c r="D207" s="582">
        <v>41845</v>
      </c>
      <c r="E207" s="112" t="s">
        <v>315</v>
      </c>
      <c r="F207" s="583">
        <v>5.6800000000000003E-2</v>
      </c>
      <c r="G207" s="642">
        <v>1.36</v>
      </c>
      <c r="H207" s="642">
        <v>156.75</v>
      </c>
      <c r="I207" s="642">
        <v>2174</v>
      </c>
      <c r="J207" s="642">
        <v>831.56</v>
      </c>
      <c r="K207" s="583">
        <v>3.2399999999999998E-2</v>
      </c>
      <c r="L207" s="642">
        <v>522</v>
      </c>
      <c r="M207" s="642">
        <v>3.9177539999999997E-2</v>
      </c>
    </row>
    <row r="208" spans="1:13">
      <c r="A208" s="226">
        <v>207</v>
      </c>
      <c r="B208" s="845"/>
      <c r="C208" s="639">
        <f t="shared" si="3"/>
        <v>26</v>
      </c>
      <c r="D208" s="582">
        <v>41846</v>
      </c>
      <c r="E208" s="112" t="s">
        <v>315</v>
      </c>
      <c r="F208" s="583">
        <v>5.6800000000000003E-2</v>
      </c>
      <c r="G208" s="642">
        <v>1.36</v>
      </c>
      <c r="H208" s="642">
        <v>156.75</v>
      </c>
      <c r="I208" s="642">
        <v>2174</v>
      </c>
      <c r="J208" s="642">
        <v>831.56</v>
      </c>
      <c r="K208" s="583">
        <v>3.2399999999999998E-2</v>
      </c>
      <c r="L208" s="642">
        <v>522</v>
      </c>
      <c r="M208" s="642">
        <v>3.9177539999999997E-2</v>
      </c>
    </row>
    <row r="209" spans="1:13">
      <c r="A209" s="226">
        <v>208</v>
      </c>
      <c r="B209" s="845"/>
      <c r="C209" s="639">
        <f t="shared" si="3"/>
        <v>27</v>
      </c>
      <c r="D209" s="582">
        <v>41847</v>
      </c>
      <c r="E209" s="112" t="s">
        <v>315</v>
      </c>
      <c r="F209" s="583">
        <v>5.6800000000000003E-2</v>
      </c>
      <c r="G209" s="642">
        <v>1.36</v>
      </c>
      <c r="H209" s="642">
        <v>156.75</v>
      </c>
      <c r="I209" s="642">
        <v>2174</v>
      </c>
      <c r="J209" s="642">
        <v>831.56</v>
      </c>
      <c r="K209" s="583">
        <v>3.2399999999999998E-2</v>
      </c>
      <c r="L209" s="642">
        <v>522</v>
      </c>
      <c r="M209" s="642">
        <v>3.9177539999999997E-2</v>
      </c>
    </row>
    <row r="210" spans="1:13">
      <c r="A210" s="226">
        <v>209</v>
      </c>
      <c r="B210" s="845"/>
      <c r="C210" s="639">
        <f t="shared" si="3"/>
        <v>28</v>
      </c>
      <c r="D210" s="582">
        <v>41848</v>
      </c>
      <c r="E210" s="112" t="s">
        <v>315</v>
      </c>
      <c r="F210" s="583">
        <v>5.6800000000000003E-2</v>
      </c>
      <c r="G210" s="642">
        <v>1.36</v>
      </c>
      <c r="H210" s="642">
        <v>156.75</v>
      </c>
      <c r="I210" s="642">
        <v>2174</v>
      </c>
      <c r="J210" s="642">
        <v>831.56</v>
      </c>
      <c r="K210" s="583">
        <v>3.2399999999999998E-2</v>
      </c>
      <c r="L210" s="642">
        <v>522</v>
      </c>
      <c r="M210" s="642">
        <v>3.9177539999999997E-2</v>
      </c>
    </row>
    <row r="211" spans="1:13">
      <c r="A211" s="226">
        <v>210</v>
      </c>
      <c r="B211" s="845"/>
      <c r="C211" s="639">
        <f t="shared" si="3"/>
        <v>29</v>
      </c>
      <c r="D211" s="582">
        <v>41849</v>
      </c>
      <c r="E211" s="112" t="s">
        <v>315</v>
      </c>
      <c r="F211" s="583">
        <v>5.6800000000000003E-2</v>
      </c>
      <c r="G211" s="642">
        <v>1.36</v>
      </c>
      <c r="H211" s="642">
        <v>156.75</v>
      </c>
      <c r="I211" s="642">
        <v>2174</v>
      </c>
      <c r="J211" s="642">
        <v>831.56</v>
      </c>
      <c r="K211" s="583">
        <v>3.2399999999999998E-2</v>
      </c>
      <c r="L211" s="642">
        <v>522</v>
      </c>
      <c r="M211" s="642">
        <v>3.9177539999999997E-2</v>
      </c>
    </row>
    <row r="212" spans="1:13">
      <c r="A212" s="226">
        <v>211</v>
      </c>
      <c r="B212" s="845"/>
      <c r="C212" s="639">
        <f t="shared" si="3"/>
        <v>30</v>
      </c>
      <c r="D212" s="582">
        <v>41850</v>
      </c>
      <c r="E212" s="112" t="s">
        <v>315</v>
      </c>
      <c r="F212" s="583">
        <v>5.6800000000000003E-2</v>
      </c>
      <c r="G212" s="642">
        <v>1.36</v>
      </c>
      <c r="H212" s="642">
        <v>156.75</v>
      </c>
      <c r="I212" s="642">
        <v>2174</v>
      </c>
      <c r="J212" s="642">
        <v>831.56</v>
      </c>
      <c r="K212" s="583">
        <v>3.2399999999999998E-2</v>
      </c>
      <c r="L212" s="642">
        <v>522</v>
      </c>
      <c r="M212" s="642">
        <v>3.9177539999999997E-2</v>
      </c>
    </row>
    <row r="213" spans="1:13">
      <c r="A213" s="226">
        <v>212</v>
      </c>
      <c r="B213" s="845"/>
      <c r="C213" s="639">
        <f t="shared" si="3"/>
        <v>31</v>
      </c>
      <c r="D213" s="582">
        <v>41851</v>
      </c>
      <c r="E213" s="112" t="s">
        <v>315</v>
      </c>
      <c r="F213" s="583">
        <v>5.6800000000000003E-2</v>
      </c>
      <c r="G213" s="642">
        <v>1.36</v>
      </c>
      <c r="H213" s="642">
        <v>156.75</v>
      </c>
      <c r="I213" s="642">
        <v>2174</v>
      </c>
      <c r="J213" s="642">
        <v>831.56</v>
      </c>
      <c r="K213" s="583">
        <v>3.2399999999999998E-2</v>
      </c>
      <c r="L213" s="642">
        <v>522</v>
      </c>
      <c r="M213" s="642">
        <v>3.9177539999999997E-2</v>
      </c>
    </row>
    <row r="214" spans="1:13">
      <c r="A214" s="226">
        <v>213</v>
      </c>
      <c r="B214" s="845" t="s">
        <v>186</v>
      </c>
      <c r="C214" s="639">
        <f t="shared" si="3"/>
        <v>1</v>
      </c>
      <c r="D214" s="582">
        <v>41852</v>
      </c>
      <c r="E214" s="112" t="s">
        <v>315</v>
      </c>
      <c r="F214" s="583">
        <v>5.6800000000000003E-2</v>
      </c>
      <c r="G214" s="642">
        <v>1.36</v>
      </c>
      <c r="H214" s="642">
        <v>156.75</v>
      </c>
      <c r="I214" s="642">
        <v>2215</v>
      </c>
      <c r="J214" s="642">
        <v>831.56</v>
      </c>
      <c r="K214" s="583">
        <v>3.2399999999999998E-2</v>
      </c>
      <c r="L214" s="642">
        <v>481</v>
      </c>
      <c r="M214" s="642">
        <v>5.3723460000000001E-2</v>
      </c>
    </row>
    <row r="215" spans="1:13">
      <c r="A215" s="226">
        <v>214</v>
      </c>
      <c r="B215" s="845"/>
      <c r="C215" s="639">
        <f t="shared" si="3"/>
        <v>2</v>
      </c>
      <c r="D215" s="582">
        <v>41853</v>
      </c>
      <c r="E215" s="112" t="s">
        <v>315</v>
      </c>
      <c r="F215" s="583">
        <v>5.6800000000000003E-2</v>
      </c>
      <c r="G215" s="642">
        <v>1.36</v>
      </c>
      <c r="H215" s="642">
        <v>156.75</v>
      </c>
      <c r="I215" s="642">
        <v>2215</v>
      </c>
      <c r="J215" s="642">
        <v>831.56</v>
      </c>
      <c r="K215" s="583">
        <v>3.2399999999999998E-2</v>
      </c>
      <c r="L215" s="642">
        <v>481</v>
      </c>
      <c r="M215" s="642">
        <v>5.3723460000000001E-2</v>
      </c>
    </row>
    <row r="216" spans="1:13">
      <c r="A216" s="226">
        <v>215</v>
      </c>
      <c r="B216" s="845"/>
      <c r="C216" s="639">
        <f t="shared" si="3"/>
        <v>3</v>
      </c>
      <c r="D216" s="582">
        <v>41854</v>
      </c>
      <c r="E216" s="112" t="s">
        <v>315</v>
      </c>
      <c r="F216" s="583">
        <v>5.6800000000000003E-2</v>
      </c>
      <c r="G216" s="642">
        <v>1.36</v>
      </c>
      <c r="H216" s="642">
        <v>156.75</v>
      </c>
      <c r="I216" s="642">
        <v>2215</v>
      </c>
      <c r="J216" s="642">
        <v>831.56</v>
      </c>
      <c r="K216" s="583">
        <v>3.2399999999999998E-2</v>
      </c>
      <c r="L216" s="642">
        <v>481</v>
      </c>
      <c r="M216" s="642">
        <v>5.3723460000000001E-2</v>
      </c>
    </row>
    <row r="217" spans="1:13">
      <c r="A217" s="226">
        <v>216</v>
      </c>
      <c r="B217" s="845"/>
      <c r="C217" s="639">
        <f t="shared" si="3"/>
        <v>4</v>
      </c>
      <c r="D217" s="582">
        <v>41855</v>
      </c>
      <c r="E217" s="112" t="s">
        <v>315</v>
      </c>
      <c r="F217" s="583">
        <v>5.6800000000000003E-2</v>
      </c>
      <c r="G217" s="642">
        <v>1.36</v>
      </c>
      <c r="H217" s="642">
        <v>156.75</v>
      </c>
      <c r="I217" s="642">
        <v>2215</v>
      </c>
      <c r="J217" s="642">
        <v>831.56</v>
      </c>
      <c r="K217" s="583">
        <v>3.2399999999999998E-2</v>
      </c>
      <c r="L217" s="642">
        <v>481</v>
      </c>
      <c r="M217" s="642">
        <v>5.3723460000000001E-2</v>
      </c>
    </row>
    <row r="218" spans="1:13">
      <c r="A218" s="226">
        <v>217</v>
      </c>
      <c r="B218" s="845"/>
      <c r="C218" s="639">
        <f t="shared" si="3"/>
        <v>5</v>
      </c>
      <c r="D218" s="582">
        <v>41856</v>
      </c>
      <c r="E218" s="112" t="s">
        <v>315</v>
      </c>
      <c r="F218" s="583">
        <v>5.6800000000000003E-2</v>
      </c>
      <c r="G218" s="642">
        <v>1.36</v>
      </c>
      <c r="H218" s="642">
        <v>156.75</v>
      </c>
      <c r="I218" s="642">
        <v>2215</v>
      </c>
      <c r="J218" s="642">
        <v>831.56</v>
      </c>
      <c r="K218" s="583">
        <v>3.2399999999999998E-2</v>
      </c>
      <c r="L218" s="642">
        <v>481</v>
      </c>
      <c r="M218" s="642">
        <v>5.3723460000000001E-2</v>
      </c>
    </row>
    <row r="219" spans="1:13">
      <c r="A219" s="226">
        <v>218</v>
      </c>
      <c r="B219" s="845"/>
      <c r="C219" s="639">
        <f t="shared" si="3"/>
        <v>6</v>
      </c>
      <c r="D219" s="582">
        <v>41857</v>
      </c>
      <c r="E219" s="112" t="s">
        <v>315</v>
      </c>
      <c r="F219" s="583">
        <v>5.6800000000000003E-2</v>
      </c>
      <c r="G219" s="642">
        <v>1.36</v>
      </c>
      <c r="H219" s="642">
        <v>156.75</v>
      </c>
      <c r="I219" s="642">
        <v>2215</v>
      </c>
      <c r="J219" s="642">
        <v>831.56</v>
      </c>
      <c r="K219" s="583">
        <v>3.2399999999999998E-2</v>
      </c>
      <c r="L219" s="642">
        <v>481</v>
      </c>
      <c r="M219" s="642">
        <v>5.3723460000000001E-2</v>
      </c>
    </row>
    <row r="220" spans="1:13">
      <c r="A220" s="226">
        <v>219</v>
      </c>
      <c r="B220" s="845"/>
      <c r="C220" s="639">
        <f t="shared" si="3"/>
        <v>7</v>
      </c>
      <c r="D220" s="582">
        <v>41858</v>
      </c>
      <c r="E220" s="112" t="s">
        <v>315</v>
      </c>
      <c r="F220" s="583">
        <v>5.6800000000000003E-2</v>
      </c>
      <c r="G220" s="642">
        <v>1.36</v>
      </c>
      <c r="H220" s="642">
        <v>156.75</v>
      </c>
      <c r="I220" s="642">
        <v>2215</v>
      </c>
      <c r="J220" s="642">
        <v>831.56</v>
      </c>
      <c r="K220" s="583">
        <v>3.2399999999999998E-2</v>
      </c>
      <c r="L220" s="642">
        <v>481</v>
      </c>
      <c r="M220" s="642">
        <v>5.3723460000000001E-2</v>
      </c>
    </row>
    <row r="221" spans="1:13">
      <c r="A221" s="226">
        <v>220</v>
      </c>
      <c r="B221" s="845"/>
      <c r="C221" s="639">
        <f t="shared" si="3"/>
        <v>8</v>
      </c>
      <c r="D221" s="582">
        <v>41859</v>
      </c>
      <c r="E221" s="112" t="s">
        <v>315</v>
      </c>
      <c r="F221" s="583">
        <v>5.6800000000000003E-2</v>
      </c>
      <c r="G221" s="642">
        <v>1.36</v>
      </c>
      <c r="H221" s="642">
        <v>156.75</v>
      </c>
      <c r="I221" s="642">
        <v>2215</v>
      </c>
      <c r="J221" s="642">
        <v>831.56</v>
      </c>
      <c r="K221" s="583">
        <v>3.2399999999999998E-2</v>
      </c>
      <c r="L221" s="642">
        <v>481</v>
      </c>
      <c r="M221" s="642">
        <v>5.3723460000000001E-2</v>
      </c>
    </row>
    <row r="222" spans="1:13">
      <c r="A222" s="226">
        <v>221</v>
      </c>
      <c r="B222" s="845"/>
      <c r="C222" s="639">
        <f t="shared" si="3"/>
        <v>9</v>
      </c>
      <c r="D222" s="582">
        <v>41860</v>
      </c>
      <c r="E222" s="112" t="s">
        <v>315</v>
      </c>
      <c r="F222" s="583">
        <v>5.6800000000000003E-2</v>
      </c>
      <c r="G222" s="642">
        <v>1.36</v>
      </c>
      <c r="H222" s="642">
        <v>156.75</v>
      </c>
      <c r="I222" s="642">
        <v>2215</v>
      </c>
      <c r="J222" s="642">
        <v>831.56</v>
      </c>
      <c r="K222" s="583">
        <v>3.2399999999999998E-2</v>
      </c>
      <c r="L222" s="642">
        <v>481</v>
      </c>
      <c r="M222" s="642">
        <v>5.3723460000000001E-2</v>
      </c>
    </row>
    <row r="223" spans="1:13">
      <c r="A223" s="226">
        <v>222</v>
      </c>
      <c r="B223" s="845"/>
      <c r="C223" s="639">
        <f t="shared" si="3"/>
        <v>10</v>
      </c>
      <c r="D223" s="582">
        <v>41861</v>
      </c>
      <c r="E223" s="112" t="s">
        <v>316</v>
      </c>
      <c r="F223" s="583">
        <v>3.1300000000000001E-2</v>
      </c>
      <c r="G223" s="642">
        <v>0.75</v>
      </c>
      <c r="H223" s="642">
        <v>81.48</v>
      </c>
      <c r="I223" s="642">
        <v>2215</v>
      </c>
      <c r="J223" s="642">
        <v>910.56</v>
      </c>
      <c r="K223" s="583">
        <v>3.2399999999999998E-2</v>
      </c>
      <c r="L223" s="642">
        <v>553</v>
      </c>
      <c r="M223" s="642">
        <v>3.0624309999999998E-2</v>
      </c>
    </row>
    <row r="224" spans="1:13">
      <c r="A224" s="226">
        <v>223</v>
      </c>
      <c r="B224" s="845"/>
      <c r="C224" s="639">
        <f t="shared" si="3"/>
        <v>11</v>
      </c>
      <c r="D224" s="582">
        <v>41862</v>
      </c>
      <c r="E224" s="112" t="s">
        <v>316</v>
      </c>
      <c r="F224" s="583">
        <v>3.1300000000000001E-2</v>
      </c>
      <c r="G224" s="642">
        <v>0.75</v>
      </c>
      <c r="H224" s="642">
        <v>81.48</v>
      </c>
      <c r="I224" s="642">
        <v>2215</v>
      </c>
      <c r="J224" s="642">
        <v>910.56</v>
      </c>
      <c r="K224" s="583">
        <v>3.2399999999999998E-2</v>
      </c>
      <c r="L224" s="642">
        <v>553</v>
      </c>
      <c r="M224" s="642">
        <v>3.0624309999999998E-2</v>
      </c>
    </row>
    <row r="225" spans="1:13">
      <c r="A225" s="226">
        <v>224</v>
      </c>
      <c r="B225" s="845"/>
      <c r="C225" s="639">
        <f t="shared" si="3"/>
        <v>12</v>
      </c>
      <c r="D225" s="582">
        <v>41863</v>
      </c>
      <c r="E225" s="112" t="s">
        <v>316</v>
      </c>
      <c r="F225" s="583">
        <v>3.1300000000000001E-2</v>
      </c>
      <c r="G225" s="642">
        <v>0.75</v>
      </c>
      <c r="H225" s="642">
        <v>81.48</v>
      </c>
      <c r="I225" s="642">
        <v>2215</v>
      </c>
      <c r="J225" s="642">
        <v>910.56</v>
      </c>
      <c r="K225" s="583">
        <v>3.2399999999999998E-2</v>
      </c>
      <c r="L225" s="642">
        <v>553</v>
      </c>
      <c r="M225" s="642">
        <v>3.0624309999999998E-2</v>
      </c>
    </row>
    <row r="226" spans="1:13">
      <c r="A226" s="226">
        <v>225</v>
      </c>
      <c r="B226" s="845"/>
      <c r="C226" s="639">
        <f t="shared" ref="C226:C289" si="4">DAY(D226)</f>
        <v>13</v>
      </c>
      <c r="D226" s="582">
        <v>41864</v>
      </c>
      <c r="E226" s="112" t="s">
        <v>316</v>
      </c>
      <c r="F226" s="583">
        <v>3.1300000000000001E-2</v>
      </c>
      <c r="G226" s="642">
        <v>0.75</v>
      </c>
      <c r="H226" s="642">
        <v>81.48</v>
      </c>
      <c r="I226" s="642">
        <v>2215</v>
      </c>
      <c r="J226" s="642">
        <v>910.56</v>
      </c>
      <c r="K226" s="583">
        <v>3.2399999999999998E-2</v>
      </c>
      <c r="L226" s="642">
        <v>553</v>
      </c>
      <c r="M226" s="642">
        <v>3.0624309999999998E-2</v>
      </c>
    </row>
    <row r="227" spans="1:13">
      <c r="A227" s="226">
        <v>226</v>
      </c>
      <c r="B227" s="845"/>
      <c r="C227" s="639">
        <f t="shared" si="4"/>
        <v>14</v>
      </c>
      <c r="D227" s="582">
        <v>41865</v>
      </c>
      <c r="E227" s="112" t="s">
        <v>316</v>
      </c>
      <c r="F227" s="583">
        <v>3.1300000000000001E-2</v>
      </c>
      <c r="G227" s="642">
        <v>0.75</v>
      </c>
      <c r="H227" s="642">
        <v>81.48</v>
      </c>
      <c r="I227" s="642">
        <v>2215</v>
      </c>
      <c r="J227" s="642">
        <v>910.56</v>
      </c>
      <c r="K227" s="583">
        <v>3.2399999999999998E-2</v>
      </c>
      <c r="L227" s="642">
        <v>553</v>
      </c>
      <c r="M227" s="642">
        <v>3.0624309999999998E-2</v>
      </c>
    </row>
    <row r="228" spans="1:13">
      <c r="A228" s="226">
        <v>227</v>
      </c>
      <c r="B228" s="845"/>
      <c r="C228" s="639">
        <f t="shared" si="4"/>
        <v>15</v>
      </c>
      <c r="D228" s="582">
        <v>41866</v>
      </c>
      <c r="E228" s="112" t="s">
        <v>316</v>
      </c>
      <c r="F228" s="583">
        <v>3.1300000000000001E-2</v>
      </c>
      <c r="G228" s="642">
        <v>0.75</v>
      </c>
      <c r="H228" s="642">
        <v>81.48</v>
      </c>
      <c r="I228" s="642">
        <v>2215</v>
      </c>
      <c r="J228" s="642">
        <v>910.56</v>
      </c>
      <c r="K228" s="583">
        <v>3.2399999999999998E-2</v>
      </c>
      <c r="L228" s="642">
        <v>553</v>
      </c>
      <c r="M228" s="642">
        <v>3.0624309999999998E-2</v>
      </c>
    </row>
    <row r="229" spans="1:13">
      <c r="A229" s="226">
        <v>228</v>
      </c>
      <c r="B229" s="845"/>
      <c r="C229" s="639">
        <f t="shared" si="4"/>
        <v>16</v>
      </c>
      <c r="D229" s="582">
        <v>41867</v>
      </c>
      <c r="E229" s="112" t="s">
        <v>316</v>
      </c>
      <c r="F229" s="583">
        <v>3.1300000000000001E-2</v>
      </c>
      <c r="G229" s="642">
        <v>0.75</v>
      </c>
      <c r="H229" s="642">
        <v>81.48</v>
      </c>
      <c r="I229" s="642">
        <v>2215</v>
      </c>
      <c r="J229" s="642">
        <v>910.56</v>
      </c>
      <c r="K229" s="583">
        <v>3.2399999999999998E-2</v>
      </c>
      <c r="L229" s="642">
        <v>553</v>
      </c>
      <c r="M229" s="642">
        <v>3.0624309999999998E-2</v>
      </c>
    </row>
    <row r="230" spans="1:13">
      <c r="A230" s="226">
        <v>229</v>
      </c>
      <c r="B230" s="845"/>
      <c r="C230" s="639">
        <f t="shared" si="4"/>
        <v>17</v>
      </c>
      <c r="D230" s="582">
        <v>41868</v>
      </c>
      <c r="E230" s="112" t="s">
        <v>316</v>
      </c>
      <c r="F230" s="583">
        <v>3.1300000000000001E-2</v>
      </c>
      <c r="G230" s="642">
        <v>0.75</v>
      </c>
      <c r="H230" s="642">
        <v>81.48</v>
      </c>
      <c r="I230" s="642">
        <v>2215</v>
      </c>
      <c r="J230" s="642">
        <v>910.56</v>
      </c>
      <c r="K230" s="583">
        <v>3.2399999999999998E-2</v>
      </c>
      <c r="L230" s="642">
        <v>553</v>
      </c>
      <c r="M230" s="642">
        <v>3.0624309999999998E-2</v>
      </c>
    </row>
    <row r="231" spans="1:13">
      <c r="A231" s="226">
        <v>230</v>
      </c>
      <c r="B231" s="845"/>
      <c r="C231" s="639">
        <f t="shared" si="4"/>
        <v>18</v>
      </c>
      <c r="D231" s="582">
        <v>41869</v>
      </c>
      <c r="E231" s="112" t="s">
        <v>316</v>
      </c>
      <c r="F231" s="583">
        <v>3.1300000000000001E-2</v>
      </c>
      <c r="G231" s="642">
        <v>0.75</v>
      </c>
      <c r="H231" s="642">
        <v>81.48</v>
      </c>
      <c r="I231" s="642">
        <v>2215</v>
      </c>
      <c r="J231" s="642">
        <v>910.56</v>
      </c>
      <c r="K231" s="583">
        <v>3.2399999999999998E-2</v>
      </c>
      <c r="L231" s="642">
        <v>553</v>
      </c>
      <c r="M231" s="642">
        <v>3.0624309999999998E-2</v>
      </c>
    </row>
    <row r="232" spans="1:13">
      <c r="A232" s="226">
        <v>231</v>
      </c>
      <c r="B232" s="845"/>
      <c r="C232" s="639">
        <f t="shared" si="4"/>
        <v>19</v>
      </c>
      <c r="D232" s="582">
        <v>41870</v>
      </c>
      <c r="E232" s="112" t="s">
        <v>316</v>
      </c>
      <c r="F232" s="583">
        <v>3.1300000000000001E-2</v>
      </c>
      <c r="G232" s="642">
        <v>0.75</v>
      </c>
      <c r="H232" s="642">
        <v>81.48</v>
      </c>
      <c r="I232" s="642">
        <v>2215</v>
      </c>
      <c r="J232" s="642">
        <v>910.56</v>
      </c>
      <c r="K232" s="583">
        <v>3.2399999999999998E-2</v>
      </c>
      <c r="L232" s="642">
        <v>553</v>
      </c>
      <c r="M232" s="642">
        <v>3.0624309999999998E-2</v>
      </c>
    </row>
    <row r="233" spans="1:13">
      <c r="A233" s="226">
        <v>232</v>
      </c>
      <c r="B233" s="845"/>
      <c r="C233" s="639">
        <f t="shared" si="4"/>
        <v>20</v>
      </c>
      <c r="D233" s="582">
        <v>41871</v>
      </c>
      <c r="E233" s="112" t="s">
        <v>316</v>
      </c>
      <c r="F233" s="583">
        <v>3.1300000000000001E-2</v>
      </c>
      <c r="G233" s="642">
        <v>0.75</v>
      </c>
      <c r="H233" s="642">
        <v>81.48</v>
      </c>
      <c r="I233" s="642">
        <v>2215</v>
      </c>
      <c r="J233" s="642">
        <v>910.56</v>
      </c>
      <c r="K233" s="583">
        <v>3.2399999999999998E-2</v>
      </c>
      <c r="L233" s="642">
        <v>553</v>
      </c>
      <c r="M233" s="642">
        <v>3.0624309999999998E-2</v>
      </c>
    </row>
    <row r="234" spans="1:13">
      <c r="A234" s="226">
        <v>233</v>
      </c>
      <c r="B234" s="845"/>
      <c r="C234" s="639">
        <f t="shared" si="4"/>
        <v>21</v>
      </c>
      <c r="D234" s="582">
        <v>41872</v>
      </c>
      <c r="E234" s="112" t="s">
        <v>316</v>
      </c>
      <c r="F234" s="583">
        <v>3.1300000000000001E-2</v>
      </c>
      <c r="G234" s="642">
        <v>0.75</v>
      </c>
      <c r="H234" s="642">
        <v>81.48</v>
      </c>
      <c r="I234" s="642">
        <v>2215</v>
      </c>
      <c r="J234" s="642">
        <v>910.56</v>
      </c>
      <c r="K234" s="583">
        <v>3.2399999999999998E-2</v>
      </c>
      <c r="L234" s="642">
        <v>553</v>
      </c>
      <c r="M234" s="642">
        <v>3.0624309999999998E-2</v>
      </c>
    </row>
    <row r="235" spans="1:13">
      <c r="A235" s="226">
        <v>234</v>
      </c>
      <c r="B235" s="845"/>
      <c r="C235" s="639">
        <f t="shared" si="4"/>
        <v>22</v>
      </c>
      <c r="D235" s="582">
        <v>41873</v>
      </c>
      <c r="E235" s="112" t="s">
        <v>316</v>
      </c>
      <c r="F235" s="583">
        <v>3.1300000000000001E-2</v>
      </c>
      <c r="G235" s="642">
        <v>0.75</v>
      </c>
      <c r="H235" s="642">
        <v>81.48</v>
      </c>
      <c r="I235" s="642">
        <v>2215</v>
      </c>
      <c r="J235" s="642">
        <v>910.56</v>
      </c>
      <c r="K235" s="583">
        <v>3.2399999999999998E-2</v>
      </c>
      <c r="L235" s="642">
        <v>553</v>
      </c>
      <c r="M235" s="642">
        <v>3.0624309999999998E-2</v>
      </c>
    </row>
    <row r="236" spans="1:13">
      <c r="A236" s="226">
        <v>235</v>
      </c>
      <c r="B236" s="845"/>
      <c r="C236" s="639">
        <f t="shared" si="4"/>
        <v>23</v>
      </c>
      <c r="D236" s="582">
        <v>41874</v>
      </c>
      <c r="E236" s="112" t="s">
        <v>316</v>
      </c>
      <c r="F236" s="583">
        <v>3.1300000000000001E-2</v>
      </c>
      <c r="G236" s="642">
        <v>0.75</v>
      </c>
      <c r="H236" s="642">
        <v>81.48</v>
      </c>
      <c r="I236" s="642">
        <v>2215</v>
      </c>
      <c r="J236" s="642">
        <v>910.56</v>
      </c>
      <c r="K236" s="583">
        <v>3.2399999999999998E-2</v>
      </c>
      <c r="L236" s="642">
        <v>553</v>
      </c>
      <c r="M236" s="642">
        <v>3.0624309999999998E-2</v>
      </c>
    </row>
    <row r="237" spans="1:13">
      <c r="A237" s="226">
        <v>236</v>
      </c>
      <c r="B237" s="845"/>
      <c r="C237" s="639">
        <f t="shared" si="4"/>
        <v>24</v>
      </c>
      <c r="D237" s="582">
        <v>41875</v>
      </c>
      <c r="E237" s="112" t="s">
        <v>316</v>
      </c>
      <c r="F237" s="583">
        <v>3.1300000000000001E-2</v>
      </c>
      <c r="G237" s="642">
        <v>0.75</v>
      </c>
      <c r="H237" s="642">
        <v>81.48</v>
      </c>
      <c r="I237" s="642">
        <v>2215</v>
      </c>
      <c r="J237" s="642">
        <v>910.56</v>
      </c>
      <c r="K237" s="583">
        <v>3.2399999999999998E-2</v>
      </c>
      <c r="L237" s="642">
        <v>553</v>
      </c>
      <c r="M237" s="642">
        <v>3.0624309999999998E-2</v>
      </c>
    </row>
    <row r="238" spans="1:13">
      <c r="A238" s="226">
        <v>237</v>
      </c>
      <c r="B238" s="845"/>
      <c r="C238" s="639">
        <f t="shared" si="4"/>
        <v>25</v>
      </c>
      <c r="D238" s="582">
        <v>41876</v>
      </c>
      <c r="E238" s="112" t="s">
        <v>316</v>
      </c>
      <c r="F238" s="583">
        <v>3.1300000000000001E-2</v>
      </c>
      <c r="G238" s="642">
        <v>0.75</v>
      </c>
      <c r="H238" s="642">
        <v>81.48</v>
      </c>
      <c r="I238" s="642">
        <v>2215</v>
      </c>
      <c r="J238" s="642">
        <v>910.56</v>
      </c>
      <c r="K238" s="583">
        <v>3.2399999999999998E-2</v>
      </c>
      <c r="L238" s="642">
        <v>553</v>
      </c>
      <c r="M238" s="642">
        <v>3.0624309999999998E-2</v>
      </c>
    </row>
    <row r="239" spans="1:13">
      <c r="A239" s="226">
        <v>238</v>
      </c>
      <c r="B239" s="845"/>
      <c r="C239" s="639">
        <f t="shared" si="4"/>
        <v>26</v>
      </c>
      <c r="D239" s="582">
        <v>41877</v>
      </c>
      <c r="E239" s="112" t="s">
        <v>316</v>
      </c>
      <c r="F239" s="583">
        <v>3.1300000000000001E-2</v>
      </c>
      <c r="G239" s="642">
        <v>0.75</v>
      </c>
      <c r="H239" s="642">
        <v>81.48</v>
      </c>
      <c r="I239" s="642">
        <v>2215</v>
      </c>
      <c r="J239" s="642">
        <v>910.56</v>
      </c>
      <c r="K239" s="583">
        <v>3.2399999999999998E-2</v>
      </c>
      <c r="L239" s="642">
        <v>553</v>
      </c>
      <c r="M239" s="642">
        <v>3.0624309999999998E-2</v>
      </c>
    </row>
    <row r="240" spans="1:13">
      <c r="A240" s="226">
        <v>239</v>
      </c>
      <c r="B240" s="845"/>
      <c r="C240" s="639">
        <f t="shared" si="4"/>
        <v>27</v>
      </c>
      <c r="D240" s="582">
        <v>41878</v>
      </c>
      <c r="E240" s="112" t="s">
        <v>316</v>
      </c>
      <c r="F240" s="583">
        <v>3.1300000000000001E-2</v>
      </c>
      <c r="G240" s="642">
        <v>0.75</v>
      </c>
      <c r="H240" s="642">
        <v>81.48</v>
      </c>
      <c r="I240" s="642">
        <v>2215</v>
      </c>
      <c r="J240" s="642">
        <v>910.56</v>
      </c>
      <c r="K240" s="583">
        <v>3.2399999999999998E-2</v>
      </c>
      <c r="L240" s="642">
        <v>553</v>
      </c>
      <c r="M240" s="642">
        <v>3.0624309999999998E-2</v>
      </c>
    </row>
    <row r="241" spans="1:13">
      <c r="A241" s="226">
        <v>240</v>
      </c>
      <c r="B241" s="845"/>
      <c r="C241" s="639">
        <f t="shared" si="4"/>
        <v>28</v>
      </c>
      <c r="D241" s="582">
        <v>41879</v>
      </c>
      <c r="E241" s="112" t="s">
        <v>316</v>
      </c>
      <c r="F241" s="583">
        <v>3.1300000000000001E-2</v>
      </c>
      <c r="G241" s="642">
        <v>0.75</v>
      </c>
      <c r="H241" s="642">
        <v>81.48</v>
      </c>
      <c r="I241" s="642">
        <v>2215</v>
      </c>
      <c r="J241" s="642">
        <v>910.56</v>
      </c>
      <c r="K241" s="583">
        <v>3.2399999999999998E-2</v>
      </c>
      <c r="L241" s="642">
        <v>553</v>
      </c>
      <c r="M241" s="642">
        <v>3.0624309999999998E-2</v>
      </c>
    </row>
    <row r="242" spans="1:13">
      <c r="A242" s="226">
        <v>241</v>
      </c>
      <c r="B242" s="845"/>
      <c r="C242" s="639">
        <f t="shared" si="4"/>
        <v>29</v>
      </c>
      <c r="D242" s="582">
        <v>41880</v>
      </c>
      <c r="E242" s="112" t="s">
        <v>316</v>
      </c>
      <c r="F242" s="583">
        <v>3.1300000000000001E-2</v>
      </c>
      <c r="G242" s="642">
        <v>0.75</v>
      </c>
      <c r="H242" s="642">
        <v>81.48</v>
      </c>
      <c r="I242" s="642">
        <v>2215</v>
      </c>
      <c r="J242" s="642">
        <v>910.56</v>
      </c>
      <c r="K242" s="583">
        <v>3.2399999999999998E-2</v>
      </c>
      <c r="L242" s="642">
        <v>553</v>
      </c>
      <c r="M242" s="642">
        <v>3.0624309999999998E-2</v>
      </c>
    </row>
    <row r="243" spans="1:13">
      <c r="A243" s="226">
        <v>242</v>
      </c>
      <c r="B243" s="845"/>
      <c r="C243" s="639">
        <f t="shared" si="4"/>
        <v>30</v>
      </c>
      <c r="D243" s="582">
        <v>41881</v>
      </c>
      <c r="E243" s="112" t="s">
        <v>316</v>
      </c>
      <c r="F243" s="583">
        <v>3.1300000000000001E-2</v>
      </c>
      <c r="G243" s="642">
        <v>0.75</v>
      </c>
      <c r="H243" s="642">
        <v>81.48</v>
      </c>
      <c r="I243" s="642">
        <v>2215</v>
      </c>
      <c r="J243" s="642">
        <v>910.56</v>
      </c>
      <c r="K243" s="583">
        <v>3.2399999999999998E-2</v>
      </c>
      <c r="L243" s="642">
        <v>553</v>
      </c>
      <c r="M243" s="642">
        <v>3.0624309999999998E-2</v>
      </c>
    </row>
    <row r="244" spans="1:13">
      <c r="A244" s="226">
        <v>243</v>
      </c>
      <c r="B244" s="852"/>
      <c r="C244" s="639">
        <f t="shared" si="4"/>
        <v>31</v>
      </c>
      <c r="D244" s="582">
        <v>41882</v>
      </c>
      <c r="E244" s="112" t="s">
        <v>316</v>
      </c>
      <c r="F244" s="583">
        <v>3.1300000000000001E-2</v>
      </c>
      <c r="G244" s="642">
        <v>0.75</v>
      </c>
      <c r="H244" s="642">
        <v>81.48</v>
      </c>
      <c r="I244" s="642">
        <v>2215</v>
      </c>
      <c r="J244" s="642">
        <v>910.56</v>
      </c>
      <c r="K244" s="583">
        <v>3.2399999999999998E-2</v>
      </c>
      <c r="L244" s="642">
        <v>553</v>
      </c>
      <c r="M244" s="642">
        <v>3.0624309999999998E-2</v>
      </c>
    </row>
    <row r="245" spans="1:13">
      <c r="A245" s="226">
        <v>244</v>
      </c>
      <c r="B245" s="851" t="s">
        <v>187</v>
      </c>
      <c r="C245" s="639">
        <f t="shared" si="4"/>
        <v>1</v>
      </c>
      <c r="D245" s="582">
        <v>41883</v>
      </c>
      <c r="E245" s="112" t="s">
        <v>317</v>
      </c>
      <c r="F245" s="583">
        <v>8.3099999999999993E-2</v>
      </c>
      <c r="G245" s="642">
        <v>1.99</v>
      </c>
      <c r="H245" s="642">
        <v>235.44</v>
      </c>
      <c r="I245" s="642">
        <v>2241</v>
      </c>
      <c r="J245" s="642">
        <v>783.56</v>
      </c>
      <c r="K245" s="583">
        <v>3.2399999999999998E-2</v>
      </c>
      <c r="L245" s="642">
        <v>432</v>
      </c>
      <c r="M245" s="642">
        <v>7.7148709999999995E-2</v>
      </c>
    </row>
    <row r="246" spans="1:13">
      <c r="A246" s="226">
        <v>245</v>
      </c>
      <c r="B246" s="845"/>
      <c r="C246" s="639">
        <f t="shared" si="4"/>
        <v>2</v>
      </c>
      <c r="D246" s="582">
        <v>41884</v>
      </c>
      <c r="E246" s="112" t="s">
        <v>318</v>
      </c>
      <c r="F246" s="583">
        <v>3.2099999999999997E-2</v>
      </c>
      <c r="G246" s="642">
        <v>0.77</v>
      </c>
      <c r="H246" s="642">
        <v>76.42</v>
      </c>
      <c r="I246" s="642">
        <v>2241</v>
      </c>
      <c r="J246" s="642">
        <v>909.56</v>
      </c>
      <c r="K246" s="583">
        <v>3.2399999999999998E-2</v>
      </c>
      <c r="L246" s="642">
        <v>556</v>
      </c>
      <c r="M246" s="642">
        <v>2.9892720000000001E-2</v>
      </c>
    </row>
    <row r="247" spans="1:13">
      <c r="A247" s="226">
        <v>246</v>
      </c>
      <c r="B247" s="845"/>
      <c r="C247" s="639">
        <f t="shared" si="4"/>
        <v>3</v>
      </c>
      <c r="D247" s="582">
        <v>41885</v>
      </c>
      <c r="E247" s="112" t="s">
        <v>318</v>
      </c>
      <c r="F247" s="583">
        <v>3.2099999999999997E-2</v>
      </c>
      <c r="G247" s="642">
        <v>0.77</v>
      </c>
      <c r="H247" s="642">
        <v>76.42</v>
      </c>
      <c r="I247" s="642">
        <v>2241</v>
      </c>
      <c r="J247" s="642">
        <v>909.56</v>
      </c>
      <c r="K247" s="583">
        <v>3.2399999999999998E-2</v>
      </c>
      <c r="L247" s="642">
        <v>556</v>
      </c>
      <c r="M247" s="642">
        <v>2.9892720000000001E-2</v>
      </c>
    </row>
    <row r="248" spans="1:13">
      <c r="A248" s="226">
        <v>247</v>
      </c>
      <c r="B248" s="845"/>
      <c r="C248" s="639">
        <f t="shared" si="4"/>
        <v>4</v>
      </c>
      <c r="D248" s="582">
        <v>41886</v>
      </c>
      <c r="E248" s="112" t="s">
        <v>318</v>
      </c>
      <c r="F248" s="583">
        <v>3.2099999999999997E-2</v>
      </c>
      <c r="G248" s="642">
        <v>0.77</v>
      </c>
      <c r="H248" s="642">
        <v>76.42</v>
      </c>
      <c r="I248" s="642">
        <v>2241</v>
      </c>
      <c r="J248" s="642">
        <v>909.56</v>
      </c>
      <c r="K248" s="583">
        <v>3.2399999999999998E-2</v>
      </c>
      <c r="L248" s="642">
        <v>556</v>
      </c>
      <c r="M248" s="642">
        <v>2.9892720000000001E-2</v>
      </c>
    </row>
    <row r="249" spans="1:13">
      <c r="A249" s="226">
        <v>248</v>
      </c>
      <c r="B249" s="845"/>
      <c r="C249" s="639">
        <f t="shared" si="4"/>
        <v>5</v>
      </c>
      <c r="D249" s="582">
        <v>41887</v>
      </c>
      <c r="E249" s="112" t="s">
        <v>318</v>
      </c>
      <c r="F249" s="583">
        <v>3.2099999999999997E-2</v>
      </c>
      <c r="G249" s="642">
        <v>0.77</v>
      </c>
      <c r="H249" s="642">
        <v>76.42</v>
      </c>
      <c r="I249" s="642">
        <v>2241</v>
      </c>
      <c r="J249" s="642">
        <v>909.56</v>
      </c>
      <c r="K249" s="583">
        <v>3.2399999999999998E-2</v>
      </c>
      <c r="L249" s="642">
        <v>556</v>
      </c>
      <c r="M249" s="642">
        <v>2.9892720000000001E-2</v>
      </c>
    </row>
    <row r="250" spans="1:13">
      <c r="A250" s="226">
        <v>249</v>
      </c>
      <c r="B250" s="845"/>
      <c r="C250" s="639">
        <f t="shared" si="4"/>
        <v>6</v>
      </c>
      <c r="D250" s="582">
        <v>41888</v>
      </c>
      <c r="E250" s="112" t="s">
        <v>318</v>
      </c>
      <c r="F250" s="583">
        <v>3.2099999999999997E-2</v>
      </c>
      <c r="G250" s="642">
        <v>0.77</v>
      </c>
      <c r="H250" s="642">
        <v>76.42</v>
      </c>
      <c r="I250" s="642">
        <v>2241</v>
      </c>
      <c r="J250" s="642">
        <v>909.56</v>
      </c>
      <c r="K250" s="583">
        <v>3.2399999999999998E-2</v>
      </c>
      <c r="L250" s="642">
        <v>556</v>
      </c>
      <c r="M250" s="642">
        <v>2.9892720000000001E-2</v>
      </c>
    </row>
    <row r="251" spans="1:13">
      <c r="A251" s="226">
        <v>250</v>
      </c>
      <c r="B251" s="845"/>
      <c r="C251" s="639">
        <f t="shared" si="4"/>
        <v>7</v>
      </c>
      <c r="D251" s="582">
        <v>41889</v>
      </c>
      <c r="E251" s="112" t="s">
        <v>318</v>
      </c>
      <c r="F251" s="583">
        <v>3.2099999999999997E-2</v>
      </c>
      <c r="G251" s="642">
        <v>0.77</v>
      </c>
      <c r="H251" s="642">
        <v>76.42</v>
      </c>
      <c r="I251" s="642">
        <v>2241</v>
      </c>
      <c r="J251" s="642">
        <v>909.56</v>
      </c>
      <c r="K251" s="583">
        <v>3.2399999999999998E-2</v>
      </c>
      <c r="L251" s="642">
        <v>556</v>
      </c>
      <c r="M251" s="642">
        <v>2.9892720000000001E-2</v>
      </c>
    </row>
    <row r="252" spans="1:13">
      <c r="A252" s="226">
        <v>251</v>
      </c>
      <c r="B252" s="845"/>
      <c r="C252" s="639">
        <f t="shared" si="4"/>
        <v>8</v>
      </c>
      <c r="D252" s="582">
        <v>41890</v>
      </c>
      <c r="E252" s="112" t="s">
        <v>318</v>
      </c>
      <c r="F252" s="583">
        <v>3.2099999999999997E-2</v>
      </c>
      <c r="G252" s="642">
        <v>0.77</v>
      </c>
      <c r="H252" s="642">
        <v>76.42</v>
      </c>
      <c r="I252" s="642">
        <v>2241</v>
      </c>
      <c r="J252" s="642">
        <v>909.56</v>
      </c>
      <c r="K252" s="583">
        <v>3.2399999999999998E-2</v>
      </c>
      <c r="L252" s="642">
        <v>556</v>
      </c>
      <c r="M252" s="642">
        <v>2.9892720000000001E-2</v>
      </c>
    </row>
    <row r="253" spans="1:13">
      <c r="A253" s="226">
        <v>252</v>
      </c>
      <c r="B253" s="845"/>
      <c r="C253" s="639">
        <f t="shared" si="4"/>
        <v>9</v>
      </c>
      <c r="D253" s="582">
        <v>41891</v>
      </c>
      <c r="E253" s="112" t="s">
        <v>318</v>
      </c>
      <c r="F253" s="583">
        <v>3.2099999999999997E-2</v>
      </c>
      <c r="G253" s="642">
        <v>0.77</v>
      </c>
      <c r="H253" s="642">
        <v>76.42</v>
      </c>
      <c r="I253" s="642">
        <v>2241</v>
      </c>
      <c r="J253" s="642">
        <v>909.56</v>
      </c>
      <c r="K253" s="583">
        <v>3.2399999999999998E-2</v>
      </c>
      <c r="L253" s="642">
        <v>556</v>
      </c>
      <c r="M253" s="642">
        <v>2.9892720000000001E-2</v>
      </c>
    </row>
    <row r="254" spans="1:13">
      <c r="A254" s="226">
        <v>253</v>
      </c>
      <c r="B254" s="845"/>
      <c r="C254" s="639">
        <f t="shared" si="4"/>
        <v>10</v>
      </c>
      <c r="D254" s="582">
        <v>41892</v>
      </c>
      <c r="E254" s="112" t="s">
        <v>318</v>
      </c>
      <c r="F254" s="583">
        <v>3.2099999999999997E-2</v>
      </c>
      <c r="G254" s="642">
        <v>0.77</v>
      </c>
      <c r="H254" s="642">
        <v>76.42</v>
      </c>
      <c r="I254" s="642">
        <v>2241</v>
      </c>
      <c r="J254" s="642">
        <v>909.56</v>
      </c>
      <c r="K254" s="583">
        <v>3.2399999999999998E-2</v>
      </c>
      <c r="L254" s="642">
        <v>556</v>
      </c>
      <c r="M254" s="642">
        <v>2.9892720000000001E-2</v>
      </c>
    </row>
    <row r="255" spans="1:13">
      <c r="A255" s="226">
        <v>254</v>
      </c>
      <c r="B255" s="845"/>
      <c r="C255" s="639">
        <f t="shared" si="4"/>
        <v>11</v>
      </c>
      <c r="D255" s="582">
        <v>41893</v>
      </c>
      <c r="E255" s="112" t="s">
        <v>319</v>
      </c>
      <c r="F255" s="583">
        <v>1.29E-2</v>
      </c>
      <c r="G255" s="642">
        <v>0.31</v>
      </c>
      <c r="H255" s="642">
        <v>30.86</v>
      </c>
      <c r="I255" s="642">
        <v>2241</v>
      </c>
      <c r="J255" s="642">
        <v>1010.56</v>
      </c>
      <c r="K255" s="583">
        <v>3.2399999999999998E-2</v>
      </c>
      <c r="L255" s="642">
        <v>651</v>
      </c>
      <c r="M255" s="642">
        <v>1.343246E-2</v>
      </c>
    </row>
    <row r="256" spans="1:13">
      <c r="A256" s="226">
        <v>255</v>
      </c>
      <c r="B256" s="845"/>
      <c r="C256" s="639">
        <f t="shared" si="4"/>
        <v>12</v>
      </c>
      <c r="D256" s="582">
        <v>41894</v>
      </c>
      <c r="E256" s="112" t="s">
        <v>319</v>
      </c>
      <c r="F256" s="583">
        <v>1.29E-2</v>
      </c>
      <c r="G256" s="642">
        <v>0.31</v>
      </c>
      <c r="H256" s="642">
        <v>30.86</v>
      </c>
      <c r="I256" s="642">
        <v>2241</v>
      </c>
      <c r="J256" s="642">
        <v>1010.56</v>
      </c>
      <c r="K256" s="583">
        <v>3.2399999999999998E-2</v>
      </c>
      <c r="L256" s="642">
        <v>651</v>
      </c>
      <c r="M256" s="642">
        <v>1.343246E-2</v>
      </c>
    </row>
    <row r="257" spans="1:13">
      <c r="A257" s="226">
        <v>256</v>
      </c>
      <c r="B257" s="845"/>
      <c r="C257" s="639">
        <f t="shared" si="4"/>
        <v>13</v>
      </c>
      <c r="D257" s="582">
        <v>41895</v>
      </c>
      <c r="E257" s="112" t="s">
        <v>319</v>
      </c>
      <c r="F257" s="583">
        <v>1.29E-2</v>
      </c>
      <c r="G257" s="642">
        <v>0.31</v>
      </c>
      <c r="H257" s="642">
        <v>30.86</v>
      </c>
      <c r="I257" s="642">
        <v>2241</v>
      </c>
      <c r="J257" s="642">
        <v>1010.56</v>
      </c>
      <c r="K257" s="583">
        <v>3.2399999999999998E-2</v>
      </c>
      <c r="L257" s="642">
        <v>651</v>
      </c>
      <c r="M257" s="642">
        <v>1.343246E-2</v>
      </c>
    </row>
    <row r="258" spans="1:13">
      <c r="A258" s="226">
        <v>257</v>
      </c>
      <c r="B258" s="845"/>
      <c r="C258" s="639">
        <f t="shared" si="4"/>
        <v>14</v>
      </c>
      <c r="D258" s="582">
        <v>41896</v>
      </c>
      <c r="E258" s="112" t="s">
        <v>320</v>
      </c>
      <c r="F258" s="583">
        <v>7.9000000000000008E-3</v>
      </c>
      <c r="G258" s="642">
        <v>0.19</v>
      </c>
      <c r="H258" s="642">
        <v>16.8</v>
      </c>
      <c r="I258" s="642">
        <v>2241</v>
      </c>
      <c r="J258" s="642">
        <v>1069.56</v>
      </c>
      <c r="K258" s="583">
        <v>3.2399999999999998E-2</v>
      </c>
      <c r="L258" s="642">
        <v>712</v>
      </c>
      <c r="M258" s="642">
        <v>7.6471799999999999E-3</v>
      </c>
    </row>
    <row r="259" spans="1:13">
      <c r="A259" s="226">
        <v>258</v>
      </c>
      <c r="B259" s="845"/>
      <c r="C259" s="639">
        <f t="shared" si="4"/>
        <v>15</v>
      </c>
      <c r="D259" s="582">
        <v>41897</v>
      </c>
      <c r="E259" s="112" t="s">
        <v>320</v>
      </c>
      <c r="F259" s="583">
        <v>7.9000000000000008E-3</v>
      </c>
      <c r="G259" s="642">
        <v>0.19</v>
      </c>
      <c r="H259" s="642">
        <v>16.8</v>
      </c>
      <c r="I259" s="642">
        <v>2241</v>
      </c>
      <c r="J259" s="642">
        <v>1069.56</v>
      </c>
      <c r="K259" s="583">
        <v>3.2399999999999998E-2</v>
      </c>
      <c r="L259" s="642">
        <v>712</v>
      </c>
      <c r="M259" s="642">
        <v>7.6471799999999999E-3</v>
      </c>
    </row>
    <row r="260" spans="1:13">
      <c r="A260" s="226">
        <v>259</v>
      </c>
      <c r="B260" s="845"/>
      <c r="C260" s="639">
        <f t="shared" si="4"/>
        <v>16</v>
      </c>
      <c r="D260" s="582">
        <v>41898</v>
      </c>
      <c r="E260" s="112" t="s">
        <v>320</v>
      </c>
      <c r="F260" s="583">
        <v>7.9000000000000008E-3</v>
      </c>
      <c r="G260" s="642">
        <v>0.19</v>
      </c>
      <c r="H260" s="642">
        <v>16.8</v>
      </c>
      <c r="I260" s="642">
        <v>2241</v>
      </c>
      <c r="J260" s="642">
        <v>1069.56</v>
      </c>
      <c r="K260" s="583">
        <v>3.2399999999999998E-2</v>
      </c>
      <c r="L260" s="642">
        <v>712</v>
      </c>
      <c r="M260" s="642">
        <v>7.6471799999999999E-3</v>
      </c>
    </row>
    <row r="261" spans="1:13">
      <c r="A261" s="226">
        <v>260</v>
      </c>
      <c r="B261" s="845"/>
      <c r="C261" s="639">
        <f t="shared" si="4"/>
        <v>17</v>
      </c>
      <c r="D261" s="582">
        <v>41899</v>
      </c>
      <c r="E261" s="112" t="s">
        <v>320</v>
      </c>
      <c r="F261" s="583">
        <v>7.9000000000000008E-3</v>
      </c>
      <c r="G261" s="642">
        <v>0.19</v>
      </c>
      <c r="H261" s="642">
        <v>16.8</v>
      </c>
      <c r="I261" s="642">
        <v>2241</v>
      </c>
      <c r="J261" s="642">
        <v>1069.56</v>
      </c>
      <c r="K261" s="583">
        <v>3.2399999999999998E-2</v>
      </c>
      <c r="L261" s="642">
        <v>712</v>
      </c>
      <c r="M261" s="642">
        <v>7.6471799999999999E-3</v>
      </c>
    </row>
    <row r="262" spans="1:13">
      <c r="A262" s="226">
        <v>261</v>
      </c>
      <c r="B262" s="845"/>
      <c r="C262" s="639">
        <f t="shared" si="4"/>
        <v>18</v>
      </c>
      <c r="D262" s="582">
        <v>41900</v>
      </c>
      <c r="E262" s="112" t="s">
        <v>320</v>
      </c>
      <c r="F262" s="583">
        <v>7.9000000000000008E-3</v>
      </c>
      <c r="G262" s="642">
        <v>0.19</v>
      </c>
      <c r="H262" s="642">
        <v>16.8</v>
      </c>
      <c r="I262" s="642">
        <v>2241</v>
      </c>
      <c r="J262" s="642">
        <v>1069.56</v>
      </c>
      <c r="K262" s="583">
        <v>3.2399999999999998E-2</v>
      </c>
      <c r="L262" s="642">
        <v>712</v>
      </c>
      <c r="M262" s="642">
        <v>7.6471799999999999E-3</v>
      </c>
    </row>
    <row r="263" spans="1:13">
      <c r="A263" s="226">
        <v>262</v>
      </c>
      <c r="B263" s="845"/>
      <c r="C263" s="639">
        <f t="shared" si="4"/>
        <v>19</v>
      </c>
      <c r="D263" s="582">
        <v>41901</v>
      </c>
      <c r="E263" s="112" t="s">
        <v>320</v>
      </c>
      <c r="F263" s="583">
        <v>7.9000000000000008E-3</v>
      </c>
      <c r="G263" s="642">
        <v>0.19</v>
      </c>
      <c r="H263" s="642">
        <v>16.8</v>
      </c>
      <c r="I263" s="642">
        <v>2241</v>
      </c>
      <c r="J263" s="642">
        <v>1069.56</v>
      </c>
      <c r="K263" s="583">
        <v>3.2399999999999998E-2</v>
      </c>
      <c r="L263" s="642">
        <v>712</v>
      </c>
      <c r="M263" s="642">
        <v>7.6471799999999999E-3</v>
      </c>
    </row>
    <row r="264" spans="1:13">
      <c r="A264" s="226">
        <v>263</v>
      </c>
      <c r="B264" s="845"/>
      <c r="C264" s="639">
        <f t="shared" si="4"/>
        <v>20</v>
      </c>
      <c r="D264" s="582">
        <v>41902</v>
      </c>
      <c r="E264" s="112" t="s">
        <v>320</v>
      </c>
      <c r="F264" s="583">
        <v>7.9000000000000008E-3</v>
      </c>
      <c r="G264" s="642">
        <v>0.19</v>
      </c>
      <c r="H264" s="642">
        <v>16.8</v>
      </c>
      <c r="I264" s="642">
        <v>2241</v>
      </c>
      <c r="J264" s="642">
        <v>1069.56</v>
      </c>
      <c r="K264" s="583">
        <v>3.2399999999999998E-2</v>
      </c>
      <c r="L264" s="642">
        <v>712</v>
      </c>
      <c r="M264" s="642">
        <v>7.6471799999999999E-3</v>
      </c>
    </row>
    <row r="265" spans="1:13">
      <c r="A265" s="226">
        <v>264</v>
      </c>
      <c r="B265" s="845"/>
      <c r="C265" s="639">
        <f t="shared" si="4"/>
        <v>21</v>
      </c>
      <c r="D265" s="582">
        <v>41903</v>
      </c>
      <c r="E265" s="112" t="s">
        <v>320</v>
      </c>
      <c r="F265" s="583">
        <v>7.9000000000000008E-3</v>
      </c>
      <c r="G265" s="642">
        <v>0.19</v>
      </c>
      <c r="H265" s="642">
        <v>16.8</v>
      </c>
      <c r="I265" s="642">
        <v>2241</v>
      </c>
      <c r="J265" s="642">
        <v>1069.56</v>
      </c>
      <c r="K265" s="583">
        <v>3.2399999999999998E-2</v>
      </c>
      <c r="L265" s="642">
        <v>712</v>
      </c>
      <c r="M265" s="642">
        <v>7.6471799999999999E-3</v>
      </c>
    </row>
    <row r="266" spans="1:13">
      <c r="A266" s="226">
        <v>265</v>
      </c>
      <c r="B266" s="845"/>
      <c r="C266" s="639">
        <f t="shared" si="4"/>
        <v>22</v>
      </c>
      <c r="D266" s="582">
        <v>41904</v>
      </c>
      <c r="E266" s="112" t="s">
        <v>320</v>
      </c>
      <c r="F266" s="583">
        <v>7.9000000000000008E-3</v>
      </c>
      <c r="G266" s="642">
        <v>0.19</v>
      </c>
      <c r="H266" s="642">
        <v>16.8</v>
      </c>
      <c r="I266" s="642">
        <v>2241</v>
      </c>
      <c r="J266" s="642">
        <v>1069.56</v>
      </c>
      <c r="K266" s="583">
        <v>3.2399999999999998E-2</v>
      </c>
      <c r="L266" s="642">
        <v>712</v>
      </c>
      <c r="M266" s="642">
        <v>7.6471799999999999E-3</v>
      </c>
    </row>
    <row r="267" spans="1:13">
      <c r="A267" s="226">
        <v>266</v>
      </c>
      <c r="B267" s="845"/>
      <c r="C267" s="639">
        <f t="shared" si="4"/>
        <v>23</v>
      </c>
      <c r="D267" s="582">
        <v>41905</v>
      </c>
      <c r="E267" s="112" t="s">
        <v>320</v>
      </c>
      <c r="F267" s="583">
        <v>7.9000000000000008E-3</v>
      </c>
      <c r="G267" s="642">
        <v>0.19</v>
      </c>
      <c r="H267" s="642">
        <v>16.8</v>
      </c>
      <c r="I267" s="642">
        <v>2241</v>
      </c>
      <c r="J267" s="642">
        <v>1069.56</v>
      </c>
      <c r="K267" s="583">
        <v>3.2399999999999998E-2</v>
      </c>
      <c r="L267" s="642">
        <v>712</v>
      </c>
      <c r="M267" s="642">
        <v>7.6471799999999999E-3</v>
      </c>
    </row>
    <row r="268" spans="1:13">
      <c r="A268" s="226">
        <v>267</v>
      </c>
      <c r="B268" s="845"/>
      <c r="C268" s="639">
        <f t="shared" si="4"/>
        <v>24</v>
      </c>
      <c r="D268" s="582">
        <v>41906</v>
      </c>
      <c r="E268" s="112" t="s">
        <v>320</v>
      </c>
      <c r="F268" s="583">
        <v>7.9000000000000008E-3</v>
      </c>
      <c r="G268" s="642">
        <v>0.19</v>
      </c>
      <c r="H268" s="642">
        <v>16.8</v>
      </c>
      <c r="I268" s="642">
        <v>2241</v>
      </c>
      <c r="J268" s="642">
        <v>1069.56</v>
      </c>
      <c r="K268" s="583">
        <v>3.2399999999999998E-2</v>
      </c>
      <c r="L268" s="642">
        <v>712</v>
      </c>
      <c r="M268" s="642">
        <v>7.6471799999999999E-3</v>
      </c>
    </row>
    <row r="269" spans="1:13">
      <c r="A269" s="226">
        <v>268</v>
      </c>
      <c r="B269" s="845"/>
      <c r="C269" s="639">
        <f t="shared" si="4"/>
        <v>25</v>
      </c>
      <c r="D269" s="582">
        <v>41907</v>
      </c>
      <c r="E269" s="112" t="s">
        <v>320</v>
      </c>
      <c r="F269" s="583">
        <v>7.9000000000000008E-3</v>
      </c>
      <c r="G269" s="642">
        <v>0.19</v>
      </c>
      <c r="H269" s="642">
        <v>16.8</v>
      </c>
      <c r="I269" s="642">
        <v>2241</v>
      </c>
      <c r="J269" s="642">
        <v>1069.56</v>
      </c>
      <c r="K269" s="583">
        <v>3.2399999999999998E-2</v>
      </c>
      <c r="L269" s="642">
        <v>712</v>
      </c>
      <c r="M269" s="642">
        <v>7.6471799999999999E-3</v>
      </c>
    </row>
    <row r="270" spans="1:13">
      <c r="A270" s="226">
        <v>269</v>
      </c>
      <c r="B270" s="845"/>
      <c r="C270" s="639">
        <f t="shared" si="4"/>
        <v>26</v>
      </c>
      <c r="D270" s="582">
        <v>41908</v>
      </c>
      <c r="E270" s="112" t="s">
        <v>320</v>
      </c>
      <c r="F270" s="583">
        <v>7.9000000000000008E-3</v>
      </c>
      <c r="G270" s="642">
        <v>0.19</v>
      </c>
      <c r="H270" s="642">
        <v>16.8</v>
      </c>
      <c r="I270" s="642">
        <v>2241</v>
      </c>
      <c r="J270" s="642">
        <v>1069.56</v>
      </c>
      <c r="K270" s="583">
        <v>3.2399999999999998E-2</v>
      </c>
      <c r="L270" s="642">
        <v>712</v>
      </c>
      <c r="M270" s="642">
        <v>7.6471799999999999E-3</v>
      </c>
    </row>
    <row r="271" spans="1:13">
      <c r="A271" s="226">
        <v>270</v>
      </c>
      <c r="B271" s="845"/>
      <c r="C271" s="639">
        <f t="shared" si="4"/>
        <v>27</v>
      </c>
      <c r="D271" s="582">
        <v>41909</v>
      </c>
      <c r="E271" s="112" t="s">
        <v>320</v>
      </c>
      <c r="F271" s="583">
        <v>7.9000000000000008E-3</v>
      </c>
      <c r="G271" s="642">
        <v>0.19</v>
      </c>
      <c r="H271" s="642">
        <v>16.8</v>
      </c>
      <c r="I271" s="642">
        <v>2241</v>
      </c>
      <c r="J271" s="642">
        <v>1069.56</v>
      </c>
      <c r="K271" s="583">
        <v>3.2399999999999998E-2</v>
      </c>
      <c r="L271" s="642">
        <v>712</v>
      </c>
      <c r="M271" s="642">
        <v>7.6471799999999999E-3</v>
      </c>
    </row>
    <row r="272" spans="1:13">
      <c r="A272" s="226">
        <v>271</v>
      </c>
      <c r="B272" s="845"/>
      <c r="C272" s="639">
        <f t="shared" si="4"/>
        <v>28</v>
      </c>
      <c r="D272" s="582">
        <v>41910</v>
      </c>
      <c r="E272" s="112" t="s">
        <v>320</v>
      </c>
      <c r="F272" s="583">
        <v>7.9000000000000008E-3</v>
      </c>
      <c r="G272" s="642">
        <v>0.19</v>
      </c>
      <c r="H272" s="642">
        <v>16.8</v>
      </c>
      <c r="I272" s="642">
        <v>2241</v>
      </c>
      <c r="J272" s="642">
        <v>1069.56</v>
      </c>
      <c r="K272" s="583">
        <v>3.2399999999999998E-2</v>
      </c>
      <c r="L272" s="642">
        <v>712</v>
      </c>
      <c r="M272" s="642">
        <v>7.6471799999999999E-3</v>
      </c>
    </row>
    <row r="273" spans="1:13">
      <c r="A273" s="226">
        <v>272</v>
      </c>
      <c r="B273" s="845"/>
      <c r="C273" s="639">
        <f t="shared" si="4"/>
        <v>29</v>
      </c>
      <c r="D273" s="582">
        <v>41911</v>
      </c>
      <c r="E273" s="112" t="s">
        <v>320</v>
      </c>
      <c r="F273" s="583">
        <v>7.9000000000000008E-3</v>
      </c>
      <c r="G273" s="642">
        <v>0.19</v>
      </c>
      <c r="H273" s="642">
        <v>16.8</v>
      </c>
      <c r="I273" s="642">
        <v>2241</v>
      </c>
      <c r="J273" s="642">
        <v>1069.56</v>
      </c>
      <c r="K273" s="583">
        <v>3.2399999999999998E-2</v>
      </c>
      <c r="L273" s="642">
        <v>712</v>
      </c>
      <c r="M273" s="642">
        <v>7.6471799999999999E-3</v>
      </c>
    </row>
    <row r="274" spans="1:13">
      <c r="A274" s="226">
        <v>273</v>
      </c>
      <c r="B274" s="845"/>
      <c r="C274" s="639">
        <f t="shared" si="4"/>
        <v>30</v>
      </c>
      <c r="D274" s="582">
        <v>41912</v>
      </c>
      <c r="E274" s="112" t="s">
        <v>320</v>
      </c>
      <c r="F274" s="583">
        <v>7.9000000000000008E-3</v>
      </c>
      <c r="G274" s="642">
        <v>0.19</v>
      </c>
      <c r="H274" s="642">
        <v>16.8</v>
      </c>
      <c r="I274" s="642">
        <v>2241</v>
      </c>
      <c r="J274" s="642">
        <v>1069.56</v>
      </c>
      <c r="K274" s="583">
        <v>3.2399999999999998E-2</v>
      </c>
      <c r="L274" s="642">
        <v>712</v>
      </c>
      <c r="M274" s="642">
        <v>7.6471799999999999E-3</v>
      </c>
    </row>
    <row r="275" spans="1:13">
      <c r="A275" s="226">
        <v>274</v>
      </c>
      <c r="B275" s="845" t="s">
        <v>188</v>
      </c>
      <c r="C275" s="639">
        <f t="shared" si="4"/>
        <v>1</v>
      </c>
      <c r="D275" s="582">
        <v>41913</v>
      </c>
      <c r="E275" s="112" t="s">
        <v>321</v>
      </c>
      <c r="F275" s="583">
        <v>2.0799999999999999E-2</v>
      </c>
      <c r="G275" s="642">
        <v>0.5</v>
      </c>
      <c r="H275" s="642">
        <v>47.36</v>
      </c>
      <c r="I275" s="642">
        <v>2230</v>
      </c>
      <c r="J275" s="642">
        <v>949.56</v>
      </c>
      <c r="K275" s="583">
        <v>3.2399999999999998E-2</v>
      </c>
      <c r="L275" s="642">
        <v>603</v>
      </c>
      <c r="M275" s="642">
        <v>2.0301280000000001E-2</v>
      </c>
    </row>
    <row r="276" spans="1:13">
      <c r="A276" s="226">
        <v>275</v>
      </c>
      <c r="B276" s="845"/>
      <c r="C276" s="639">
        <f t="shared" si="4"/>
        <v>2</v>
      </c>
      <c r="D276" s="582">
        <v>41914</v>
      </c>
      <c r="E276" s="112" t="s">
        <v>321</v>
      </c>
      <c r="F276" s="583">
        <v>2.0799999999999999E-2</v>
      </c>
      <c r="G276" s="642">
        <v>0.5</v>
      </c>
      <c r="H276" s="642">
        <v>47.36</v>
      </c>
      <c r="I276" s="642">
        <v>2230</v>
      </c>
      <c r="J276" s="642">
        <v>949.56</v>
      </c>
      <c r="K276" s="583">
        <v>3.2399999999999998E-2</v>
      </c>
      <c r="L276" s="642">
        <v>603</v>
      </c>
      <c r="M276" s="642">
        <v>2.0301280000000001E-2</v>
      </c>
    </row>
    <row r="277" spans="1:13">
      <c r="A277" s="226">
        <v>276</v>
      </c>
      <c r="B277" s="845"/>
      <c r="C277" s="639">
        <f t="shared" si="4"/>
        <v>3</v>
      </c>
      <c r="D277" s="582">
        <v>41915</v>
      </c>
      <c r="E277" s="112" t="s">
        <v>321</v>
      </c>
      <c r="F277" s="583">
        <v>2.0799999999999999E-2</v>
      </c>
      <c r="G277" s="642">
        <v>0.5</v>
      </c>
      <c r="H277" s="642">
        <v>47.36</v>
      </c>
      <c r="I277" s="642">
        <v>2230</v>
      </c>
      <c r="J277" s="642">
        <v>949.56</v>
      </c>
      <c r="K277" s="583">
        <v>3.2399999999999998E-2</v>
      </c>
      <c r="L277" s="642">
        <v>603</v>
      </c>
      <c r="M277" s="642">
        <v>2.0301280000000001E-2</v>
      </c>
    </row>
    <row r="278" spans="1:13">
      <c r="A278" s="226">
        <v>277</v>
      </c>
      <c r="B278" s="845"/>
      <c r="C278" s="639">
        <f t="shared" si="4"/>
        <v>4</v>
      </c>
      <c r="D278" s="582">
        <v>41916</v>
      </c>
      <c r="E278" s="112" t="s">
        <v>321</v>
      </c>
      <c r="F278" s="583">
        <v>2.0799999999999999E-2</v>
      </c>
      <c r="G278" s="642">
        <v>0.5</v>
      </c>
      <c r="H278" s="642">
        <v>47.36</v>
      </c>
      <c r="I278" s="642">
        <v>2230</v>
      </c>
      <c r="J278" s="642">
        <v>949.56</v>
      </c>
      <c r="K278" s="583">
        <v>3.2399999999999998E-2</v>
      </c>
      <c r="L278" s="642">
        <v>603</v>
      </c>
      <c r="M278" s="642">
        <v>2.0301280000000001E-2</v>
      </c>
    </row>
    <row r="279" spans="1:13">
      <c r="A279" s="226">
        <v>278</v>
      </c>
      <c r="B279" s="845"/>
      <c r="C279" s="639">
        <f t="shared" si="4"/>
        <v>5</v>
      </c>
      <c r="D279" s="582">
        <v>41917</v>
      </c>
      <c r="E279" s="112" t="s">
        <v>321</v>
      </c>
      <c r="F279" s="583">
        <v>2.0799999999999999E-2</v>
      </c>
      <c r="G279" s="642">
        <v>0.5</v>
      </c>
      <c r="H279" s="642">
        <v>47.36</v>
      </c>
      <c r="I279" s="642">
        <v>2230</v>
      </c>
      <c r="J279" s="642">
        <v>949.56</v>
      </c>
      <c r="K279" s="583">
        <v>3.2399999999999998E-2</v>
      </c>
      <c r="L279" s="642">
        <v>603</v>
      </c>
      <c r="M279" s="642">
        <v>2.0301280000000001E-2</v>
      </c>
    </row>
    <row r="280" spans="1:13">
      <c r="A280" s="226">
        <v>279</v>
      </c>
      <c r="B280" s="845"/>
      <c r="C280" s="639">
        <f t="shared" si="4"/>
        <v>6</v>
      </c>
      <c r="D280" s="582">
        <v>41918</v>
      </c>
      <c r="E280" s="112" t="s">
        <v>321</v>
      </c>
      <c r="F280" s="583">
        <v>2.0799999999999999E-2</v>
      </c>
      <c r="G280" s="642">
        <v>0.5</v>
      </c>
      <c r="H280" s="642">
        <v>47.36</v>
      </c>
      <c r="I280" s="642">
        <v>2230</v>
      </c>
      <c r="J280" s="642">
        <v>949.56</v>
      </c>
      <c r="K280" s="583">
        <v>3.2399999999999998E-2</v>
      </c>
      <c r="L280" s="642">
        <v>603</v>
      </c>
      <c r="M280" s="642">
        <v>2.0301280000000001E-2</v>
      </c>
    </row>
    <row r="281" spans="1:13">
      <c r="A281" s="226">
        <v>280</v>
      </c>
      <c r="B281" s="845"/>
      <c r="C281" s="639">
        <f t="shared" si="4"/>
        <v>7</v>
      </c>
      <c r="D281" s="582">
        <v>41919</v>
      </c>
      <c r="E281" s="112" t="s">
        <v>321</v>
      </c>
      <c r="F281" s="583">
        <v>2.0799999999999999E-2</v>
      </c>
      <c r="G281" s="642">
        <v>0.5</v>
      </c>
      <c r="H281" s="642">
        <v>47.36</v>
      </c>
      <c r="I281" s="642">
        <v>2230</v>
      </c>
      <c r="J281" s="642">
        <v>949.56</v>
      </c>
      <c r="K281" s="583">
        <v>3.2399999999999998E-2</v>
      </c>
      <c r="L281" s="642">
        <v>603</v>
      </c>
      <c r="M281" s="642">
        <v>2.0301280000000001E-2</v>
      </c>
    </row>
    <row r="282" spans="1:13">
      <c r="A282" s="226">
        <v>281</v>
      </c>
      <c r="B282" s="845"/>
      <c r="C282" s="639">
        <f t="shared" si="4"/>
        <v>8</v>
      </c>
      <c r="D282" s="582">
        <v>41920</v>
      </c>
      <c r="E282" s="112" t="s">
        <v>321</v>
      </c>
      <c r="F282" s="583">
        <v>2.0799999999999999E-2</v>
      </c>
      <c r="G282" s="642">
        <v>0.5</v>
      </c>
      <c r="H282" s="642">
        <v>47.36</v>
      </c>
      <c r="I282" s="642">
        <v>2230</v>
      </c>
      <c r="J282" s="642">
        <v>949.56</v>
      </c>
      <c r="K282" s="583">
        <v>3.2399999999999998E-2</v>
      </c>
      <c r="L282" s="642">
        <v>603</v>
      </c>
      <c r="M282" s="642">
        <v>2.0301280000000001E-2</v>
      </c>
    </row>
    <row r="283" spans="1:13">
      <c r="A283" s="226">
        <v>282</v>
      </c>
      <c r="B283" s="845"/>
      <c r="C283" s="639">
        <f t="shared" si="4"/>
        <v>9</v>
      </c>
      <c r="D283" s="582">
        <v>41921</v>
      </c>
      <c r="E283" s="112" t="s">
        <v>321</v>
      </c>
      <c r="F283" s="583">
        <v>2.0799999999999999E-2</v>
      </c>
      <c r="G283" s="642">
        <v>0.5</v>
      </c>
      <c r="H283" s="642">
        <v>47.36</v>
      </c>
      <c r="I283" s="642">
        <v>2230</v>
      </c>
      <c r="J283" s="642">
        <v>949.56</v>
      </c>
      <c r="K283" s="583">
        <v>3.2399999999999998E-2</v>
      </c>
      <c r="L283" s="642">
        <v>603</v>
      </c>
      <c r="M283" s="642">
        <v>2.0301280000000001E-2</v>
      </c>
    </row>
    <row r="284" spans="1:13">
      <c r="A284" s="226">
        <v>283</v>
      </c>
      <c r="B284" s="845"/>
      <c r="C284" s="639">
        <f t="shared" si="4"/>
        <v>10</v>
      </c>
      <c r="D284" s="582">
        <v>41922</v>
      </c>
      <c r="E284" s="112" t="s">
        <v>321</v>
      </c>
      <c r="F284" s="583">
        <v>2.0799999999999999E-2</v>
      </c>
      <c r="G284" s="642">
        <v>0.5</v>
      </c>
      <c r="H284" s="642">
        <v>47.36</v>
      </c>
      <c r="I284" s="642">
        <v>2230</v>
      </c>
      <c r="J284" s="642">
        <v>949.56</v>
      </c>
      <c r="K284" s="583">
        <v>3.2399999999999998E-2</v>
      </c>
      <c r="L284" s="642">
        <v>603</v>
      </c>
      <c r="M284" s="642">
        <v>2.0301280000000001E-2</v>
      </c>
    </row>
    <row r="285" spans="1:13">
      <c r="A285" s="226">
        <v>284</v>
      </c>
      <c r="B285" s="845"/>
      <c r="C285" s="639">
        <f t="shared" si="4"/>
        <v>11</v>
      </c>
      <c r="D285" s="582">
        <v>41923</v>
      </c>
      <c r="E285" s="112" t="s">
        <v>321</v>
      </c>
      <c r="F285" s="583">
        <v>2.0799999999999999E-2</v>
      </c>
      <c r="G285" s="642">
        <v>0.5</v>
      </c>
      <c r="H285" s="642">
        <v>47.36</v>
      </c>
      <c r="I285" s="642">
        <v>2230</v>
      </c>
      <c r="J285" s="642">
        <v>949.56</v>
      </c>
      <c r="K285" s="583">
        <v>3.2399999999999998E-2</v>
      </c>
      <c r="L285" s="642">
        <v>603</v>
      </c>
      <c r="M285" s="642">
        <v>2.0301280000000001E-2</v>
      </c>
    </row>
    <row r="286" spans="1:13">
      <c r="A286" s="226">
        <v>285</v>
      </c>
      <c r="B286" s="845"/>
      <c r="C286" s="639">
        <f t="shared" si="4"/>
        <v>12</v>
      </c>
      <c r="D286" s="582">
        <v>41924</v>
      </c>
      <c r="E286" s="112" t="s">
        <v>321</v>
      </c>
      <c r="F286" s="583">
        <v>2.0799999999999999E-2</v>
      </c>
      <c r="G286" s="642">
        <v>0.5</v>
      </c>
      <c r="H286" s="642">
        <v>47.36</v>
      </c>
      <c r="I286" s="642">
        <v>2230</v>
      </c>
      <c r="J286" s="642">
        <v>949.56</v>
      </c>
      <c r="K286" s="583">
        <v>3.2399999999999998E-2</v>
      </c>
      <c r="L286" s="642">
        <v>603</v>
      </c>
      <c r="M286" s="642">
        <v>2.0301280000000001E-2</v>
      </c>
    </row>
    <row r="287" spans="1:13">
      <c r="A287" s="226">
        <v>286</v>
      </c>
      <c r="B287" s="845"/>
      <c r="C287" s="639">
        <f t="shared" si="4"/>
        <v>13</v>
      </c>
      <c r="D287" s="582">
        <v>41925</v>
      </c>
      <c r="E287" s="112" t="s">
        <v>321</v>
      </c>
      <c r="F287" s="583">
        <v>2.0799999999999999E-2</v>
      </c>
      <c r="G287" s="642">
        <v>0.5</v>
      </c>
      <c r="H287" s="642">
        <v>47.36</v>
      </c>
      <c r="I287" s="642">
        <v>2230</v>
      </c>
      <c r="J287" s="642">
        <v>949.56</v>
      </c>
      <c r="K287" s="583">
        <v>3.2399999999999998E-2</v>
      </c>
      <c r="L287" s="642">
        <v>603</v>
      </c>
      <c r="M287" s="642">
        <v>2.0301280000000001E-2</v>
      </c>
    </row>
    <row r="288" spans="1:13">
      <c r="A288" s="226">
        <v>287</v>
      </c>
      <c r="B288" s="845"/>
      <c r="C288" s="639">
        <f t="shared" si="4"/>
        <v>14</v>
      </c>
      <c r="D288" s="582">
        <v>41926</v>
      </c>
      <c r="E288" s="112" t="s">
        <v>321</v>
      </c>
      <c r="F288" s="583">
        <v>2.0799999999999999E-2</v>
      </c>
      <c r="G288" s="642">
        <v>0.5</v>
      </c>
      <c r="H288" s="642">
        <v>47.36</v>
      </c>
      <c r="I288" s="642">
        <v>2230</v>
      </c>
      <c r="J288" s="642">
        <v>949.56</v>
      </c>
      <c r="K288" s="583">
        <v>3.2399999999999998E-2</v>
      </c>
      <c r="L288" s="642">
        <v>603</v>
      </c>
      <c r="M288" s="642">
        <v>2.0301280000000001E-2</v>
      </c>
    </row>
    <row r="289" spans="1:13">
      <c r="A289" s="226">
        <v>288</v>
      </c>
      <c r="B289" s="845"/>
      <c r="C289" s="639">
        <f t="shared" si="4"/>
        <v>15</v>
      </c>
      <c r="D289" s="582">
        <v>41927</v>
      </c>
      <c r="E289" s="112" t="s">
        <v>321</v>
      </c>
      <c r="F289" s="583">
        <v>2.0799999999999999E-2</v>
      </c>
      <c r="G289" s="642">
        <v>0.5</v>
      </c>
      <c r="H289" s="642">
        <v>47.36</v>
      </c>
      <c r="I289" s="642">
        <v>2230</v>
      </c>
      <c r="J289" s="642">
        <v>949.56</v>
      </c>
      <c r="K289" s="583">
        <v>3.2399999999999998E-2</v>
      </c>
      <c r="L289" s="642">
        <v>603</v>
      </c>
      <c r="M289" s="642">
        <v>2.0301280000000001E-2</v>
      </c>
    </row>
    <row r="290" spans="1:13">
      <c r="A290" s="226">
        <v>289</v>
      </c>
      <c r="B290" s="845"/>
      <c r="C290" s="639">
        <f t="shared" ref="C290:C353" si="5">DAY(D290)</f>
        <v>16</v>
      </c>
      <c r="D290" s="582">
        <v>41928</v>
      </c>
      <c r="E290" s="112" t="s">
        <v>321</v>
      </c>
      <c r="F290" s="583">
        <v>2.0799999999999999E-2</v>
      </c>
      <c r="G290" s="642">
        <v>0.5</v>
      </c>
      <c r="H290" s="642">
        <v>47.36</v>
      </c>
      <c r="I290" s="642">
        <v>2230</v>
      </c>
      <c r="J290" s="642">
        <v>949.56</v>
      </c>
      <c r="K290" s="583">
        <v>3.2399999999999998E-2</v>
      </c>
      <c r="L290" s="642">
        <v>603</v>
      </c>
      <c r="M290" s="642">
        <v>2.0301280000000001E-2</v>
      </c>
    </row>
    <row r="291" spans="1:13">
      <c r="A291" s="226">
        <v>290</v>
      </c>
      <c r="B291" s="845"/>
      <c r="C291" s="639">
        <f t="shared" si="5"/>
        <v>17</v>
      </c>
      <c r="D291" s="582">
        <v>41929</v>
      </c>
      <c r="E291" s="112" t="s">
        <v>321</v>
      </c>
      <c r="F291" s="583">
        <v>2.0799999999999999E-2</v>
      </c>
      <c r="G291" s="642">
        <v>0.5</v>
      </c>
      <c r="H291" s="642">
        <v>47.36</v>
      </c>
      <c r="I291" s="642">
        <v>2230</v>
      </c>
      <c r="J291" s="642">
        <v>949.56</v>
      </c>
      <c r="K291" s="583">
        <v>3.2399999999999998E-2</v>
      </c>
      <c r="L291" s="642">
        <v>603</v>
      </c>
      <c r="M291" s="642">
        <v>2.0301280000000001E-2</v>
      </c>
    </row>
    <row r="292" spans="1:13">
      <c r="A292" s="226">
        <v>291</v>
      </c>
      <c r="B292" s="845"/>
      <c r="C292" s="639">
        <f t="shared" si="5"/>
        <v>18</v>
      </c>
      <c r="D292" s="582">
        <v>41930</v>
      </c>
      <c r="E292" s="112" t="s">
        <v>321</v>
      </c>
      <c r="F292" s="583">
        <v>2.0799999999999999E-2</v>
      </c>
      <c r="G292" s="642">
        <v>0.5</v>
      </c>
      <c r="H292" s="642">
        <v>47.36</v>
      </c>
      <c r="I292" s="642">
        <v>2230</v>
      </c>
      <c r="J292" s="642">
        <v>949.56</v>
      </c>
      <c r="K292" s="583">
        <v>3.2399999999999998E-2</v>
      </c>
      <c r="L292" s="642">
        <v>603</v>
      </c>
      <c r="M292" s="642">
        <v>2.0301280000000001E-2</v>
      </c>
    </row>
    <row r="293" spans="1:13">
      <c r="A293" s="226">
        <v>292</v>
      </c>
      <c r="B293" s="845"/>
      <c r="C293" s="639">
        <f t="shared" si="5"/>
        <v>19</v>
      </c>
      <c r="D293" s="582">
        <v>41931</v>
      </c>
      <c r="E293" s="112" t="s">
        <v>322</v>
      </c>
      <c r="F293" s="583">
        <v>3.5499999999999997E-2</v>
      </c>
      <c r="G293" s="642">
        <v>0.85</v>
      </c>
      <c r="H293" s="642">
        <v>86.02</v>
      </c>
      <c r="I293" s="642">
        <v>2230</v>
      </c>
      <c r="J293" s="642">
        <v>887.56</v>
      </c>
      <c r="K293" s="583">
        <v>3.2399999999999998E-2</v>
      </c>
      <c r="L293" s="642">
        <v>539</v>
      </c>
      <c r="M293" s="642">
        <v>3.4254930000000003E-2</v>
      </c>
    </row>
    <row r="294" spans="1:13">
      <c r="A294" s="226">
        <v>293</v>
      </c>
      <c r="B294" s="845"/>
      <c r="C294" s="639">
        <f t="shared" si="5"/>
        <v>20</v>
      </c>
      <c r="D294" s="582">
        <v>41932</v>
      </c>
      <c r="E294" s="112" t="s">
        <v>322</v>
      </c>
      <c r="F294" s="583">
        <v>3.5499999999999997E-2</v>
      </c>
      <c r="G294" s="642">
        <v>0.85</v>
      </c>
      <c r="H294" s="642">
        <v>86.02</v>
      </c>
      <c r="I294" s="642">
        <v>2230</v>
      </c>
      <c r="J294" s="642">
        <v>887.56</v>
      </c>
      <c r="K294" s="583">
        <v>3.2399999999999998E-2</v>
      </c>
      <c r="L294" s="642">
        <v>539</v>
      </c>
      <c r="M294" s="642">
        <v>3.4254930000000003E-2</v>
      </c>
    </row>
    <row r="295" spans="1:13">
      <c r="A295" s="226">
        <v>294</v>
      </c>
      <c r="B295" s="845"/>
      <c r="C295" s="639">
        <f t="shared" si="5"/>
        <v>21</v>
      </c>
      <c r="D295" s="582">
        <v>41933</v>
      </c>
      <c r="E295" s="112" t="s">
        <v>322</v>
      </c>
      <c r="F295" s="583">
        <v>3.5499999999999997E-2</v>
      </c>
      <c r="G295" s="642">
        <v>0.85</v>
      </c>
      <c r="H295" s="642">
        <v>86.02</v>
      </c>
      <c r="I295" s="642">
        <v>2230</v>
      </c>
      <c r="J295" s="642">
        <v>887.56</v>
      </c>
      <c r="K295" s="583">
        <v>3.2399999999999998E-2</v>
      </c>
      <c r="L295" s="642">
        <v>539</v>
      </c>
      <c r="M295" s="642">
        <v>3.4254930000000003E-2</v>
      </c>
    </row>
    <row r="296" spans="1:13">
      <c r="A296" s="226">
        <v>295</v>
      </c>
      <c r="B296" s="845"/>
      <c r="C296" s="639">
        <f t="shared" si="5"/>
        <v>22</v>
      </c>
      <c r="D296" s="582">
        <v>41934</v>
      </c>
      <c r="E296" s="112" t="s">
        <v>322</v>
      </c>
      <c r="F296" s="583">
        <v>3.5499999999999997E-2</v>
      </c>
      <c r="G296" s="642">
        <v>0.85</v>
      </c>
      <c r="H296" s="642">
        <v>86.02</v>
      </c>
      <c r="I296" s="642">
        <v>2230</v>
      </c>
      <c r="J296" s="642">
        <v>887.56</v>
      </c>
      <c r="K296" s="583">
        <v>3.2399999999999998E-2</v>
      </c>
      <c r="L296" s="642">
        <v>539</v>
      </c>
      <c r="M296" s="642">
        <v>3.4254930000000003E-2</v>
      </c>
    </row>
    <row r="297" spans="1:13">
      <c r="A297" s="226">
        <v>296</v>
      </c>
      <c r="B297" s="845"/>
      <c r="C297" s="639">
        <f t="shared" si="5"/>
        <v>23</v>
      </c>
      <c r="D297" s="582">
        <v>41935</v>
      </c>
      <c r="E297" s="112" t="s">
        <v>322</v>
      </c>
      <c r="F297" s="583">
        <v>3.5499999999999997E-2</v>
      </c>
      <c r="G297" s="642">
        <v>0.85</v>
      </c>
      <c r="H297" s="642">
        <v>86.02</v>
      </c>
      <c r="I297" s="642">
        <v>2230</v>
      </c>
      <c r="J297" s="642">
        <v>887.56</v>
      </c>
      <c r="K297" s="583">
        <v>3.2399999999999998E-2</v>
      </c>
      <c r="L297" s="642">
        <v>539</v>
      </c>
      <c r="M297" s="642">
        <v>3.4254930000000003E-2</v>
      </c>
    </row>
    <row r="298" spans="1:13">
      <c r="A298" s="226">
        <v>297</v>
      </c>
      <c r="B298" s="845"/>
      <c r="C298" s="639">
        <f t="shared" si="5"/>
        <v>24</v>
      </c>
      <c r="D298" s="582">
        <v>41936</v>
      </c>
      <c r="E298" s="112" t="s">
        <v>322</v>
      </c>
      <c r="F298" s="583">
        <v>3.5499999999999997E-2</v>
      </c>
      <c r="G298" s="642">
        <v>0.85</v>
      </c>
      <c r="H298" s="642">
        <v>86.02</v>
      </c>
      <c r="I298" s="642">
        <v>2230</v>
      </c>
      <c r="J298" s="642">
        <v>887.56</v>
      </c>
      <c r="K298" s="583">
        <v>3.2399999999999998E-2</v>
      </c>
      <c r="L298" s="642">
        <v>539</v>
      </c>
      <c r="M298" s="642">
        <v>3.4254930000000003E-2</v>
      </c>
    </row>
    <row r="299" spans="1:13">
      <c r="A299" s="226">
        <v>298</v>
      </c>
      <c r="B299" s="845"/>
      <c r="C299" s="639">
        <f t="shared" si="5"/>
        <v>25</v>
      </c>
      <c r="D299" s="582">
        <v>41937</v>
      </c>
      <c r="E299" s="112" t="s">
        <v>322</v>
      </c>
      <c r="F299" s="583">
        <v>3.5499999999999997E-2</v>
      </c>
      <c r="G299" s="642">
        <v>0.85</v>
      </c>
      <c r="H299" s="642">
        <v>86.02</v>
      </c>
      <c r="I299" s="642">
        <v>2230</v>
      </c>
      <c r="J299" s="642">
        <v>887.56</v>
      </c>
      <c r="K299" s="583">
        <v>3.2399999999999998E-2</v>
      </c>
      <c r="L299" s="642">
        <v>539</v>
      </c>
      <c r="M299" s="642">
        <v>3.4254930000000003E-2</v>
      </c>
    </row>
    <row r="300" spans="1:13">
      <c r="A300" s="226">
        <v>299</v>
      </c>
      <c r="B300" s="845"/>
      <c r="C300" s="639">
        <f t="shared" si="5"/>
        <v>26</v>
      </c>
      <c r="D300" s="582">
        <v>41938</v>
      </c>
      <c r="E300" s="112" t="s">
        <v>322</v>
      </c>
      <c r="F300" s="583">
        <v>3.5499999999999997E-2</v>
      </c>
      <c r="G300" s="642">
        <v>0.85</v>
      </c>
      <c r="H300" s="642">
        <v>86.02</v>
      </c>
      <c r="I300" s="642">
        <v>2230</v>
      </c>
      <c r="J300" s="642">
        <v>887.56</v>
      </c>
      <c r="K300" s="583">
        <v>3.2399999999999998E-2</v>
      </c>
      <c r="L300" s="642">
        <v>539</v>
      </c>
      <c r="M300" s="642">
        <v>3.4254930000000003E-2</v>
      </c>
    </row>
    <row r="301" spans="1:13">
      <c r="A301" s="226">
        <v>300</v>
      </c>
      <c r="B301" s="845"/>
      <c r="C301" s="639">
        <f t="shared" si="5"/>
        <v>27</v>
      </c>
      <c r="D301" s="582">
        <v>41939</v>
      </c>
      <c r="E301" s="112" t="s">
        <v>322</v>
      </c>
      <c r="F301" s="583">
        <v>3.5499999999999997E-2</v>
      </c>
      <c r="G301" s="642">
        <v>0.85</v>
      </c>
      <c r="H301" s="642">
        <v>86.02</v>
      </c>
      <c r="I301" s="642">
        <v>2230</v>
      </c>
      <c r="J301" s="642">
        <v>887.56</v>
      </c>
      <c r="K301" s="583">
        <v>3.2399999999999998E-2</v>
      </c>
      <c r="L301" s="642">
        <v>539</v>
      </c>
      <c r="M301" s="642">
        <v>3.4254930000000003E-2</v>
      </c>
    </row>
    <row r="302" spans="1:13">
      <c r="A302" s="226">
        <v>301</v>
      </c>
      <c r="B302" s="845"/>
      <c r="C302" s="639">
        <f t="shared" si="5"/>
        <v>28</v>
      </c>
      <c r="D302" s="582">
        <v>41940</v>
      </c>
      <c r="E302" s="112" t="s">
        <v>322</v>
      </c>
      <c r="F302" s="583">
        <v>3.5499999999999997E-2</v>
      </c>
      <c r="G302" s="642">
        <v>0.85</v>
      </c>
      <c r="H302" s="642">
        <v>86.02</v>
      </c>
      <c r="I302" s="642">
        <v>2230</v>
      </c>
      <c r="J302" s="642">
        <v>887.56</v>
      </c>
      <c r="K302" s="583">
        <v>3.2399999999999998E-2</v>
      </c>
      <c r="L302" s="642">
        <v>539</v>
      </c>
      <c r="M302" s="642">
        <v>3.4254930000000003E-2</v>
      </c>
    </row>
    <row r="303" spans="1:13">
      <c r="A303" s="226">
        <v>302</v>
      </c>
      <c r="B303" s="845"/>
      <c r="C303" s="639">
        <f t="shared" si="5"/>
        <v>29</v>
      </c>
      <c r="D303" s="582">
        <v>41941</v>
      </c>
      <c r="E303" s="112" t="s">
        <v>322</v>
      </c>
      <c r="F303" s="583">
        <v>3.5499999999999997E-2</v>
      </c>
      <c r="G303" s="642">
        <v>0.85</v>
      </c>
      <c r="H303" s="642">
        <v>86.02</v>
      </c>
      <c r="I303" s="642">
        <v>2230</v>
      </c>
      <c r="J303" s="642">
        <v>887.56</v>
      </c>
      <c r="K303" s="583">
        <v>3.2399999999999998E-2</v>
      </c>
      <c r="L303" s="642">
        <v>539</v>
      </c>
      <c r="M303" s="642">
        <v>3.4254930000000003E-2</v>
      </c>
    </row>
    <row r="304" spans="1:13">
      <c r="A304" s="226">
        <v>303</v>
      </c>
      <c r="B304" s="845"/>
      <c r="C304" s="639">
        <f t="shared" si="5"/>
        <v>30</v>
      </c>
      <c r="D304" s="582">
        <v>41942</v>
      </c>
      <c r="E304" s="112" t="s">
        <v>322</v>
      </c>
      <c r="F304" s="583">
        <v>3.5499999999999997E-2</v>
      </c>
      <c r="G304" s="642">
        <v>0.85</v>
      </c>
      <c r="H304" s="642">
        <v>86.02</v>
      </c>
      <c r="I304" s="642">
        <v>2230</v>
      </c>
      <c r="J304" s="642">
        <v>887.56</v>
      </c>
      <c r="K304" s="583">
        <v>3.2399999999999998E-2</v>
      </c>
      <c r="L304" s="642">
        <v>539</v>
      </c>
      <c r="M304" s="642">
        <v>3.4254930000000003E-2</v>
      </c>
    </row>
    <row r="305" spans="1:13">
      <c r="A305" s="226">
        <v>304</v>
      </c>
      <c r="B305" s="845"/>
      <c r="C305" s="639">
        <f t="shared" si="5"/>
        <v>31</v>
      </c>
      <c r="D305" s="582">
        <v>41943</v>
      </c>
      <c r="E305" s="112" t="s">
        <v>323</v>
      </c>
      <c r="F305" s="583">
        <v>1.5599999999999999E-2</v>
      </c>
      <c r="G305" s="642">
        <v>0.37</v>
      </c>
      <c r="H305" s="642">
        <v>36.54</v>
      </c>
      <c r="I305" s="642">
        <v>2230</v>
      </c>
      <c r="J305" s="642">
        <v>994.56</v>
      </c>
      <c r="K305" s="583">
        <v>3.2399999999999998E-2</v>
      </c>
      <c r="L305" s="642">
        <v>660</v>
      </c>
      <c r="M305" s="642">
        <v>1.240057E-2</v>
      </c>
    </row>
    <row r="306" spans="1:13">
      <c r="A306" s="226">
        <v>305</v>
      </c>
      <c r="B306" s="845" t="s">
        <v>189</v>
      </c>
      <c r="C306" s="639">
        <f t="shared" si="5"/>
        <v>1</v>
      </c>
      <c r="D306" s="582">
        <v>41944</v>
      </c>
      <c r="E306" s="112" t="s">
        <v>323</v>
      </c>
      <c r="F306" s="583">
        <v>1.5599999999999999E-2</v>
      </c>
      <c r="G306" s="642">
        <v>0.37</v>
      </c>
      <c r="H306" s="642">
        <v>36.54</v>
      </c>
      <c r="I306" s="642">
        <v>2254</v>
      </c>
      <c r="J306" s="642">
        <v>994.56</v>
      </c>
      <c r="K306" s="583">
        <v>3.2399999999999998E-2</v>
      </c>
      <c r="L306" s="642">
        <v>636</v>
      </c>
      <c r="M306" s="642">
        <v>1.531739E-2</v>
      </c>
    </row>
    <row r="307" spans="1:13">
      <c r="A307" s="226">
        <v>306</v>
      </c>
      <c r="B307" s="845"/>
      <c r="C307" s="639">
        <f t="shared" si="5"/>
        <v>2</v>
      </c>
      <c r="D307" s="582">
        <v>41945</v>
      </c>
      <c r="E307" s="112" t="s">
        <v>323</v>
      </c>
      <c r="F307" s="583">
        <v>1.5599999999999999E-2</v>
      </c>
      <c r="G307" s="642">
        <v>0.37</v>
      </c>
      <c r="H307" s="642">
        <v>36.54</v>
      </c>
      <c r="I307" s="642">
        <v>2254</v>
      </c>
      <c r="J307" s="642">
        <v>994.56</v>
      </c>
      <c r="K307" s="583">
        <v>3.2399999999999998E-2</v>
      </c>
      <c r="L307" s="642">
        <v>636</v>
      </c>
      <c r="M307" s="642">
        <v>1.531739E-2</v>
      </c>
    </row>
    <row r="308" spans="1:13">
      <c r="A308" s="226">
        <v>307</v>
      </c>
      <c r="B308" s="845"/>
      <c r="C308" s="639">
        <f t="shared" si="5"/>
        <v>3</v>
      </c>
      <c r="D308" s="582">
        <v>41946</v>
      </c>
      <c r="E308" s="112" t="s">
        <v>324</v>
      </c>
      <c r="F308" s="583">
        <v>3.5099999999999999E-2</v>
      </c>
      <c r="G308" s="642">
        <v>0.84</v>
      </c>
      <c r="H308" s="642">
        <v>89.31</v>
      </c>
      <c r="I308" s="642">
        <v>2254</v>
      </c>
      <c r="J308" s="642">
        <v>893.56</v>
      </c>
      <c r="K308" s="583">
        <v>3.2399999999999998E-2</v>
      </c>
      <c r="L308" s="642">
        <v>540</v>
      </c>
      <c r="M308" s="642">
        <v>3.3983369999999999E-2</v>
      </c>
    </row>
    <row r="309" spans="1:13">
      <c r="A309" s="226">
        <v>308</v>
      </c>
      <c r="B309" s="845"/>
      <c r="C309" s="639">
        <f t="shared" si="5"/>
        <v>4</v>
      </c>
      <c r="D309" s="582">
        <v>41947</v>
      </c>
      <c r="E309" s="112" t="s">
        <v>324</v>
      </c>
      <c r="F309" s="583">
        <v>3.5099999999999999E-2</v>
      </c>
      <c r="G309" s="642">
        <v>0.84</v>
      </c>
      <c r="H309" s="642">
        <v>89.31</v>
      </c>
      <c r="I309" s="642">
        <v>2254</v>
      </c>
      <c r="J309" s="642">
        <v>893.56</v>
      </c>
      <c r="K309" s="583">
        <v>3.2399999999999998E-2</v>
      </c>
      <c r="L309" s="642">
        <v>540</v>
      </c>
      <c r="M309" s="642">
        <v>3.3983369999999999E-2</v>
      </c>
    </row>
    <row r="310" spans="1:13">
      <c r="A310" s="226">
        <v>309</v>
      </c>
      <c r="B310" s="845"/>
      <c r="C310" s="639">
        <f t="shared" si="5"/>
        <v>5</v>
      </c>
      <c r="D310" s="582">
        <v>41948</v>
      </c>
      <c r="E310" s="112" t="s">
        <v>324</v>
      </c>
      <c r="F310" s="583">
        <v>3.5099999999999999E-2</v>
      </c>
      <c r="G310" s="642">
        <v>0.84</v>
      </c>
      <c r="H310" s="642">
        <v>89.31</v>
      </c>
      <c r="I310" s="642">
        <v>2254</v>
      </c>
      <c r="J310" s="642">
        <v>893.56</v>
      </c>
      <c r="K310" s="583">
        <v>3.2399999999999998E-2</v>
      </c>
      <c r="L310" s="642">
        <v>540</v>
      </c>
      <c r="M310" s="642">
        <v>3.3983369999999999E-2</v>
      </c>
    </row>
    <row r="311" spans="1:13">
      <c r="A311" s="226">
        <v>310</v>
      </c>
      <c r="B311" s="845"/>
      <c r="C311" s="639">
        <f t="shared" si="5"/>
        <v>6</v>
      </c>
      <c r="D311" s="582">
        <v>41949</v>
      </c>
      <c r="E311" s="112" t="s">
        <v>325</v>
      </c>
      <c r="F311" s="583">
        <v>0.13200000000000001</v>
      </c>
      <c r="G311" s="642">
        <v>3.17</v>
      </c>
      <c r="H311" s="642">
        <v>386.19</v>
      </c>
      <c r="I311" s="642">
        <v>2254</v>
      </c>
      <c r="J311" s="642">
        <v>675.56</v>
      </c>
      <c r="K311" s="583">
        <v>3.2399999999999998E-2</v>
      </c>
      <c r="L311" s="642">
        <v>356</v>
      </c>
      <c r="M311" s="642">
        <v>0.13065011000000001</v>
      </c>
    </row>
    <row r="312" spans="1:13">
      <c r="A312" s="226">
        <v>311</v>
      </c>
      <c r="B312" s="845"/>
      <c r="C312" s="639">
        <f t="shared" si="5"/>
        <v>7</v>
      </c>
      <c r="D312" s="582">
        <v>41950</v>
      </c>
      <c r="E312" s="112" t="s">
        <v>325</v>
      </c>
      <c r="F312" s="583">
        <v>0.13200000000000001</v>
      </c>
      <c r="G312" s="642">
        <v>3.17</v>
      </c>
      <c r="H312" s="642">
        <v>386.19</v>
      </c>
      <c r="I312" s="642">
        <v>2254</v>
      </c>
      <c r="J312" s="642">
        <v>675.56</v>
      </c>
      <c r="K312" s="583">
        <v>3.2399999999999998E-2</v>
      </c>
      <c r="L312" s="642">
        <v>356</v>
      </c>
      <c r="M312" s="642">
        <v>0.13065011000000001</v>
      </c>
    </row>
    <row r="313" spans="1:13">
      <c r="A313" s="226">
        <v>312</v>
      </c>
      <c r="B313" s="845"/>
      <c r="C313" s="639">
        <f t="shared" si="5"/>
        <v>8</v>
      </c>
      <c r="D313" s="582">
        <v>41951</v>
      </c>
      <c r="E313" s="112" t="s">
        <v>325</v>
      </c>
      <c r="F313" s="583">
        <v>0.13200000000000001</v>
      </c>
      <c r="G313" s="642">
        <v>3.17</v>
      </c>
      <c r="H313" s="642">
        <v>386.19</v>
      </c>
      <c r="I313" s="642">
        <v>2254</v>
      </c>
      <c r="J313" s="642">
        <v>675.56</v>
      </c>
      <c r="K313" s="583">
        <v>3.2399999999999998E-2</v>
      </c>
      <c r="L313" s="642">
        <v>356</v>
      </c>
      <c r="M313" s="642">
        <v>0.13065011000000001</v>
      </c>
    </row>
    <row r="314" spans="1:13">
      <c r="A314" s="226">
        <v>313</v>
      </c>
      <c r="B314" s="845"/>
      <c r="C314" s="639">
        <f t="shared" si="5"/>
        <v>9</v>
      </c>
      <c r="D314" s="582">
        <v>41952</v>
      </c>
      <c r="E314" s="112" t="s">
        <v>325</v>
      </c>
      <c r="F314" s="583">
        <v>0.13200000000000001</v>
      </c>
      <c r="G314" s="642">
        <v>3.17</v>
      </c>
      <c r="H314" s="642">
        <v>386.19</v>
      </c>
      <c r="I314" s="642">
        <v>2254</v>
      </c>
      <c r="J314" s="642">
        <v>675.56</v>
      </c>
      <c r="K314" s="583">
        <v>3.2399999999999998E-2</v>
      </c>
      <c r="L314" s="642">
        <v>356</v>
      </c>
      <c r="M314" s="642">
        <v>0.13065011000000001</v>
      </c>
    </row>
    <row r="315" spans="1:13">
      <c r="A315" s="226">
        <v>314</v>
      </c>
      <c r="B315" s="845"/>
      <c r="C315" s="639">
        <f t="shared" si="5"/>
        <v>10</v>
      </c>
      <c r="D315" s="582">
        <v>41953</v>
      </c>
      <c r="E315" s="112" t="s">
        <v>325</v>
      </c>
      <c r="F315" s="583">
        <v>0.13200000000000001</v>
      </c>
      <c r="G315" s="642">
        <v>3.17</v>
      </c>
      <c r="H315" s="642">
        <v>386.19</v>
      </c>
      <c r="I315" s="642">
        <v>2254</v>
      </c>
      <c r="J315" s="642">
        <v>675.56</v>
      </c>
      <c r="K315" s="583">
        <v>3.2399999999999998E-2</v>
      </c>
      <c r="L315" s="642">
        <v>356</v>
      </c>
      <c r="M315" s="642">
        <v>0.13065011000000001</v>
      </c>
    </row>
    <row r="316" spans="1:13">
      <c r="A316" s="226">
        <v>315</v>
      </c>
      <c r="B316" s="845"/>
      <c r="C316" s="639">
        <f t="shared" si="5"/>
        <v>11</v>
      </c>
      <c r="D316" s="582">
        <v>41954</v>
      </c>
      <c r="E316" s="112" t="s">
        <v>326</v>
      </c>
      <c r="F316" s="583">
        <v>3.5099999999999999E-2</v>
      </c>
      <c r="G316" s="642">
        <v>0.84</v>
      </c>
      <c r="H316" s="642">
        <v>89.31</v>
      </c>
      <c r="I316" s="642">
        <v>2254</v>
      </c>
      <c r="J316" s="642">
        <v>893.56</v>
      </c>
      <c r="K316" s="583">
        <v>3.2399999999999998E-2</v>
      </c>
      <c r="L316" s="642">
        <v>540</v>
      </c>
      <c r="M316" s="642">
        <v>3.3983369999999999E-2</v>
      </c>
    </row>
    <row r="317" spans="1:13">
      <c r="A317" s="226">
        <v>316</v>
      </c>
      <c r="B317" s="845"/>
      <c r="C317" s="639">
        <f t="shared" si="5"/>
        <v>12</v>
      </c>
      <c r="D317" s="582">
        <v>41955</v>
      </c>
      <c r="E317" s="112" t="s">
        <v>326</v>
      </c>
      <c r="F317" s="583">
        <v>3.5099999999999999E-2</v>
      </c>
      <c r="G317" s="642">
        <v>0.84</v>
      </c>
      <c r="H317" s="642">
        <v>89.31</v>
      </c>
      <c r="I317" s="642">
        <v>2254</v>
      </c>
      <c r="J317" s="642">
        <v>893.56</v>
      </c>
      <c r="K317" s="583">
        <v>3.2399999999999998E-2</v>
      </c>
      <c r="L317" s="642">
        <v>540</v>
      </c>
      <c r="M317" s="642">
        <v>3.3983369999999999E-2</v>
      </c>
    </row>
    <row r="318" spans="1:13">
      <c r="A318" s="226">
        <v>317</v>
      </c>
      <c r="B318" s="845"/>
      <c r="C318" s="639">
        <f t="shared" si="5"/>
        <v>13</v>
      </c>
      <c r="D318" s="582">
        <v>41956</v>
      </c>
      <c r="E318" s="112" t="s">
        <v>327</v>
      </c>
      <c r="F318" s="583">
        <v>1.5599999999999999E-2</v>
      </c>
      <c r="G318" s="642">
        <v>0.37</v>
      </c>
      <c r="H318" s="642">
        <v>36.54</v>
      </c>
      <c r="I318" s="642">
        <v>2254</v>
      </c>
      <c r="J318" s="642">
        <v>994.56</v>
      </c>
      <c r="K318" s="583">
        <v>3.2399999999999998E-2</v>
      </c>
      <c r="L318" s="642">
        <v>636</v>
      </c>
      <c r="M318" s="642">
        <v>1.531739E-2</v>
      </c>
    </row>
    <row r="319" spans="1:13">
      <c r="A319" s="226">
        <v>318</v>
      </c>
      <c r="B319" s="845"/>
      <c r="C319" s="639">
        <f t="shared" si="5"/>
        <v>14</v>
      </c>
      <c r="D319" s="582">
        <v>41957</v>
      </c>
      <c r="E319" s="112" t="s">
        <v>327</v>
      </c>
      <c r="F319" s="583">
        <v>1.5599999999999999E-2</v>
      </c>
      <c r="G319" s="642">
        <v>0.37</v>
      </c>
      <c r="H319" s="642">
        <v>36.54</v>
      </c>
      <c r="I319" s="642">
        <v>2254</v>
      </c>
      <c r="J319" s="642">
        <v>994.56</v>
      </c>
      <c r="K319" s="583">
        <v>3.2399999999999998E-2</v>
      </c>
      <c r="L319" s="642">
        <v>636</v>
      </c>
      <c r="M319" s="642">
        <v>1.531739E-2</v>
      </c>
    </row>
    <row r="320" spans="1:13">
      <c r="A320" s="226">
        <v>319</v>
      </c>
      <c r="B320" s="845"/>
      <c r="C320" s="639">
        <f t="shared" si="5"/>
        <v>15</v>
      </c>
      <c r="D320" s="582">
        <v>41958</v>
      </c>
      <c r="E320" s="112" t="s">
        <v>327</v>
      </c>
      <c r="F320" s="583">
        <v>1.5599999999999999E-2</v>
      </c>
      <c r="G320" s="642">
        <v>0.37</v>
      </c>
      <c r="H320" s="642">
        <v>36.54</v>
      </c>
      <c r="I320" s="642">
        <v>2254</v>
      </c>
      <c r="J320" s="642">
        <v>994.56</v>
      </c>
      <c r="K320" s="583">
        <v>3.2399999999999998E-2</v>
      </c>
      <c r="L320" s="642">
        <v>636</v>
      </c>
      <c r="M320" s="642">
        <v>1.531739E-2</v>
      </c>
    </row>
    <row r="321" spans="1:13">
      <c r="A321" s="226">
        <v>320</v>
      </c>
      <c r="B321" s="845"/>
      <c r="C321" s="639">
        <f t="shared" si="5"/>
        <v>16</v>
      </c>
      <c r="D321" s="582">
        <v>41959</v>
      </c>
      <c r="E321" s="112" t="s">
        <v>327</v>
      </c>
      <c r="F321" s="583">
        <v>1.5599999999999999E-2</v>
      </c>
      <c r="G321" s="642">
        <v>0.37</v>
      </c>
      <c r="H321" s="642">
        <v>36.54</v>
      </c>
      <c r="I321" s="642">
        <v>2254</v>
      </c>
      <c r="J321" s="642">
        <v>994.56</v>
      </c>
      <c r="K321" s="583">
        <v>3.2399999999999998E-2</v>
      </c>
      <c r="L321" s="642">
        <v>636</v>
      </c>
      <c r="M321" s="642">
        <v>1.531739E-2</v>
      </c>
    </row>
    <row r="322" spans="1:13">
      <c r="A322" s="226">
        <v>321</v>
      </c>
      <c r="B322" s="845"/>
      <c r="C322" s="639">
        <f t="shared" si="5"/>
        <v>17</v>
      </c>
      <c r="D322" s="582">
        <v>41960</v>
      </c>
      <c r="E322" s="112" t="s">
        <v>327</v>
      </c>
      <c r="F322" s="583">
        <v>1.5599999999999999E-2</v>
      </c>
      <c r="G322" s="642">
        <v>0.37</v>
      </c>
      <c r="H322" s="642">
        <v>36.54</v>
      </c>
      <c r="I322" s="642">
        <v>2254</v>
      </c>
      <c r="J322" s="642">
        <v>994.56</v>
      </c>
      <c r="K322" s="583">
        <v>3.2399999999999998E-2</v>
      </c>
      <c r="L322" s="642">
        <v>636</v>
      </c>
      <c r="M322" s="642">
        <v>1.531739E-2</v>
      </c>
    </row>
    <row r="323" spans="1:13">
      <c r="A323" s="226">
        <v>322</v>
      </c>
      <c r="B323" s="845"/>
      <c r="C323" s="639">
        <f t="shared" si="5"/>
        <v>18</v>
      </c>
      <c r="D323" s="582">
        <v>41961</v>
      </c>
      <c r="E323" s="112" t="s">
        <v>327</v>
      </c>
      <c r="F323" s="583">
        <v>1.5599999999999999E-2</v>
      </c>
      <c r="G323" s="642">
        <v>0.37</v>
      </c>
      <c r="H323" s="642">
        <v>36.54</v>
      </c>
      <c r="I323" s="642">
        <v>2254</v>
      </c>
      <c r="J323" s="642">
        <v>994.56</v>
      </c>
      <c r="K323" s="583">
        <v>3.2399999999999998E-2</v>
      </c>
      <c r="L323" s="642">
        <v>636</v>
      </c>
      <c r="M323" s="642">
        <v>1.531739E-2</v>
      </c>
    </row>
    <row r="324" spans="1:13">
      <c r="A324" s="226">
        <v>323</v>
      </c>
      <c r="B324" s="845"/>
      <c r="C324" s="639">
        <f t="shared" si="5"/>
        <v>19</v>
      </c>
      <c r="D324" s="582">
        <v>41962</v>
      </c>
      <c r="E324" s="112" t="s">
        <v>327</v>
      </c>
      <c r="F324" s="583">
        <v>1.5599999999999999E-2</v>
      </c>
      <c r="G324" s="642">
        <v>0.37</v>
      </c>
      <c r="H324" s="642">
        <v>36.54</v>
      </c>
      <c r="I324" s="642">
        <v>2254</v>
      </c>
      <c r="J324" s="642">
        <v>994.56</v>
      </c>
      <c r="K324" s="583">
        <v>3.2399999999999998E-2</v>
      </c>
      <c r="L324" s="642">
        <v>636</v>
      </c>
      <c r="M324" s="642">
        <v>1.531739E-2</v>
      </c>
    </row>
    <row r="325" spans="1:13">
      <c r="A325" s="226">
        <v>324</v>
      </c>
      <c r="B325" s="845"/>
      <c r="C325" s="639">
        <f t="shared" si="5"/>
        <v>20</v>
      </c>
      <c r="D325" s="582">
        <v>41963</v>
      </c>
      <c r="E325" s="112" t="s">
        <v>327</v>
      </c>
      <c r="F325" s="583">
        <v>1.5599999999999999E-2</v>
      </c>
      <c r="G325" s="642">
        <v>0.37</v>
      </c>
      <c r="H325" s="642">
        <v>36.54</v>
      </c>
      <c r="I325" s="642">
        <v>2254</v>
      </c>
      <c r="J325" s="642">
        <v>994.56</v>
      </c>
      <c r="K325" s="583">
        <v>3.2399999999999998E-2</v>
      </c>
      <c r="L325" s="642">
        <v>636</v>
      </c>
      <c r="M325" s="642">
        <v>1.531739E-2</v>
      </c>
    </row>
    <row r="326" spans="1:13">
      <c r="A326" s="226">
        <v>325</v>
      </c>
      <c r="B326" s="845"/>
      <c r="C326" s="639">
        <f t="shared" si="5"/>
        <v>21</v>
      </c>
      <c r="D326" s="582">
        <v>41964</v>
      </c>
      <c r="E326" s="112" t="s">
        <v>327</v>
      </c>
      <c r="F326" s="583">
        <v>1.5599999999999999E-2</v>
      </c>
      <c r="G326" s="642">
        <v>0.37</v>
      </c>
      <c r="H326" s="642">
        <v>36.54</v>
      </c>
      <c r="I326" s="642">
        <v>2254</v>
      </c>
      <c r="J326" s="642">
        <v>994.56</v>
      </c>
      <c r="K326" s="583">
        <v>3.2399999999999998E-2</v>
      </c>
      <c r="L326" s="642">
        <v>636</v>
      </c>
      <c r="M326" s="642">
        <v>1.531739E-2</v>
      </c>
    </row>
    <row r="327" spans="1:13">
      <c r="A327" s="226">
        <v>326</v>
      </c>
      <c r="B327" s="845"/>
      <c r="C327" s="639">
        <f t="shared" si="5"/>
        <v>22</v>
      </c>
      <c r="D327" s="582">
        <v>41965</v>
      </c>
      <c r="E327" s="112" t="s">
        <v>327</v>
      </c>
      <c r="F327" s="583">
        <v>1.5599999999999999E-2</v>
      </c>
      <c r="G327" s="642">
        <v>0.37</v>
      </c>
      <c r="H327" s="642">
        <v>36.54</v>
      </c>
      <c r="I327" s="642">
        <v>2254</v>
      </c>
      <c r="J327" s="642">
        <v>994.56</v>
      </c>
      <c r="K327" s="583">
        <v>3.2399999999999998E-2</v>
      </c>
      <c r="L327" s="642">
        <v>636</v>
      </c>
      <c r="M327" s="642">
        <v>1.531739E-2</v>
      </c>
    </row>
    <row r="328" spans="1:13">
      <c r="A328" s="226">
        <v>327</v>
      </c>
      <c r="B328" s="845"/>
      <c r="C328" s="639">
        <f t="shared" si="5"/>
        <v>23</v>
      </c>
      <c r="D328" s="582">
        <v>41966</v>
      </c>
      <c r="E328" s="112" t="s">
        <v>328</v>
      </c>
      <c r="F328" s="583">
        <v>3.7999999999999999E-2</v>
      </c>
      <c r="G328" s="642">
        <v>0.91</v>
      </c>
      <c r="H328" s="642">
        <v>95.6</v>
      </c>
      <c r="I328" s="642">
        <v>2254</v>
      </c>
      <c r="J328" s="642">
        <v>885.56</v>
      </c>
      <c r="K328" s="583">
        <v>3.2399999999999998E-2</v>
      </c>
      <c r="L328" s="642">
        <v>562</v>
      </c>
      <c r="M328" s="642">
        <v>2.8476350000000001E-2</v>
      </c>
    </row>
    <row r="329" spans="1:13">
      <c r="A329" s="226">
        <v>328</v>
      </c>
      <c r="B329" s="845"/>
      <c r="C329" s="639">
        <f t="shared" si="5"/>
        <v>24</v>
      </c>
      <c r="D329" s="582">
        <v>41967</v>
      </c>
      <c r="E329" s="112" t="s">
        <v>328</v>
      </c>
      <c r="F329" s="583">
        <v>3.7999999999999999E-2</v>
      </c>
      <c r="G329" s="642">
        <v>0.91</v>
      </c>
      <c r="H329" s="642">
        <v>95.6</v>
      </c>
      <c r="I329" s="642">
        <v>2254</v>
      </c>
      <c r="J329" s="642">
        <v>885.56</v>
      </c>
      <c r="K329" s="583">
        <v>3.2399999999999998E-2</v>
      </c>
      <c r="L329" s="642">
        <v>562</v>
      </c>
      <c r="M329" s="642">
        <v>2.8476350000000001E-2</v>
      </c>
    </row>
    <row r="330" spans="1:13">
      <c r="A330" s="226">
        <v>329</v>
      </c>
      <c r="B330" s="845"/>
      <c r="C330" s="639">
        <f t="shared" si="5"/>
        <v>25</v>
      </c>
      <c r="D330" s="582">
        <v>41968</v>
      </c>
      <c r="E330" s="112" t="s">
        <v>328</v>
      </c>
      <c r="F330" s="583">
        <v>3.7999999999999999E-2</v>
      </c>
      <c r="G330" s="642">
        <v>0.91</v>
      </c>
      <c r="H330" s="642">
        <v>95.6</v>
      </c>
      <c r="I330" s="642">
        <v>2254</v>
      </c>
      <c r="J330" s="642">
        <v>885.56</v>
      </c>
      <c r="K330" s="583">
        <v>3.2399999999999998E-2</v>
      </c>
      <c r="L330" s="642">
        <v>562</v>
      </c>
      <c r="M330" s="642">
        <v>2.8476350000000001E-2</v>
      </c>
    </row>
    <row r="331" spans="1:13">
      <c r="A331" s="226">
        <v>330</v>
      </c>
      <c r="B331" s="845"/>
      <c r="C331" s="639">
        <f t="shared" si="5"/>
        <v>26</v>
      </c>
      <c r="D331" s="582">
        <v>41969</v>
      </c>
      <c r="E331" s="112" t="s">
        <v>328</v>
      </c>
      <c r="F331" s="583">
        <v>3.7999999999999999E-2</v>
      </c>
      <c r="G331" s="642">
        <v>0.91</v>
      </c>
      <c r="H331" s="642">
        <v>95.6</v>
      </c>
      <c r="I331" s="642">
        <v>2254</v>
      </c>
      <c r="J331" s="642">
        <v>885.56</v>
      </c>
      <c r="K331" s="583">
        <v>3.2399999999999998E-2</v>
      </c>
      <c r="L331" s="642">
        <v>562</v>
      </c>
      <c r="M331" s="642">
        <v>2.8476350000000001E-2</v>
      </c>
    </row>
    <row r="332" spans="1:13">
      <c r="A332" s="226">
        <v>331</v>
      </c>
      <c r="B332" s="845"/>
      <c r="C332" s="639">
        <f t="shared" si="5"/>
        <v>27</v>
      </c>
      <c r="D332" s="582">
        <v>41970</v>
      </c>
      <c r="E332" s="112" t="s">
        <v>328</v>
      </c>
      <c r="F332" s="583">
        <v>3.7999999999999999E-2</v>
      </c>
      <c r="G332" s="642">
        <v>0.91</v>
      </c>
      <c r="H332" s="642">
        <v>95.6</v>
      </c>
      <c r="I332" s="642">
        <v>2254</v>
      </c>
      <c r="J332" s="642">
        <v>885.56</v>
      </c>
      <c r="K332" s="583">
        <v>3.2399999999999998E-2</v>
      </c>
      <c r="L332" s="642">
        <v>562</v>
      </c>
      <c r="M332" s="642">
        <v>2.8476350000000001E-2</v>
      </c>
    </row>
    <row r="333" spans="1:13">
      <c r="A333" s="226">
        <v>332</v>
      </c>
      <c r="B333" s="845"/>
      <c r="C333" s="639">
        <f t="shared" si="5"/>
        <v>28</v>
      </c>
      <c r="D333" s="582">
        <v>41971</v>
      </c>
      <c r="E333" s="112" t="s">
        <v>328</v>
      </c>
      <c r="F333" s="583">
        <v>3.7999999999999999E-2</v>
      </c>
      <c r="G333" s="642">
        <v>0.91</v>
      </c>
      <c r="H333" s="642">
        <v>95.6</v>
      </c>
      <c r="I333" s="642">
        <v>2254</v>
      </c>
      <c r="J333" s="642">
        <v>885.56</v>
      </c>
      <c r="K333" s="583">
        <v>3.2399999999999998E-2</v>
      </c>
      <c r="L333" s="642">
        <v>562</v>
      </c>
      <c r="M333" s="642">
        <v>2.8476350000000001E-2</v>
      </c>
    </row>
    <row r="334" spans="1:13">
      <c r="A334" s="226">
        <v>333</v>
      </c>
      <c r="B334" s="845"/>
      <c r="C334" s="639">
        <f t="shared" si="5"/>
        <v>29</v>
      </c>
      <c r="D334" s="582">
        <v>41972</v>
      </c>
      <c r="E334" s="112" t="s">
        <v>328</v>
      </c>
      <c r="F334" s="583">
        <v>3.7999999999999999E-2</v>
      </c>
      <c r="G334" s="642">
        <v>0.91</v>
      </c>
      <c r="H334" s="642">
        <v>95.6</v>
      </c>
      <c r="I334" s="642">
        <v>2254</v>
      </c>
      <c r="J334" s="642">
        <v>885.56</v>
      </c>
      <c r="K334" s="583">
        <v>3.2399999999999998E-2</v>
      </c>
      <c r="L334" s="642">
        <v>562</v>
      </c>
      <c r="M334" s="642">
        <v>2.8476350000000001E-2</v>
      </c>
    </row>
    <row r="335" spans="1:13">
      <c r="A335" s="226">
        <v>334</v>
      </c>
      <c r="B335" s="845"/>
      <c r="C335" s="639">
        <f t="shared" si="5"/>
        <v>30</v>
      </c>
      <c r="D335" s="582">
        <v>41973</v>
      </c>
      <c r="E335" s="112" t="s">
        <v>328</v>
      </c>
      <c r="F335" s="583">
        <v>3.7999999999999999E-2</v>
      </c>
      <c r="G335" s="642">
        <v>0.91</v>
      </c>
      <c r="H335" s="642">
        <v>95.6</v>
      </c>
      <c r="I335" s="642">
        <v>2254</v>
      </c>
      <c r="J335" s="642">
        <v>885.56</v>
      </c>
      <c r="K335" s="583">
        <v>3.2399999999999998E-2</v>
      </c>
      <c r="L335" s="642">
        <v>562</v>
      </c>
      <c r="M335" s="642">
        <v>2.8476350000000001E-2</v>
      </c>
    </row>
    <row r="336" spans="1:13">
      <c r="A336" s="226">
        <v>335</v>
      </c>
      <c r="B336" s="848" t="s">
        <v>190</v>
      </c>
      <c r="C336" s="639">
        <f t="shared" si="5"/>
        <v>1</v>
      </c>
      <c r="D336" s="582">
        <v>41974</v>
      </c>
      <c r="E336" s="112" t="s">
        <v>328</v>
      </c>
      <c r="F336" s="583">
        <v>3.7999999999999999E-2</v>
      </c>
      <c r="G336" s="642">
        <v>0.91</v>
      </c>
      <c r="H336" s="642">
        <v>95.6</v>
      </c>
      <c r="I336" s="642">
        <v>2282</v>
      </c>
      <c r="J336" s="642">
        <v>885.56</v>
      </c>
      <c r="K336" s="583">
        <v>3.2399999999999998E-2</v>
      </c>
      <c r="L336" s="642">
        <v>534</v>
      </c>
      <c r="M336" s="642">
        <v>3.5641989999999998E-2</v>
      </c>
    </row>
    <row r="337" spans="1:13">
      <c r="A337" s="226">
        <v>336</v>
      </c>
      <c r="B337" s="849"/>
      <c r="C337" s="639">
        <f t="shared" si="5"/>
        <v>2</v>
      </c>
      <c r="D337" s="582">
        <v>41975</v>
      </c>
      <c r="E337" s="112" t="s">
        <v>328</v>
      </c>
      <c r="F337" s="583">
        <v>3.7999999999999999E-2</v>
      </c>
      <c r="G337" s="642">
        <v>0.91</v>
      </c>
      <c r="H337" s="642">
        <v>95.6</v>
      </c>
      <c r="I337" s="642">
        <v>2282</v>
      </c>
      <c r="J337" s="642">
        <v>885.56</v>
      </c>
      <c r="K337" s="583">
        <v>3.2399999999999998E-2</v>
      </c>
      <c r="L337" s="642">
        <v>534</v>
      </c>
      <c r="M337" s="642">
        <v>3.5641989999999998E-2</v>
      </c>
    </row>
    <row r="338" spans="1:13">
      <c r="A338" s="226">
        <v>337</v>
      </c>
      <c r="B338" s="849"/>
      <c r="C338" s="639">
        <f t="shared" si="5"/>
        <v>3</v>
      </c>
      <c r="D338" s="582">
        <v>41976</v>
      </c>
      <c r="E338" s="112" t="s">
        <v>328</v>
      </c>
      <c r="F338" s="583">
        <v>3.7999999999999999E-2</v>
      </c>
      <c r="G338" s="642">
        <v>0.91</v>
      </c>
      <c r="H338" s="642">
        <v>95.6</v>
      </c>
      <c r="I338" s="642">
        <v>2282</v>
      </c>
      <c r="J338" s="642">
        <v>885.56</v>
      </c>
      <c r="K338" s="583">
        <v>3.2399999999999998E-2</v>
      </c>
      <c r="L338" s="642">
        <v>534</v>
      </c>
      <c r="M338" s="642">
        <v>3.5641989999999998E-2</v>
      </c>
    </row>
    <row r="339" spans="1:13">
      <c r="A339" s="226">
        <v>338</v>
      </c>
      <c r="B339" s="849"/>
      <c r="C339" s="639">
        <f t="shared" si="5"/>
        <v>4</v>
      </c>
      <c r="D339" s="582">
        <v>41977</v>
      </c>
      <c r="E339" s="112" t="s">
        <v>328</v>
      </c>
      <c r="F339" s="583">
        <v>3.7999999999999999E-2</v>
      </c>
      <c r="G339" s="642">
        <v>0.91</v>
      </c>
      <c r="H339" s="642">
        <v>95.6</v>
      </c>
      <c r="I339" s="642">
        <v>2282</v>
      </c>
      <c r="J339" s="642">
        <v>885.56</v>
      </c>
      <c r="K339" s="583">
        <v>3.2399999999999998E-2</v>
      </c>
      <c r="L339" s="642">
        <v>534</v>
      </c>
      <c r="M339" s="642">
        <v>3.5641989999999998E-2</v>
      </c>
    </row>
    <row r="340" spans="1:13">
      <c r="A340" s="226">
        <v>339</v>
      </c>
      <c r="B340" s="849"/>
      <c r="C340" s="639">
        <f t="shared" si="5"/>
        <v>5</v>
      </c>
      <c r="D340" s="582">
        <v>41978</v>
      </c>
      <c r="E340" s="112" t="s">
        <v>328</v>
      </c>
      <c r="F340" s="583">
        <v>3.7999999999999999E-2</v>
      </c>
      <c r="G340" s="642">
        <v>0.91</v>
      </c>
      <c r="H340" s="642">
        <v>95.6</v>
      </c>
      <c r="I340" s="642">
        <v>2282</v>
      </c>
      <c r="J340" s="642">
        <v>885.56</v>
      </c>
      <c r="K340" s="583">
        <v>3.2399999999999998E-2</v>
      </c>
      <c r="L340" s="642">
        <v>534</v>
      </c>
      <c r="M340" s="642">
        <v>3.5641989999999998E-2</v>
      </c>
    </row>
    <row r="341" spans="1:13">
      <c r="A341" s="226">
        <v>340</v>
      </c>
      <c r="B341" s="849"/>
      <c r="C341" s="639">
        <f t="shared" si="5"/>
        <v>6</v>
      </c>
      <c r="D341" s="582">
        <v>41979</v>
      </c>
      <c r="E341" s="112" t="s">
        <v>328</v>
      </c>
      <c r="F341" s="583">
        <v>3.7999999999999999E-2</v>
      </c>
      <c r="G341" s="642">
        <v>0.91</v>
      </c>
      <c r="H341" s="642">
        <v>95.6</v>
      </c>
      <c r="I341" s="642">
        <v>2282</v>
      </c>
      <c r="J341" s="642">
        <v>885.56</v>
      </c>
      <c r="K341" s="583">
        <v>3.2399999999999998E-2</v>
      </c>
      <c r="L341" s="642">
        <v>534</v>
      </c>
      <c r="M341" s="642">
        <v>3.5641989999999998E-2</v>
      </c>
    </row>
    <row r="342" spans="1:13">
      <c r="A342" s="226">
        <v>341</v>
      </c>
      <c r="B342" s="849"/>
      <c r="C342" s="639">
        <f t="shared" si="5"/>
        <v>7</v>
      </c>
      <c r="D342" s="582">
        <v>41980</v>
      </c>
      <c r="E342" s="112" t="s">
        <v>328</v>
      </c>
      <c r="F342" s="583">
        <v>3.7999999999999999E-2</v>
      </c>
      <c r="G342" s="642">
        <v>0.91</v>
      </c>
      <c r="H342" s="642">
        <v>95.6</v>
      </c>
      <c r="I342" s="642">
        <v>2282</v>
      </c>
      <c r="J342" s="642">
        <v>885.56</v>
      </c>
      <c r="K342" s="583">
        <v>3.2399999999999998E-2</v>
      </c>
      <c r="L342" s="642">
        <v>534</v>
      </c>
      <c r="M342" s="642">
        <v>3.5641989999999998E-2</v>
      </c>
    </row>
    <row r="343" spans="1:13">
      <c r="A343" s="226">
        <v>342</v>
      </c>
      <c r="B343" s="849"/>
      <c r="C343" s="639">
        <f t="shared" si="5"/>
        <v>8</v>
      </c>
      <c r="D343" s="582">
        <v>41981</v>
      </c>
      <c r="E343" s="112" t="s">
        <v>328</v>
      </c>
      <c r="F343" s="583">
        <v>3.7999999999999999E-2</v>
      </c>
      <c r="G343" s="642">
        <v>0.91</v>
      </c>
      <c r="H343" s="642">
        <v>95.6</v>
      </c>
      <c r="I343" s="642">
        <v>2282</v>
      </c>
      <c r="J343" s="642">
        <v>885.56</v>
      </c>
      <c r="K343" s="583">
        <v>3.2399999999999998E-2</v>
      </c>
      <c r="L343" s="642">
        <v>534</v>
      </c>
      <c r="M343" s="642">
        <v>3.5641989999999998E-2</v>
      </c>
    </row>
    <row r="344" spans="1:13">
      <c r="A344" s="226">
        <v>343</v>
      </c>
      <c r="B344" s="849"/>
      <c r="C344" s="639">
        <f t="shared" si="5"/>
        <v>9</v>
      </c>
      <c r="D344" s="582">
        <v>41982</v>
      </c>
      <c r="E344" s="112" t="s">
        <v>328</v>
      </c>
      <c r="F344" s="583">
        <v>3.7999999999999999E-2</v>
      </c>
      <c r="G344" s="642">
        <v>0.91</v>
      </c>
      <c r="H344" s="642">
        <v>95.6</v>
      </c>
      <c r="I344" s="642">
        <v>2282</v>
      </c>
      <c r="J344" s="642">
        <v>885.56</v>
      </c>
      <c r="K344" s="583">
        <v>3.2399999999999998E-2</v>
      </c>
      <c r="L344" s="642">
        <v>534</v>
      </c>
      <c r="M344" s="642">
        <v>3.5641989999999998E-2</v>
      </c>
    </row>
    <row r="345" spans="1:13">
      <c r="A345" s="226">
        <v>344</v>
      </c>
      <c r="B345" s="849"/>
      <c r="C345" s="639">
        <f t="shared" si="5"/>
        <v>10</v>
      </c>
      <c r="D345" s="582">
        <v>41983</v>
      </c>
      <c r="E345" s="112" t="s">
        <v>328</v>
      </c>
      <c r="F345" s="583">
        <v>3.7999999999999999E-2</v>
      </c>
      <c r="G345" s="642">
        <v>0.91</v>
      </c>
      <c r="H345" s="642">
        <v>95.6</v>
      </c>
      <c r="I345" s="642">
        <v>2282</v>
      </c>
      <c r="J345" s="642">
        <v>885.56</v>
      </c>
      <c r="K345" s="583">
        <v>3.2399999999999998E-2</v>
      </c>
      <c r="L345" s="642">
        <v>534</v>
      </c>
      <c r="M345" s="642">
        <v>3.5641989999999998E-2</v>
      </c>
    </row>
    <row r="346" spans="1:13">
      <c r="A346" s="226">
        <v>345</v>
      </c>
      <c r="B346" s="849"/>
      <c r="C346" s="639">
        <f t="shared" si="5"/>
        <v>11</v>
      </c>
      <c r="D346" s="582">
        <v>41984</v>
      </c>
      <c r="E346" s="112" t="s">
        <v>328</v>
      </c>
      <c r="F346" s="583">
        <v>3.7999999999999999E-2</v>
      </c>
      <c r="G346" s="642">
        <v>0.91</v>
      </c>
      <c r="H346" s="642">
        <v>95.6</v>
      </c>
      <c r="I346" s="642">
        <v>2282</v>
      </c>
      <c r="J346" s="642">
        <v>885.56</v>
      </c>
      <c r="K346" s="583">
        <v>3.2399999999999998E-2</v>
      </c>
      <c r="L346" s="642">
        <v>534</v>
      </c>
      <c r="M346" s="642">
        <v>3.5641989999999998E-2</v>
      </c>
    </row>
    <row r="347" spans="1:13">
      <c r="A347" s="226">
        <v>346</v>
      </c>
      <c r="B347" s="849"/>
      <c r="C347" s="639">
        <f t="shared" si="5"/>
        <v>12</v>
      </c>
      <c r="D347" s="582">
        <v>41985</v>
      </c>
      <c r="E347" s="112" t="s">
        <v>328</v>
      </c>
      <c r="F347" s="583">
        <v>3.7999999999999999E-2</v>
      </c>
      <c r="G347" s="642">
        <v>0.91</v>
      </c>
      <c r="H347" s="642">
        <v>95.6</v>
      </c>
      <c r="I347" s="642">
        <v>2282</v>
      </c>
      <c r="J347" s="642">
        <v>885.56</v>
      </c>
      <c r="K347" s="583">
        <v>3.2399999999999998E-2</v>
      </c>
      <c r="L347" s="642">
        <v>534</v>
      </c>
      <c r="M347" s="642">
        <v>3.5641989999999998E-2</v>
      </c>
    </row>
    <row r="348" spans="1:13">
      <c r="A348" s="226">
        <v>347</v>
      </c>
      <c r="B348" s="849"/>
      <c r="C348" s="639">
        <f t="shared" si="5"/>
        <v>13</v>
      </c>
      <c r="D348" s="582">
        <v>41986</v>
      </c>
      <c r="E348" s="112" t="s">
        <v>328</v>
      </c>
      <c r="F348" s="583">
        <v>3.7999999999999999E-2</v>
      </c>
      <c r="G348" s="642">
        <v>0.91</v>
      </c>
      <c r="H348" s="642">
        <v>95.6</v>
      </c>
      <c r="I348" s="642">
        <v>2282</v>
      </c>
      <c r="J348" s="642">
        <v>885.56</v>
      </c>
      <c r="K348" s="583">
        <v>3.2399999999999998E-2</v>
      </c>
      <c r="L348" s="642">
        <v>534</v>
      </c>
      <c r="M348" s="642">
        <v>3.5641989999999998E-2</v>
      </c>
    </row>
    <row r="349" spans="1:13">
      <c r="A349" s="226">
        <v>348</v>
      </c>
      <c r="B349" s="849"/>
      <c r="C349" s="639">
        <f t="shared" si="5"/>
        <v>14</v>
      </c>
      <c r="D349" s="582">
        <v>41987</v>
      </c>
      <c r="E349" s="112" t="s">
        <v>328</v>
      </c>
      <c r="F349" s="583">
        <v>3.7999999999999999E-2</v>
      </c>
      <c r="G349" s="642">
        <v>0.91</v>
      </c>
      <c r="H349" s="642">
        <v>95.6</v>
      </c>
      <c r="I349" s="642">
        <v>2282</v>
      </c>
      <c r="J349" s="642">
        <v>885.56</v>
      </c>
      <c r="K349" s="583">
        <v>3.2399999999999998E-2</v>
      </c>
      <c r="L349" s="642">
        <v>534</v>
      </c>
      <c r="M349" s="642">
        <v>3.5641989999999998E-2</v>
      </c>
    </row>
    <row r="350" spans="1:13">
      <c r="A350" s="226">
        <v>349</v>
      </c>
      <c r="B350" s="849"/>
      <c r="C350" s="639">
        <f t="shared" si="5"/>
        <v>15</v>
      </c>
      <c r="D350" s="582">
        <v>41988</v>
      </c>
      <c r="E350" s="112" t="s">
        <v>328</v>
      </c>
      <c r="F350" s="583">
        <v>3.7999999999999999E-2</v>
      </c>
      <c r="G350" s="642">
        <v>0.91</v>
      </c>
      <c r="H350" s="642">
        <v>95.6</v>
      </c>
      <c r="I350" s="642">
        <v>2282</v>
      </c>
      <c r="J350" s="642">
        <v>885.56</v>
      </c>
      <c r="K350" s="583">
        <v>3.2399999999999998E-2</v>
      </c>
      <c r="L350" s="642">
        <v>534</v>
      </c>
      <c r="M350" s="642">
        <v>3.5641989999999998E-2</v>
      </c>
    </row>
    <row r="351" spans="1:13">
      <c r="A351" s="226">
        <v>350</v>
      </c>
      <c r="B351" s="849"/>
      <c r="C351" s="639">
        <f t="shared" si="5"/>
        <v>16</v>
      </c>
      <c r="D351" s="582">
        <v>41989</v>
      </c>
      <c r="E351" s="112" t="s">
        <v>328</v>
      </c>
      <c r="F351" s="583">
        <v>3.7999999999999999E-2</v>
      </c>
      <c r="G351" s="642">
        <v>0.91</v>
      </c>
      <c r="H351" s="642">
        <v>95.6</v>
      </c>
      <c r="I351" s="642">
        <v>2282</v>
      </c>
      <c r="J351" s="642">
        <v>885.56</v>
      </c>
      <c r="K351" s="583">
        <v>3.2399999999999998E-2</v>
      </c>
      <c r="L351" s="642">
        <v>534</v>
      </c>
      <c r="M351" s="642">
        <v>3.5641989999999998E-2</v>
      </c>
    </row>
    <row r="352" spans="1:13">
      <c r="A352" s="226">
        <v>351</v>
      </c>
      <c r="B352" s="849"/>
      <c r="C352" s="639">
        <f t="shared" si="5"/>
        <v>17</v>
      </c>
      <c r="D352" s="582">
        <v>41990</v>
      </c>
      <c r="E352" s="112" t="s">
        <v>328</v>
      </c>
      <c r="F352" s="583">
        <v>3.7999999999999999E-2</v>
      </c>
      <c r="G352" s="642">
        <v>0.91</v>
      </c>
      <c r="H352" s="642">
        <v>95.6</v>
      </c>
      <c r="I352" s="642">
        <v>2282</v>
      </c>
      <c r="J352" s="642">
        <v>885.56</v>
      </c>
      <c r="K352" s="583">
        <v>3.2399999999999998E-2</v>
      </c>
      <c r="L352" s="642">
        <v>534</v>
      </c>
      <c r="M352" s="642">
        <v>3.5641989999999998E-2</v>
      </c>
    </row>
    <row r="353" spans="1:13">
      <c r="A353" s="226">
        <v>352</v>
      </c>
      <c r="B353" s="849"/>
      <c r="C353" s="639">
        <f t="shared" si="5"/>
        <v>18</v>
      </c>
      <c r="D353" s="582">
        <v>41991</v>
      </c>
      <c r="E353" s="112" t="s">
        <v>329</v>
      </c>
      <c r="F353" s="583">
        <v>1.1900000000000001E-2</v>
      </c>
      <c r="G353" s="642">
        <v>0.28999999999999998</v>
      </c>
      <c r="H353" s="642">
        <v>26.06</v>
      </c>
      <c r="I353" s="642">
        <v>2282</v>
      </c>
      <c r="J353" s="642">
        <v>1028.56</v>
      </c>
      <c r="K353" s="583">
        <v>3.2399999999999998E-2</v>
      </c>
      <c r="L353" s="642">
        <v>671</v>
      </c>
      <c r="M353" s="642">
        <v>1.123182E-2</v>
      </c>
    </row>
    <row r="354" spans="1:13">
      <c r="A354" s="226">
        <v>353</v>
      </c>
      <c r="B354" s="849"/>
      <c r="C354" s="639">
        <f t="shared" ref="C354:C366" si="6">DAY(D354)</f>
        <v>19</v>
      </c>
      <c r="D354" s="582">
        <v>41992</v>
      </c>
      <c r="E354" s="112" t="s">
        <v>329</v>
      </c>
      <c r="F354" s="583">
        <v>1.1900000000000001E-2</v>
      </c>
      <c r="G354" s="642">
        <v>0.28999999999999998</v>
      </c>
      <c r="H354" s="642">
        <v>26.06</v>
      </c>
      <c r="I354" s="642">
        <v>2282</v>
      </c>
      <c r="J354" s="642">
        <v>1028.56</v>
      </c>
      <c r="K354" s="583">
        <v>3.2399999999999998E-2</v>
      </c>
      <c r="L354" s="642">
        <v>671</v>
      </c>
      <c r="M354" s="642">
        <v>1.123182E-2</v>
      </c>
    </row>
    <row r="355" spans="1:13">
      <c r="A355" s="226">
        <v>354</v>
      </c>
      <c r="B355" s="849"/>
      <c r="C355" s="639">
        <f t="shared" si="6"/>
        <v>20</v>
      </c>
      <c r="D355" s="582">
        <v>41993</v>
      </c>
      <c r="E355" s="112" t="s">
        <v>329</v>
      </c>
      <c r="F355" s="583">
        <v>1.1900000000000001E-2</v>
      </c>
      <c r="G355" s="642">
        <v>0.28999999999999998</v>
      </c>
      <c r="H355" s="642">
        <v>26.06</v>
      </c>
      <c r="I355" s="642">
        <v>2282</v>
      </c>
      <c r="J355" s="642">
        <v>1028.56</v>
      </c>
      <c r="K355" s="583">
        <v>3.2399999999999998E-2</v>
      </c>
      <c r="L355" s="642">
        <v>671</v>
      </c>
      <c r="M355" s="642">
        <v>1.123182E-2</v>
      </c>
    </row>
    <row r="356" spans="1:13">
      <c r="A356" s="226">
        <v>355</v>
      </c>
      <c r="B356" s="849"/>
      <c r="C356" s="639">
        <f t="shared" si="6"/>
        <v>21</v>
      </c>
      <c r="D356" s="582">
        <v>41994</v>
      </c>
      <c r="E356" s="112" t="s">
        <v>329</v>
      </c>
      <c r="F356" s="583">
        <v>1.1900000000000001E-2</v>
      </c>
      <c r="G356" s="642">
        <v>0.28999999999999998</v>
      </c>
      <c r="H356" s="642">
        <v>26.06</v>
      </c>
      <c r="I356" s="642">
        <v>2282</v>
      </c>
      <c r="J356" s="642">
        <v>1028.56</v>
      </c>
      <c r="K356" s="583">
        <v>3.2399999999999998E-2</v>
      </c>
      <c r="L356" s="642">
        <v>671</v>
      </c>
      <c r="M356" s="642">
        <v>1.123182E-2</v>
      </c>
    </row>
    <row r="357" spans="1:13">
      <c r="A357" s="226">
        <v>356</v>
      </c>
      <c r="B357" s="849"/>
      <c r="C357" s="639">
        <f t="shared" si="6"/>
        <v>22</v>
      </c>
      <c r="D357" s="582">
        <v>41995</v>
      </c>
      <c r="E357" s="112" t="s">
        <v>329</v>
      </c>
      <c r="F357" s="583">
        <v>1.1900000000000001E-2</v>
      </c>
      <c r="G357" s="642">
        <v>0.28999999999999998</v>
      </c>
      <c r="H357" s="642">
        <v>26.06</v>
      </c>
      <c r="I357" s="642">
        <v>2282</v>
      </c>
      <c r="J357" s="642">
        <v>1028.56</v>
      </c>
      <c r="K357" s="583">
        <v>3.2399999999999998E-2</v>
      </c>
      <c r="L357" s="642">
        <v>671</v>
      </c>
      <c r="M357" s="642">
        <v>1.123182E-2</v>
      </c>
    </row>
    <row r="358" spans="1:13">
      <c r="A358" s="226">
        <v>357</v>
      </c>
      <c r="B358" s="849"/>
      <c r="C358" s="639">
        <f t="shared" si="6"/>
        <v>23</v>
      </c>
      <c r="D358" s="582">
        <v>41996</v>
      </c>
      <c r="E358" s="112" t="s">
        <v>329</v>
      </c>
      <c r="F358" s="583">
        <v>1.1900000000000001E-2</v>
      </c>
      <c r="G358" s="642">
        <v>0.28999999999999998</v>
      </c>
      <c r="H358" s="642">
        <v>26.06</v>
      </c>
      <c r="I358" s="642">
        <v>2282</v>
      </c>
      <c r="J358" s="642">
        <v>1028.56</v>
      </c>
      <c r="K358" s="583">
        <v>3.2399999999999998E-2</v>
      </c>
      <c r="L358" s="642">
        <v>671</v>
      </c>
      <c r="M358" s="642">
        <v>1.123182E-2</v>
      </c>
    </row>
    <row r="359" spans="1:13">
      <c r="A359" s="226">
        <v>358</v>
      </c>
      <c r="B359" s="849"/>
      <c r="C359" s="639">
        <f t="shared" si="6"/>
        <v>24</v>
      </c>
      <c r="D359" s="582">
        <v>41997</v>
      </c>
      <c r="E359" s="112" t="s">
        <v>329</v>
      </c>
      <c r="F359" s="583">
        <v>1.1900000000000001E-2</v>
      </c>
      <c r="G359" s="642">
        <v>0.28999999999999998</v>
      </c>
      <c r="H359" s="642">
        <v>26.06</v>
      </c>
      <c r="I359" s="642">
        <v>2282</v>
      </c>
      <c r="J359" s="642">
        <v>1028.56</v>
      </c>
      <c r="K359" s="583">
        <v>3.2399999999999998E-2</v>
      </c>
      <c r="L359" s="642">
        <v>671</v>
      </c>
      <c r="M359" s="642">
        <v>1.123182E-2</v>
      </c>
    </row>
    <row r="360" spans="1:13">
      <c r="A360" s="226">
        <v>359</v>
      </c>
      <c r="B360" s="849"/>
      <c r="C360" s="639">
        <f t="shared" si="6"/>
        <v>25</v>
      </c>
      <c r="D360" s="582">
        <v>41998</v>
      </c>
      <c r="E360" s="112" t="s">
        <v>329</v>
      </c>
      <c r="F360" s="583">
        <v>1.1900000000000001E-2</v>
      </c>
      <c r="G360" s="642">
        <v>0.28999999999999998</v>
      </c>
      <c r="H360" s="642">
        <v>26.06</v>
      </c>
      <c r="I360" s="642">
        <v>2282</v>
      </c>
      <c r="J360" s="642">
        <v>1028.56</v>
      </c>
      <c r="K360" s="583">
        <v>3.2399999999999998E-2</v>
      </c>
      <c r="L360" s="642">
        <v>671</v>
      </c>
      <c r="M360" s="642">
        <v>1.123182E-2</v>
      </c>
    </row>
    <row r="361" spans="1:13">
      <c r="A361" s="226">
        <v>360</v>
      </c>
      <c r="B361" s="849"/>
      <c r="C361" s="639">
        <f t="shared" si="6"/>
        <v>26</v>
      </c>
      <c r="D361" s="582">
        <v>41999</v>
      </c>
      <c r="E361" s="112" t="s">
        <v>329</v>
      </c>
      <c r="F361" s="583">
        <v>1.1900000000000001E-2</v>
      </c>
      <c r="G361" s="642">
        <v>0.28999999999999998</v>
      </c>
      <c r="H361" s="642">
        <v>26.06</v>
      </c>
      <c r="I361" s="642">
        <v>2282</v>
      </c>
      <c r="J361" s="642">
        <v>1028.56</v>
      </c>
      <c r="K361" s="583">
        <v>3.2399999999999998E-2</v>
      </c>
      <c r="L361" s="642">
        <v>671</v>
      </c>
      <c r="M361" s="642">
        <v>1.123182E-2</v>
      </c>
    </row>
    <row r="362" spans="1:13">
      <c r="A362" s="226">
        <v>361</v>
      </c>
      <c r="B362" s="849"/>
      <c r="C362" s="639">
        <f t="shared" si="6"/>
        <v>27</v>
      </c>
      <c r="D362" s="582">
        <v>42000</v>
      </c>
      <c r="E362" s="112" t="s">
        <v>329</v>
      </c>
      <c r="F362" s="583">
        <v>1.1900000000000001E-2</v>
      </c>
      <c r="G362" s="642">
        <v>0.28999999999999998</v>
      </c>
      <c r="H362" s="642">
        <v>26.06</v>
      </c>
      <c r="I362" s="642">
        <v>2282</v>
      </c>
      <c r="J362" s="642">
        <v>1028.56</v>
      </c>
      <c r="K362" s="583">
        <v>3.2399999999999998E-2</v>
      </c>
      <c r="L362" s="642">
        <v>671</v>
      </c>
      <c r="M362" s="642">
        <v>1.123182E-2</v>
      </c>
    </row>
    <row r="363" spans="1:13">
      <c r="A363" s="226">
        <v>362</v>
      </c>
      <c r="B363" s="849"/>
      <c r="C363" s="639">
        <f t="shared" si="6"/>
        <v>28</v>
      </c>
      <c r="D363" s="582">
        <v>42001</v>
      </c>
      <c r="E363" s="112" t="s">
        <v>329</v>
      </c>
      <c r="F363" s="583">
        <v>1.1900000000000001E-2</v>
      </c>
      <c r="G363" s="642">
        <v>0.28999999999999998</v>
      </c>
      <c r="H363" s="642">
        <v>26.06</v>
      </c>
      <c r="I363" s="642">
        <v>2282</v>
      </c>
      <c r="J363" s="642">
        <v>1028.56</v>
      </c>
      <c r="K363" s="583">
        <v>3.2399999999999998E-2</v>
      </c>
      <c r="L363" s="642">
        <v>671</v>
      </c>
      <c r="M363" s="642">
        <v>1.123182E-2</v>
      </c>
    </row>
    <row r="364" spans="1:13">
      <c r="A364" s="226">
        <v>363</v>
      </c>
      <c r="B364" s="849"/>
      <c r="C364" s="639">
        <f t="shared" si="6"/>
        <v>29</v>
      </c>
      <c r="D364" s="582">
        <v>42002</v>
      </c>
      <c r="E364" s="112" t="s">
        <v>329</v>
      </c>
      <c r="F364" s="583">
        <v>1.1900000000000001E-2</v>
      </c>
      <c r="G364" s="642">
        <v>0.28999999999999998</v>
      </c>
      <c r="H364" s="642">
        <v>26.06</v>
      </c>
      <c r="I364" s="642">
        <v>2282</v>
      </c>
      <c r="J364" s="642">
        <v>1028.56</v>
      </c>
      <c r="K364" s="583">
        <v>3.2399999999999998E-2</v>
      </c>
      <c r="L364" s="642">
        <v>671</v>
      </c>
      <c r="M364" s="642">
        <v>1.123182E-2</v>
      </c>
    </row>
    <row r="365" spans="1:13">
      <c r="A365" s="226">
        <v>364</v>
      </c>
      <c r="B365" s="849"/>
      <c r="C365" s="639">
        <f t="shared" si="6"/>
        <v>30</v>
      </c>
      <c r="D365" s="582">
        <v>42003</v>
      </c>
      <c r="E365" s="112" t="s">
        <v>329</v>
      </c>
      <c r="F365" s="583">
        <v>1.1900000000000001E-2</v>
      </c>
      <c r="G365" s="642">
        <v>0.28999999999999998</v>
      </c>
      <c r="H365" s="642">
        <v>26.06</v>
      </c>
      <c r="I365" s="642">
        <v>2282</v>
      </c>
      <c r="J365" s="642">
        <v>1028.56</v>
      </c>
      <c r="K365" s="583">
        <v>3.2399999999999998E-2</v>
      </c>
      <c r="L365" s="642">
        <v>671</v>
      </c>
      <c r="M365" s="642">
        <v>1.123182E-2</v>
      </c>
    </row>
    <row r="366" spans="1:13">
      <c r="A366" s="226">
        <v>365</v>
      </c>
      <c r="B366" s="850"/>
      <c r="C366" s="639">
        <f t="shared" si="6"/>
        <v>31</v>
      </c>
      <c r="D366" s="582">
        <v>42004</v>
      </c>
      <c r="E366" s="112" t="s">
        <v>329</v>
      </c>
      <c r="F366" s="583">
        <v>1.1900000000000001E-2</v>
      </c>
      <c r="G366" s="642">
        <v>0.28999999999999998</v>
      </c>
      <c r="H366" s="642">
        <v>26.06</v>
      </c>
      <c r="I366" s="642">
        <v>2282</v>
      </c>
      <c r="J366" s="642">
        <v>1028.56</v>
      </c>
      <c r="K366" s="583">
        <v>3.2399999999999998E-2</v>
      </c>
      <c r="L366" s="642">
        <v>671</v>
      </c>
      <c r="M366" s="642">
        <v>1.123182E-2</v>
      </c>
    </row>
    <row r="368" spans="1:13">
      <c r="F368" s="238"/>
    </row>
  </sheetData>
  <mergeCells count="12">
    <mergeCell ref="B336:B366"/>
    <mergeCell ref="B183:B213"/>
    <mergeCell ref="B245:B274"/>
    <mergeCell ref="B214:B244"/>
    <mergeCell ref="B275:B305"/>
    <mergeCell ref="B306:B335"/>
    <mergeCell ref="B153:B182"/>
    <mergeCell ref="B2:B32"/>
    <mergeCell ref="B33:B60"/>
    <mergeCell ref="B61:B91"/>
    <mergeCell ref="B122:B152"/>
    <mergeCell ref="B92:B121"/>
  </mergeCells>
  <printOptions horizontalCentered="1" verticalCentered="1"/>
  <pageMargins left="0.19685039370078741" right="0.19685039370078741" top="0.35433070866141736" bottom="0.23622047244094491" header="0.31496062992125984" footer="0"/>
  <pageSetup paperSize="9" scale="80" orientation="landscape" horizontalDpi="300" verticalDpi="300"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sheetPr codeName="Hoja23">
    <tabColor rgb="FF00B050"/>
  </sheetPr>
  <dimension ref="A1:AH144"/>
  <sheetViews>
    <sheetView zoomScale="50" zoomScaleNormal="50" workbookViewId="0">
      <selection activeCell="E2" sqref="E2"/>
    </sheetView>
  </sheetViews>
  <sheetFormatPr baseColWidth="10" defaultRowHeight="12.75"/>
  <cols>
    <col min="1" max="1" width="64.85546875" style="277" customWidth="1"/>
    <col min="2" max="13" width="17.28515625" style="278" customWidth="1"/>
    <col min="14" max="14" width="5.140625" style="278" customWidth="1"/>
    <col min="15" max="15" width="18.5703125" style="279" customWidth="1"/>
    <col min="16" max="16" width="15.7109375" style="278" customWidth="1"/>
    <col min="17" max="17" width="11.42578125" style="280" customWidth="1"/>
    <col min="18" max="19" width="11.42578125" style="280"/>
    <col min="20" max="20" width="62.85546875" style="280" customWidth="1"/>
    <col min="21" max="32" width="17.28515625" style="280" customWidth="1"/>
    <col min="33" max="33" width="5.140625" style="280" customWidth="1"/>
    <col min="34" max="34" width="18.5703125" style="280" customWidth="1"/>
    <col min="35" max="16384" width="11.42578125" style="280"/>
  </cols>
  <sheetData>
    <row r="1" spans="1:34" ht="25.5">
      <c r="A1" s="281" t="s">
        <v>131</v>
      </c>
      <c r="B1" s="282"/>
      <c r="C1" s="282"/>
      <c r="D1" s="282"/>
      <c r="E1" s="282"/>
      <c r="F1" s="282"/>
      <c r="G1" s="282"/>
      <c r="H1" s="282"/>
      <c r="I1" s="282"/>
      <c r="J1" s="282"/>
      <c r="K1" s="282"/>
      <c r="L1" s="282"/>
      <c r="M1" s="282"/>
      <c r="N1" s="282"/>
      <c r="O1" s="283"/>
      <c r="P1" s="277"/>
      <c r="Q1" s="276"/>
      <c r="R1" s="276"/>
      <c r="S1" s="276"/>
      <c r="T1" s="276"/>
      <c r="U1" s="276"/>
      <c r="V1" s="276"/>
      <c r="W1" s="276"/>
      <c r="X1" s="276"/>
      <c r="Y1" s="276"/>
      <c r="Z1" s="276"/>
      <c r="AA1" s="276"/>
      <c r="AB1" s="276"/>
      <c r="AC1" s="276"/>
      <c r="AD1" s="276"/>
      <c r="AE1" s="276"/>
      <c r="AF1" s="276"/>
      <c r="AG1" s="276"/>
      <c r="AH1" s="276"/>
    </row>
    <row r="2" spans="1:34" ht="30">
      <c r="A2" s="281" t="s">
        <v>132</v>
      </c>
      <c r="B2" s="282"/>
      <c r="C2" s="282"/>
      <c r="D2" s="282"/>
      <c r="E2" s="282"/>
      <c r="F2" s="282"/>
      <c r="G2" s="282"/>
      <c r="H2" s="645">
        <v>2013</v>
      </c>
      <c r="I2" s="280"/>
      <c r="J2" s="282"/>
      <c r="K2" s="282"/>
      <c r="L2" s="282"/>
      <c r="M2" s="282"/>
      <c r="N2" s="282"/>
      <c r="O2" s="283"/>
      <c r="P2" s="277"/>
      <c r="Q2" s="276"/>
      <c r="R2" s="276"/>
      <c r="S2" s="276"/>
      <c r="T2" s="276"/>
      <c r="U2" s="276"/>
      <c r="V2" s="276"/>
      <c r="W2" s="276"/>
      <c r="X2" s="276"/>
      <c r="Y2" s="276"/>
      <c r="Z2" s="645">
        <v>2014</v>
      </c>
      <c r="AA2" s="276"/>
      <c r="AB2" s="276"/>
      <c r="AC2" s="276"/>
      <c r="AD2" s="276"/>
      <c r="AE2" s="276"/>
      <c r="AF2" s="276"/>
      <c r="AG2" s="276"/>
      <c r="AH2" s="276"/>
    </row>
    <row r="3" spans="1:34" ht="26.25">
      <c r="A3" s="284" t="s">
        <v>133</v>
      </c>
      <c r="B3" s="284"/>
      <c r="C3" s="282"/>
      <c r="D3" s="282"/>
      <c r="E3" s="285"/>
      <c r="F3" s="282"/>
      <c r="G3" s="282"/>
      <c r="H3" s="282"/>
      <c r="I3" s="282"/>
      <c r="J3" s="282"/>
      <c r="K3" s="282"/>
      <c r="L3" s="282"/>
      <c r="M3" s="282"/>
      <c r="N3" s="282"/>
      <c r="O3" s="283"/>
      <c r="P3" s="277"/>
      <c r="Q3" s="276"/>
      <c r="R3" s="276"/>
      <c r="S3" s="276"/>
      <c r="T3" s="276"/>
      <c r="U3" s="276"/>
      <c r="V3" s="276"/>
      <c r="W3" s="276"/>
      <c r="X3" s="276"/>
      <c r="Y3" s="276"/>
      <c r="Z3" s="276"/>
      <c r="AA3" s="276"/>
      <c r="AB3" s="276"/>
      <c r="AC3" s="276"/>
      <c r="AD3" s="276"/>
      <c r="AE3" s="276"/>
      <c r="AF3" s="276"/>
      <c r="AG3" s="276"/>
      <c r="AH3" s="276"/>
    </row>
    <row r="4" spans="1:34" ht="26.25">
      <c r="A4" s="286"/>
      <c r="B4" s="287" t="s">
        <v>215</v>
      </c>
      <c r="C4" s="287"/>
      <c r="D4" s="287"/>
      <c r="E4" s="287"/>
      <c r="F4" s="287"/>
      <c r="H4" s="287"/>
      <c r="I4" s="287"/>
      <c r="J4" s="287"/>
      <c r="K4" s="287"/>
      <c r="L4" s="287"/>
      <c r="M4" s="287"/>
      <c r="N4" s="283"/>
      <c r="O4" s="283"/>
      <c r="P4" s="277"/>
      <c r="Q4" s="276"/>
      <c r="R4" s="276"/>
      <c r="S4" s="276"/>
      <c r="T4" s="286"/>
      <c r="U4" s="287" t="s">
        <v>215</v>
      </c>
      <c r="V4" s="287"/>
      <c r="W4" s="287"/>
      <c r="X4" s="287"/>
      <c r="Y4" s="287"/>
      <c r="Z4" s="278"/>
      <c r="AA4" s="287"/>
      <c r="AB4" s="287"/>
      <c r="AC4" s="287"/>
      <c r="AD4" s="287"/>
      <c r="AE4" s="287"/>
      <c r="AF4" s="287"/>
      <c r="AG4" s="283"/>
      <c r="AH4" s="288"/>
    </row>
    <row r="5" spans="1:34" ht="27.75">
      <c r="A5" s="543"/>
      <c r="B5" s="240">
        <v>41275</v>
      </c>
      <c r="C5" s="240">
        <v>41671</v>
      </c>
      <c r="D5" s="240">
        <v>42064</v>
      </c>
      <c r="E5" s="240">
        <v>42461</v>
      </c>
      <c r="F5" s="240">
        <v>42856</v>
      </c>
      <c r="G5" s="240">
        <v>43252</v>
      </c>
      <c r="H5" s="240">
        <v>43647</v>
      </c>
      <c r="I5" s="240">
        <v>41487</v>
      </c>
      <c r="J5" s="240">
        <v>41518</v>
      </c>
      <c r="K5" s="240">
        <v>41548</v>
      </c>
      <c r="L5" s="240">
        <v>41579</v>
      </c>
      <c r="M5" s="240">
        <v>41609</v>
      </c>
      <c r="N5" s="241"/>
      <c r="O5" s="330"/>
      <c r="P5" s="277"/>
      <c r="Q5" s="276"/>
      <c r="R5" s="276"/>
      <c r="S5" s="276"/>
      <c r="T5" s="239"/>
      <c r="U5" s="240">
        <v>41640</v>
      </c>
      <c r="V5" s="240">
        <v>41671</v>
      </c>
      <c r="W5" s="240">
        <v>41699</v>
      </c>
      <c r="X5" s="240">
        <v>41730</v>
      </c>
      <c r="Y5" s="240">
        <v>41760</v>
      </c>
      <c r="Z5" s="240">
        <v>41791</v>
      </c>
      <c r="AA5" s="240">
        <v>41821</v>
      </c>
      <c r="AB5" s="240">
        <v>41852</v>
      </c>
      <c r="AC5" s="240">
        <v>41883</v>
      </c>
      <c r="AD5" s="240">
        <v>41913</v>
      </c>
      <c r="AE5" s="240">
        <v>41944</v>
      </c>
      <c r="AF5" s="240">
        <v>41974</v>
      </c>
      <c r="AG5" s="454"/>
      <c r="AH5" s="314"/>
    </row>
    <row r="6" spans="1:34" ht="26.25" thickBot="1">
      <c r="A6" s="553" t="s">
        <v>145</v>
      </c>
      <c r="B6" s="451"/>
      <c r="C6" s="490"/>
      <c r="D6" s="490"/>
      <c r="E6" s="490"/>
      <c r="F6" s="490"/>
      <c r="G6" s="490"/>
      <c r="H6" s="490"/>
      <c r="I6" s="452"/>
      <c r="J6" s="490"/>
      <c r="K6" s="490"/>
      <c r="L6" s="452"/>
      <c r="M6" s="490"/>
      <c r="N6" s="455"/>
      <c r="O6" s="331"/>
      <c r="P6" s="277"/>
      <c r="Q6" s="291"/>
      <c r="R6" s="291"/>
      <c r="S6" s="549"/>
      <c r="T6" s="553" t="s">
        <v>145</v>
      </c>
      <c r="U6" s="451"/>
      <c r="V6" s="452"/>
      <c r="W6" s="452"/>
      <c r="X6" s="452"/>
      <c r="Y6" s="452"/>
      <c r="Z6" s="452"/>
      <c r="AA6" s="452"/>
      <c r="AB6" s="452"/>
      <c r="AC6" s="452"/>
      <c r="AD6" s="452"/>
      <c r="AE6" s="452"/>
      <c r="AF6" s="452"/>
      <c r="AG6" s="276"/>
      <c r="AH6" s="456"/>
    </row>
    <row r="7" spans="1:34" ht="27.75" thickTop="1" thickBot="1">
      <c r="A7" s="242" t="s">
        <v>146</v>
      </c>
      <c r="B7" s="243">
        <v>321.68982</v>
      </c>
      <c r="C7" s="243">
        <v>307.30094000000003</v>
      </c>
      <c r="D7" s="243">
        <v>324.79676999999998</v>
      </c>
      <c r="E7" s="244">
        <v>212.35407000000001</v>
      </c>
      <c r="F7" s="245">
        <v>242.06567000000001</v>
      </c>
      <c r="G7" s="243">
        <v>320.37736999999998</v>
      </c>
      <c r="H7" s="243">
        <v>271.48653999999999</v>
      </c>
      <c r="I7" s="243">
        <v>244.60150999999999</v>
      </c>
      <c r="J7" s="243">
        <v>291.22087999999997</v>
      </c>
      <c r="K7" s="243">
        <v>347.54151999999999</v>
      </c>
      <c r="L7" s="243">
        <v>352.46078999999997</v>
      </c>
      <c r="M7" s="243">
        <v>360.74</v>
      </c>
      <c r="N7" s="333"/>
      <c r="O7" s="248">
        <v>3596.6358799999998</v>
      </c>
      <c r="P7" s="277"/>
      <c r="Q7" s="294"/>
      <c r="R7" s="295"/>
      <c r="S7" s="296"/>
      <c r="T7" s="242" t="s">
        <v>146</v>
      </c>
      <c r="U7" s="246">
        <v>386.19459457422408</v>
      </c>
      <c r="V7" s="246">
        <v>352.85333156302408</v>
      </c>
      <c r="W7" s="246">
        <v>351.90177640516004</v>
      </c>
      <c r="X7" s="246">
        <v>220.92000000000007</v>
      </c>
      <c r="Y7" s="246">
        <v>232.76262394256008</v>
      </c>
      <c r="Z7" s="246">
        <v>376.18355695458411</v>
      </c>
      <c r="AA7" s="246">
        <v>391.34400000000016</v>
      </c>
      <c r="AB7" s="246">
        <v>381.75403859641608</v>
      </c>
      <c r="AC7" s="246">
        <v>360.98338507083201</v>
      </c>
      <c r="AD7" s="246">
        <v>391.15824239231216</v>
      </c>
      <c r="AE7" s="246">
        <v>377.22748791339222</v>
      </c>
      <c r="AF7" s="246">
        <v>378.72000000000014</v>
      </c>
      <c r="AG7" s="435"/>
      <c r="AH7" s="248">
        <v>4202.0030374125054</v>
      </c>
    </row>
    <row r="8" spans="1:34" ht="27.75" thickTop="1" thickBot="1">
      <c r="A8" s="321" t="s">
        <v>142</v>
      </c>
      <c r="B8" s="249">
        <v>321.68982</v>
      </c>
      <c r="C8" s="249">
        <v>307.30094000000003</v>
      </c>
      <c r="D8" s="250">
        <v>324.79676999999998</v>
      </c>
      <c r="E8" s="251">
        <v>212.35407000000001</v>
      </c>
      <c r="F8" s="252">
        <v>242.06567000000001</v>
      </c>
      <c r="G8" s="252">
        <v>320.37736999999998</v>
      </c>
      <c r="H8" s="252">
        <v>271.48653999999999</v>
      </c>
      <c r="I8" s="252">
        <v>244.60150999999999</v>
      </c>
      <c r="J8" s="252">
        <v>291.22087999999997</v>
      </c>
      <c r="K8" s="252">
        <v>347.54151999999999</v>
      </c>
      <c r="L8" s="252">
        <v>352.46078999999997</v>
      </c>
      <c r="M8" s="252">
        <v>360.74</v>
      </c>
      <c r="N8" s="247"/>
      <c r="O8" s="369">
        <v>3596.6358799999998</v>
      </c>
      <c r="P8" s="277"/>
      <c r="Q8" s="445"/>
      <c r="R8" s="445"/>
      <c r="S8" s="446"/>
      <c r="T8" s="321" t="s">
        <v>142</v>
      </c>
      <c r="U8" s="253">
        <v>386.19459457422408</v>
      </c>
      <c r="V8" s="253">
        <v>352.85333156302408</v>
      </c>
      <c r="W8" s="253">
        <v>351.90177640516004</v>
      </c>
      <c r="X8" s="253">
        <v>220.92000000000007</v>
      </c>
      <c r="Y8" s="253">
        <v>232.76262394256008</v>
      </c>
      <c r="Z8" s="253">
        <v>376.18355695458411</v>
      </c>
      <c r="AA8" s="253">
        <v>391.34400000000016</v>
      </c>
      <c r="AB8" s="253">
        <v>381.75403859641608</v>
      </c>
      <c r="AC8" s="253">
        <v>360.98338507083201</v>
      </c>
      <c r="AD8" s="253">
        <v>391.15824239231216</v>
      </c>
      <c r="AE8" s="253">
        <v>377.22748791339222</v>
      </c>
      <c r="AF8" s="253">
        <v>378.72000000000014</v>
      </c>
      <c r="AG8" s="435"/>
      <c r="AH8" s="369">
        <v>4202.0030374125054</v>
      </c>
    </row>
    <row r="9" spans="1:34" ht="27.75" thickTop="1" thickBot="1">
      <c r="A9" s="254" t="s">
        <v>143</v>
      </c>
      <c r="B9" s="323">
        <v>34.526850483776499</v>
      </c>
      <c r="C9" s="325">
        <v>33.139313196108219</v>
      </c>
      <c r="D9" s="323">
        <v>35.425127687857639</v>
      </c>
      <c r="E9" s="323">
        <v>27.5</v>
      </c>
      <c r="F9" s="252">
        <v>25.9709547764188</v>
      </c>
      <c r="G9" s="326">
        <v>34.799999999999997</v>
      </c>
      <c r="H9" s="249">
        <v>31.912717142478868</v>
      </c>
      <c r="I9" s="249">
        <v>28.397893701508735</v>
      </c>
      <c r="J9" s="249">
        <v>32.450966992210283</v>
      </c>
      <c r="K9" s="249">
        <v>36.657129643310952</v>
      </c>
      <c r="L9" s="249">
        <v>36.633582458969329</v>
      </c>
      <c r="M9" s="249">
        <v>39.189323292096503</v>
      </c>
      <c r="N9" s="332"/>
      <c r="O9" s="358">
        <v>396.60385937473586</v>
      </c>
      <c r="P9" s="277"/>
      <c r="Q9" s="447"/>
      <c r="R9" s="447"/>
      <c r="S9" s="448"/>
      <c r="T9" s="345" t="s">
        <v>143</v>
      </c>
      <c r="U9" s="328">
        <v>20.509178850935999</v>
      </c>
      <c r="V9" s="328">
        <v>19.017600000000005</v>
      </c>
      <c r="W9" s="328">
        <v>17.140897351128</v>
      </c>
      <c r="X9" s="328">
        <v>20.376000000000008</v>
      </c>
      <c r="Y9" s="328">
        <v>4.0751999999999997</v>
      </c>
      <c r="Z9" s="328">
        <v>20.109672340816001</v>
      </c>
      <c r="AA9" s="328">
        <v>21.05520000000001</v>
      </c>
      <c r="AB9" s="328">
        <v>21.05520000000001</v>
      </c>
      <c r="AC9" s="328">
        <v>19.782521662207994</v>
      </c>
      <c r="AD9" s="328">
        <v>21.05520000000001</v>
      </c>
      <c r="AE9" s="328">
        <v>20.376000000000008</v>
      </c>
      <c r="AF9" s="328">
        <v>20.376000000000008</v>
      </c>
      <c r="AG9" s="435"/>
      <c r="AH9" s="358">
        <v>224.92867020508803</v>
      </c>
    </row>
    <row r="10" spans="1:34" ht="27.75" thickTop="1" thickBot="1">
      <c r="A10" s="322" t="s">
        <v>144</v>
      </c>
      <c r="B10" s="324">
        <v>287.16296951622348</v>
      </c>
      <c r="C10" s="255">
        <v>274.16162680389181</v>
      </c>
      <c r="D10" s="324">
        <v>289.37164231214234</v>
      </c>
      <c r="E10" s="324">
        <v>184.85407000000001</v>
      </c>
      <c r="F10" s="256">
        <v>216.0947152235812</v>
      </c>
      <c r="G10" s="255">
        <v>285.57736999999997</v>
      </c>
      <c r="H10" s="324">
        <v>239.57382285752112</v>
      </c>
      <c r="I10" s="324">
        <v>216.20361629849126</v>
      </c>
      <c r="J10" s="324">
        <v>258.76991300778968</v>
      </c>
      <c r="K10" s="324">
        <v>310.88439035668904</v>
      </c>
      <c r="L10" s="324">
        <v>315.82720754103065</v>
      </c>
      <c r="M10" s="324">
        <v>321.55067670790351</v>
      </c>
      <c r="N10" s="333"/>
      <c r="O10" s="359">
        <v>3200.0320206252641</v>
      </c>
      <c r="P10" s="277"/>
      <c r="Q10" s="449"/>
      <c r="R10" s="449"/>
      <c r="S10" s="450"/>
      <c r="T10" s="322" t="s">
        <v>144</v>
      </c>
      <c r="U10" s="257">
        <v>365.68541572328809</v>
      </c>
      <c r="V10" s="257">
        <v>333.83573156302407</v>
      </c>
      <c r="W10" s="329">
        <v>334.76087905403205</v>
      </c>
      <c r="X10" s="257">
        <v>200.54400000000007</v>
      </c>
      <c r="Y10" s="257">
        <v>228.68742394256009</v>
      </c>
      <c r="Z10" s="329">
        <v>356.07388461376809</v>
      </c>
      <c r="AA10" s="257">
        <v>370.28880000000015</v>
      </c>
      <c r="AB10" s="257">
        <v>360.69883859641607</v>
      </c>
      <c r="AC10" s="329">
        <v>341.200863408624</v>
      </c>
      <c r="AD10" s="257">
        <v>370.10304239231215</v>
      </c>
      <c r="AE10" s="257">
        <v>356.85148791339219</v>
      </c>
      <c r="AF10" s="329">
        <v>358.34400000000011</v>
      </c>
      <c r="AG10" s="435"/>
      <c r="AH10" s="359">
        <v>3977.0743672074173</v>
      </c>
    </row>
    <row r="11" spans="1:34" ht="27" thickTop="1">
      <c r="A11" s="557"/>
      <c r="B11" s="297"/>
      <c r="C11" s="297"/>
      <c r="D11" s="297"/>
      <c r="E11" s="298"/>
      <c r="F11" s="299"/>
      <c r="G11" s="297"/>
      <c r="H11" s="300"/>
      <c r="I11" s="300"/>
      <c r="J11" s="300"/>
      <c r="K11" s="300"/>
      <c r="L11" s="300"/>
      <c r="M11" s="300"/>
      <c r="N11" s="301"/>
      <c r="O11" s="293"/>
      <c r="P11" s="277"/>
      <c r="Q11" s="291"/>
      <c r="R11" s="291"/>
      <c r="S11" s="276"/>
      <c r="T11" s="239"/>
      <c r="U11" s="463"/>
      <c r="V11" s="462"/>
      <c r="W11" s="462"/>
      <c r="X11" s="462"/>
      <c r="Y11" s="462"/>
      <c r="Z11" s="462"/>
      <c r="AA11" s="462"/>
      <c r="AB11" s="462"/>
      <c r="AC11" s="462"/>
      <c r="AD11" s="462"/>
      <c r="AE11" s="462"/>
      <c r="AF11" s="462"/>
      <c r="AG11" s="276"/>
      <c r="AH11" s="383"/>
    </row>
    <row r="12" spans="1:34" ht="26.25" thickBot="1">
      <c r="A12" s="553" t="s">
        <v>147</v>
      </c>
      <c r="B12" s="386"/>
      <c r="C12" s="377"/>
      <c r="D12" s="377"/>
      <c r="E12" s="442"/>
      <c r="F12" s="385"/>
      <c r="G12" s="377"/>
      <c r="H12" s="376"/>
      <c r="I12" s="376"/>
      <c r="J12" s="376"/>
      <c r="K12" s="376"/>
      <c r="L12" s="376"/>
      <c r="M12" s="376"/>
      <c r="N12" s="301"/>
      <c r="O12" s="444"/>
      <c r="P12" s="277"/>
      <c r="Q12" s="291"/>
      <c r="R12" s="291"/>
      <c r="S12" s="549"/>
      <c r="T12" s="553" t="s">
        <v>147</v>
      </c>
      <c r="U12" s="461"/>
      <c r="V12" s="443"/>
      <c r="W12" s="443"/>
      <c r="X12" s="443"/>
      <c r="Y12" s="443"/>
      <c r="Z12" s="443"/>
      <c r="AA12" s="443"/>
      <c r="AB12" s="443"/>
      <c r="AC12" s="443"/>
      <c r="AD12" s="443"/>
      <c r="AE12" s="443"/>
      <c r="AF12" s="443"/>
      <c r="AG12" s="276"/>
      <c r="AH12" s="456"/>
    </row>
    <row r="13" spans="1:34" ht="27.75" thickTop="1" thickBot="1">
      <c r="A13" s="242" t="s">
        <v>148</v>
      </c>
      <c r="B13" s="243">
        <v>22.599</v>
      </c>
      <c r="C13" s="243">
        <v>104.629</v>
      </c>
      <c r="D13" s="243">
        <v>99.563999999999993</v>
      </c>
      <c r="E13" s="244">
        <v>100.81</v>
      </c>
      <c r="F13" s="245">
        <v>107.014</v>
      </c>
      <c r="G13" s="258">
        <v>104.24299999999999</v>
      </c>
      <c r="H13" s="258">
        <v>116.10599999999999</v>
      </c>
      <c r="I13" s="258">
        <v>115.57599999999999</v>
      </c>
      <c r="J13" s="258">
        <v>111.334</v>
      </c>
      <c r="K13" s="258">
        <v>101.14700000000001</v>
      </c>
      <c r="L13" s="258">
        <v>84.873999999999995</v>
      </c>
      <c r="M13" s="258">
        <v>112.581</v>
      </c>
      <c r="N13" s="357"/>
      <c r="O13" s="248">
        <v>1180.4769999999999</v>
      </c>
      <c r="P13" s="277"/>
      <c r="Q13" s="294"/>
      <c r="R13" s="295"/>
      <c r="S13" s="296"/>
      <c r="T13" s="242" t="s">
        <v>148</v>
      </c>
      <c r="U13" s="246">
        <v>116.80800000000001</v>
      </c>
      <c r="V13" s="246">
        <v>41.448</v>
      </c>
      <c r="W13" s="246">
        <v>86.664000000000001</v>
      </c>
      <c r="X13" s="246">
        <v>113.04</v>
      </c>
      <c r="Y13" s="246">
        <v>116.80800000000001</v>
      </c>
      <c r="Z13" s="246">
        <v>113.04</v>
      </c>
      <c r="AA13" s="246">
        <v>116.80800000000001</v>
      </c>
      <c r="AB13" s="246">
        <v>116.80800000000001</v>
      </c>
      <c r="AC13" s="246">
        <v>113.04</v>
      </c>
      <c r="AD13" s="246">
        <v>116.80800000000001</v>
      </c>
      <c r="AE13" s="246">
        <v>113.04</v>
      </c>
      <c r="AF13" s="246">
        <v>113.04</v>
      </c>
      <c r="AG13" s="435"/>
      <c r="AH13" s="248">
        <v>1277.3519999999999</v>
      </c>
    </row>
    <row r="14" spans="1:34" ht="27" thickTop="1">
      <c r="A14" s="321" t="s">
        <v>142</v>
      </c>
      <c r="B14" s="326">
        <v>22.599</v>
      </c>
      <c r="C14" s="326">
        <v>104.629</v>
      </c>
      <c r="D14" s="326">
        <v>99.563999999999993</v>
      </c>
      <c r="E14" s="326">
        <v>100.81</v>
      </c>
      <c r="F14" s="326">
        <v>107.014</v>
      </c>
      <c r="G14" s="326">
        <v>104.24299999999999</v>
      </c>
      <c r="H14" s="326">
        <v>116.10599999999999</v>
      </c>
      <c r="I14" s="326">
        <v>115.57599999999999</v>
      </c>
      <c r="J14" s="326">
        <v>111.334</v>
      </c>
      <c r="K14" s="326">
        <v>101.14700000000001</v>
      </c>
      <c r="L14" s="326">
        <v>84.873999999999995</v>
      </c>
      <c r="M14" s="326">
        <v>112.581</v>
      </c>
      <c r="N14" s="357"/>
      <c r="O14" s="369">
        <v>1180.4769999999999</v>
      </c>
      <c r="P14" s="277"/>
      <c r="Q14" s="291"/>
      <c r="R14" s="291"/>
      <c r="S14" s="296"/>
      <c r="T14" s="321" t="s">
        <v>142</v>
      </c>
      <c r="U14" s="327">
        <v>116.80800000000001</v>
      </c>
      <c r="V14" s="327">
        <v>41.448</v>
      </c>
      <c r="W14" s="327">
        <v>86.664000000000001</v>
      </c>
      <c r="X14" s="327">
        <v>113.04</v>
      </c>
      <c r="Y14" s="327">
        <v>116.80800000000001</v>
      </c>
      <c r="Z14" s="327">
        <v>113.04</v>
      </c>
      <c r="AA14" s="327">
        <v>116.80800000000001</v>
      </c>
      <c r="AB14" s="327">
        <v>116.80800000000001</v>
      </c>
      <c r="AC14" s="327">
        <v>113.04</v>
      </c>
      <c r="AD14" s="327">
        <v>116.80800000000001</v>
      </c>
      <c r="AE14" s="327">
        <v>113.04</v>
      </c>
      <c r="AF14" s="327">
        <v>113.04</v>
      </c>
      <c r="AG14" s="435"/>
      <c r="AH14" s="369">
        <v>1277.3519999999999</v>
      </c>
    </row>
    <row r="15" spans="1:34" ht="26.25">
      <c r="A15" s="345" t="s">
        <v>143</v>
      </c>
      <c r="B15" s="325">
        <v>3.5559284385840102</v>
      </c>
      <c r="C15" s="325">
        <v>10.491768550457826</v>
      </c>
      <c r="D15" s="325">
        <v>11.091240768264965</v>
      </c>
      <c r="E15" s="391">
        <v>11.18</v>
      </c>
      <c r="F15" s="348">
        <v>11.459469566111</v>
      </c>
      <c r="G15" s="392">
        <v>8.6884695661110314</v>
      </c>
      <c r="H15" s="392">
        <v>15.237737204708042</v>
      </c>
      <c r="I15" s="392">
        <v>11.822446263292907</v>
      </c>
      <c r="J15" s="392">
        <v>11.509254755859379</v>
      </c>
      <c r="K15" s="392">
        <v>10.222786853471757</v>
      </c>
      <c r="L15" s="392">
        <v>9.9058714178771918</v>
      </c>
      <c r="M15" s="392">
        <v>11.307503981811518</v>
      </c>
      <c r="N15" s="357"/>
      <c r="O15" s="358">
        <v>126.47247736654963</v>
      </c>
      <c r="P15" s="277"/>
      <c r="Q15" s="291"/>
      <c r="R15" s="291"/>
      <c r="S15" s="276"/>
      <c r="T15" s="345" t="s">
        <v>143</v>
      </c>
      <c r="U15" s="328">
        <v>12.052799999999996</v>
      </c>
      <c r="V15" s="328">
        <v>4.2767999999999988</v>
      </c>
      <c r="W15" s="328">
        <v>8.9423999999999975</v>
      </c>
      <c r="X15" s="328">
        <v>11.663999999999996</v>
      </c>
      <c r="Y15" s="328">
        <v>12.052799999999996</v>
      </c>
      <c r="Z15" s="328">
        <v>11.663999999999996</v>
      </c>
      <c r="AA15" s="328">
        <v>12.052799999999996</v>
      </c>
      <c r="AB15" s="328">
        <v>12.052799999999996</v>
      </c>
      <c r="AC15" s="328">
        <v>11.663999999999996</v>
      </c>
      <c r="AD15" s="328">
        <v>12.052799999999996</v>
      </c>
      <c r="AE15" s="328">
        <v>11.663999999999996</v>
      </c>
      <c r="AF15" s="328">
        <v>11.663999999999996</v>
      </c>
      <c r="AG15" s="435"/>
      <c r="AH15" s="358">
        <v>131.80319999999995</v>
      </c>
    </row>
    <row r="16" spans="1:34" ht="27" thickBot="1">
      <c r="A16" s="322" t="s">
        <v>144</v>
      </c>
      <c r="B16" s="324">
        <v>19.043071561415989</v>
      </c>
      <c r="C16" s="324">
        <v>94.137231449542185</v>
      </c>
      <c r="D16" s="324">
        <v>88.472759231735026</v>
      </c>
      <c r="E16" s="371">
        <v>89.63</v>
      </c>
      <c r="F16" s="324">
        <v>95.554530433888999</v>
      </c>
      <c r="G16" s="324">
        <v>95.554530433888971</v>
      </c>
      <c r="H16" s="324">
        <v>100.86826279529195</v>
      </c>
      <c r="I16" s="324">
        <v>103.75355373670709</v>
      </c>
      <c r="J16" s="324">
        <v>99.82474524414063</v>
      </c>
      <c r="K16" s="324">
        <v>90.924213146528245</v>
      </c>
      <c r="L16" s="324">
        <v>74.968128582122802</v>
      </c>
      <c r="M16" s="324">
        <v>101.27349601818848</v>
      </c>
      <c r="N16" s="357"/>
      <c r="O16" s="359">
        <v>1054.0045226334505</v>
      </c>
      <c r="P16" s="277"/>
      <c r="Q16" s="291"/>
      <c r="R16" s="291"/>
      <c r="S16" s="276"/>
      <c r="T16" s="322" t="s">
        <v>144</v>
      </c>
      <c r="U16" s="329">
        <v>104.75520000000002</v>
      </c>
      <c r="V16" s="329">
        <v>37.171199999999999</v>
      </c>
      <c r="W16" s="329">
        <v>77.721600000000009</v>
      </c>
      <c r="X16" s="329">
        <v>101.376</v>
      </c>
      <c r="Y16" s="329">
        <v>104.75520000000002</v>
      </c>
      <c r="Z16" s="329">
        <v>101.376</v>
      </c>
      <c r="AA16" s="329">
        <v>104.75520000000002</v>
      </c>
      <c r="AB16" s="329">
        <v>104.75520000000002</v>
      </c>
      <c r="AC16" s="329">
        <v>101.376</v>
      </c>
      <c r="AD16" s="329">
        <v>104.75520000000002</v>
      </c>
      <c r="AE16" s="329">
        <v>101.376</v>
      </c>
      <c r="AF16" s="329">
        <v>101.376</v>
      </c>
      <c r="AG16" s="435"/>
      <c r="AH16" s="359">
        <v>1145.5488000000003</v>
      </c>
    </row>
    <row r="17" spans="1:34" ht="27" thickTop="1">
      <c r="A17" s="543"/>
      <c r="B17" s="492"/>
      <c r="C17" s="388"/>
      <c r="D17" s="388"/>
      <c r="E17" s="388"/>
      <c r="F17" s="389"/>
      <c r="G17" s="388"/>
      <c r="H17" s="390"/>
      <c r="I17" s="390"/>
      <c r="J17" s="390"/>
      <c r="K17" s="390"/>
      <c r="L17" s="390"/>
      <c r="M17" s="390"/>
      <c r="N17" s="301"/>
      <c r="O17" s="383"/>
      <c r="P17" s="277"/>
      <c r="Q17" s="291"/>
      <c r="R17" s="291"/>
      <c r="S17" s="276"/>
      <c r="T17" s="259"/>
      <c r="U17" s="464"/>
      <c r="V17" s="390"/>
      <c r="W17" s="390"/>
      <c r="X17" s="390"/>
      <c r="Y17" s="390"/>
      <c r="Z17" s="390"/>
      <c r="AA17" s="390"/>
      <c r="AB17" s="390"/>
      <c r="AC17" s="390"/>
      <c r="AD17" s="390"/>
      <c r="AE17" s="390"/>
      <c r="AF17" s="390"/>
      <c r="AG17" s="276"/>
      <c r="AH17" s="383"/>
    </row>
    <row r="18" spans="1:34" ht="26.25" thickBot="1">
      <c r="A18" s="553" t="s">
        <v>149</v>
      </c>
      <c r="B18" s="386"/>
      <c r="C18" s="377"/>
      <c r="D18" s="377"/>
      <c r="E18" s="442"/>
      <c r="F18" s="385"/>
      <c r="G18" s="377"/>
      <c r="H18" s="376"/>
      <c r="I18" s="376"/>
      <c r="J18" s="376"/>
      <c r="K18" s="376"/>
      <c r="L18" s="376"/>
      <c r="M18" s="376"/>
      <c r="N18" s="301"/>
      <c r="O18" s="444"/>
      <c r="P18" s="277"/>
      <c r="Q18" s="291"/>
      <c r="R18" s="291"/>
      <c r="S18" s="549"/>
      <c r="T18" s="553" t="s">
        <v>149</v>
      </c>
      <c r="U18" s="461"/>
      <c r="V18" s="443"/>
      <c r="W18" s="443"/>
      <c r="X18" s="443"/>
      <c r="Y18" s="443"/>
      <c r="Z18" s="443"/>
      <c r="AA18" s="443"/>
      <c r="AB18" s="443"/>
      <c r="AC18" s="443"/>
      <c r="AD18" s="443"/>
      <c r="AE18" s="443"/>
      <c r="AF18" s="443"/>
      <c r="AG18" s="276"/>
      <c r="AH18" s="456"/>
    </row>
    <row r="19" spans="1:34" ht="27.75" thickTop="1" thickBot="1">
      <c r="A19" s="242" t="s">
        <v>150</v>
      </c>
      <c r="B19" s="243">
        <v>36.996000000000002</v>
      </c>
      <c r="C19" s="243">
        <v>105.80500000000001</v>
      </c>
      <c r="D19" s="243">
        <v>117.419</v>
      </c>
      <c r="E19" s="244">
        <v>102.22799999999999</v>
      </c>
      <c r="F19" s="245">
        <v>96.477000000000004</v>
      </c>
      <c r="G19" s="243">
        <v>105.252</v>
      </c>
      <c r="H19" s="243">
        <v>115.114</v>
      </c>
      <c r="I19" s="243">
        <v>113.001</v>
      </c>
      <c r="J19" s="243">
        <v>110.15600000000001</v>
      </c>
      <c r="K19" s="243">
        <v>113.791</v>
      </c>
      <c r="L19" s="243">
        <v>92.204999999999998</v>
      </c>
      <c r="M19" s="243">
        <v>117.026</v>
      </c>
      <c r="N19" s="357"/>
      <c r="O19" s="248">
        <v>1225.47</v>
      </c>
      <c r="P19" s="277"/>
      <c r="Q19" s="294"/>
      <c r="R19" s="295"/>
      <c r="S19" s="296"/>
      <c r="T19" s="242" t="s">
        <v>150</v>
      </c>
      <c r="U19" s="246">
        <v>117.55200000000004</v>
      </c>
      <c r="V19" s="246">
        <v>106.17600000000003</v>
      </c>
      <c r="W19" s="246">
        <v>117.55200000000004</v>
      </c>
      <c r="X19" s="246">
        <v>15.167999999999999</v>
      </c>
      <c r="Y19" s="246">
        <v>117.55200000000004</v>
      </c>
      <c r="Z19" s="246">
        <v>113.76000000000003</v>
      </c>
      <c r="AA19" s="246">
        <v>117.55200000000004</v>
      </c>
      <c r="AB19" s="246">
        <v>117.55200000000004</v>
      </c>
      <c r="AC19" s="246">
        <v>113.76000000000003</v>
      </c>
      <c r="AD19" s="246">
        <v>117.55200000000004</v>
      </c>
      <c r="AE19" s="246">
        <v>113.76000000000003</v>
      </c>
      <c r="AF19" s="246">
        <v>113.76000000000003</v>
      </c>
      <c r="AG19" s="435"/>
      <c r="AH19" s="248">
        <v>1281.6960000000001</v>
      </c>
    </row>
    <row r="20" spans="1:34" ht="27" thickTop="1">
      <c r="A20" s="321" t="s">
        <v>142</v>
      </c>
      <c r="B20" s="326">
        <v>36.996000000000002</v>
      </c>
      <c r="C20" s="326">
        <v>105.80500000000001</v>
      </c>
      <c r="D20" s="326">
        <v>117.419</v>
      </c>
      <c r="E20" s="326">
        <v>102.22799999999999</v>
      </c>
      <c r="F20" s="326">
        <v>96.477000000000004</v>
      </c>
      <c r="G20" s="326">
        <v>105.252</v>
      </c>
      <c r="H20" s="326">
        <v>115.114</v>
      </c>
      <c r="I20" s="326">
        <v>113.001</v>
      </c>
      <c r="J20" s="326">
        <v>110.15600000000001</v>
      </c>
      <c r="K20" s="326">
        <v>113.791</v>
      </c>
      <c r="L20" s="326">
        <v>92.204999999999998</v>
      </c>
      <c r="M20" s="326">
        <v>117.026</v>
      </c>
      <c r="N20" s="357"/>
      <c r="O20" s="369">
        <v>1225.47</v>
      </c>
      <c r="P20" s="277"/>
      <c r="Q20" s="291"/>
      <c r="R20" s="291"/>
      <c r="S20" s="296"/>
      <c r="T20" s="321" t="s">
        <v>142</v>
      </c>
      <c r="U20" s="327">
        <v>117.55200000000004</v>
      </c>
      <c r="V20" s="327">
        <v>106.17600000000003</v>
      </c>
      <c r="W20" s="327">
        <v>117.55200000000004</v>
      </c>
      <c r="X20" s="327">
        <v>15.167999999999999</v>
      </c>
      <c r="Y20" s="327">
        <v>117.55200000000004</v>
      </c>
      <c r="Z20" s="327">
        <v>113.76000000000003</v>
      </c>
      <c r="AA20" s="327">
        <v>117.55200000000004</v>
      </c>
      <c r="AB20" s="327">
        <v>117.55200000000004</v>
      </c>
      <c r="AC20" s="327">
        <v>113.76000000000003</v>
      </c>
      <c r="AD20" s="327">
        <v>117.55200000000004</v>
      </c>
      <c r="AE20" s="327">
        <v>113.76000000000003</v>
      </c>
      <c r="AF20" s="327">
        <v>113.76000000000003</v>
      </c>
      <c r="AG20" s="435"/>
      <c r="AH20" s="369">
        <v>1281.6960000000001</v>
      </c>
    </row>
    <row r="21" spans="1:34" ht="26.25">
      <c r="A21" s="345" t="s">
        <v>143</v>
      </c>
      <c r="B21" s="325">
        <v>4.7251703404040297</v>
      </c>
      <c r="C21" s="325">
        <v>10.721293448875818</v>
      </c>
      <c r="D21" s="325">
        <v>11.793495708610891</v>
      </c>
      <c r="E21" s="325">
        <v>10.759</v>
      </c>
      <c r="F21" s="348">
        <v>10.9</v>
      </c>
      <c r="G21" s="325">
        <v>11.213067984061839</v>
      </c>
      <c r="H21" s="325">
        <v>12.045808001206955</v>
      </c>
      <c r="I21" s="325">
        <v>11.916051110941931</v>
      </c>
      <c r="J21" s="325">
        <v>11.679014761718747</v>
      </c>
      <c r="K21" s="325">
        <v>12.158536970703121</v>
      </c>
      <c r="L21" s="325">
        <v>9.7660495015048951</v>
      </c>
      <c r="M21" s="325">
        <v>12.067840326171877</v>
      </c>
      <c r="N21" s="357"/>
      <c r="O21" s="358">
        <v>129.74532815420011</v>
      </c>
      <c r="P21" s="277"/>
      <c r="Q21" s="291"/>
      <c r="R21" s="291"/>
      <c r="S21" s="276"/>
      <c r="T21" s="345" t="s">
        <v>143</v>
      </c>
      <c r="U21" s="328">
        <v>12.052799999999996</v>
      </c>
      <c r="V21" s="328">
        <v>10.886399999999997</v>
      </c>
      <c r="W21" s="328">
        <v>12.052799999999996</v>
      </c>
      <c r="X21" s="328">
        <v>1.5551999999999999</v>
      </c>
      <c r="Y21" s="328">
        <v>12.052799999999996</v>
      </c>
      <c r="Z21" s="328">
        <v>11.663999999999996</v>
      </c>
      <c r="AA21" s="328">
        <v>12.052799999999996</v>
      </c>
      <c r="AB21" s="328">
        <v>12.052799999999996</v>
      </c>
      <c r="AC21" s="328">
        <v>11.663999999999996</v>
      </c>
      <c r="AD21" s="328">
        <v>12.052799999999996</v>
      </c>
      <c r="AE21" s="328">
        <v>11.663999999999996</v>
      </c>
      <c r="AF21" s="328">
        <v>11.663999999999996</v>
      </c>
      <c r="AG21" s="435"/>
      <c r="AH21" s="358">
        <v>131.41439999999994</v>
      </c>
    </row>
    <row r="22" spans="1:34" ht="27" thickBot="1">
      <c r="A22" s="322" t="s">
        <v>144</v>
      </c>
      <c r="B22" s="324">
        <v>32.270829659595975</v>
      </c>
      <c r="C22" s="324">
        <v>95.083706551124195</v>
      </c>
      <c r="D22" s="324">
        <v>105.62550429138911</v>
      </c>
      <c r="E22" s="324">
        <v>91.468999999999994</v>
      </c>
      <c r="F22" s="393">
        <v>85.576999999999998</v>
      </c>
      <c r="G22" s="324">
        <v>94.038932015938158</v>
      </c>
      <c r="H22" s="324">
        <v>103.06819199879305</v>
      </c>
      <c r="I22" s="324">
        <v>101.08494888905807</v>
      </c>
      <c r="J22" s="324">
        <v>98.476985238281259</v>
      </c>
      <c r="K22" s="324">
        <v>101.63246302929687</v>
      </c>
      <c r="L22" s="324">
        <v>82.438950498495103</v>
      </c>
      <c r="M22" s="324">
        <v>104.95815967382812</v>
      </c>
      <c r="N22" s="357"/>
      <c r="O22" s="359">
        <v>1095.7246718457998</v>
      </c>
      <c r="P22" s="277"/>
      <c r="Q22" s="291"/>
      <c r="R22" s="291"/>
      <c r="S22" s="276"/>
      <c r="T22" s="322" t="s">
        <v>144</v>
      </c>
      <c r="U22" s="329">
        <v>105.49920000000004</v>
      </c>
      <c r="V22" s="329">
        <v>95.289600000000036</v>
      </c>
      <c r="W22" s="329">
        <v>105.49920000000004</v>
      </c>
      <c r="X22" s="329">
        <v>13.6128</v>
      </c>
      <c r="Y22" s="329">
        <v>105.49920000000004</v>
      </c>
      <c r="Z22" s="329">
        <v>102.09600000000003</v>
      </c>
      <c r="AA22" s="329">
        <v>105.49920000000004</v>
      </c>
      <c r="AB22" s="329">
        <v>105.49920000000004</v>
      </c>
      <c r="AC22" s="329">
        <v>102.09600000000003</v>
      </c>
      <c r="AD22" s="329">
        <v>105.49920000000004</v>
      </c>
      <c r="AE22" s="329">
        <v>102.09600000000003</v>
      </c>
      <c r="AF22" s="329">
        <v>102.09600000000003</v>
      </c>
      <c r="AG22" s="435"/>
      <c r="AH22" s="359">
        <v>1150.2816000000005</v>
      </c>
    </row>
    <row r="23" spans="1:34" ht="27" thickTop="1">
      <c r="A23" s="543"/>
      <c r="B23" s="492"/>
      <c r="C23" s="388"/>
      <c r="D23" s="388"/>
      <c r="E23" s="388"/>
      <c r="F23" s="373"/>
      <c r="G23" s="388"/>
      <c r="H23" s="390"/>
      <c r="I23" s="390"/>
      <c r="J23" s="390"/>
      <c r="K23" s="390"/>
      <c r="L23" s="390"/>
      <c r="M23" s="390"/>
      <c r="N23" s="301"/>
      <c r="O23" s="383"/>
      <c r="P23" s="277"/>
      <c r="Q23" s="291"/>
      <c r="R23" s="291"/>
      <c r="S23" s="276"/>
      <c r="T23" s="259"/>
      <c r="U23" s="464"/>
      <c r="V23" s="390"/>
      <c r="W23" s="390"/>
      <c r="X23" s="390"/>
      <c r="Y23" s="390"/>
      <c r="Z23" s="390"/>
      <c r="AA23" s="390"/>
      <c r="AB23" s="390"/>
      <c r="AC23" s="390"/>
      <c r="AD23" s="390"/>
      <c r="AE23" s="390"/>
      <c r="AF23" s="390"/>
      <c r="AH23" s="383"/>
    </row>
    <row r="24" spans="1:34" ht="27" thickBot="1">
      <c r="A24" s="553" t="s">
        <v>74</v>
      </c>
      <c r="B24" s="428"/>
      <c r="C24" s="429"/>
      <c r="D24" s="429"/>
      <c r="E24" s="429"/>
      <c r="F24" s="439"/>
      <c r="G24" s="429"/>
      <c r="H24" s="431"/>
      <c r="I24" s="431"/>
      <c r="J24" s="431"/>
      <c r="K24" s="431"/>
      <c r="L24" s="431"/>
      <c r="M24" s="431"/>
      <c r="N24" s="301"/>
      <c r="O24" s="408"/>
      <c r="P24" s="277"/>
      <c r="Q24" s="291"/>
      <c r="R24" s="291"/>
      <c r="S24" s="549"/>
      <c r="T24" s="553" t="s">
        <v>74</v>
      </c>
      <c r="U24" s="460"/>
      <c r="V24" s="440"/>
      <c r="W24" s="440"/>
      <c r="X24" s="440"/>
      <c r="Y24" s="440"/>
      <c r="Z24" s="440"/>
      <c r="AA24" s="440"/>
      <c r="AB24" s="440"/>
      <c r="AC24" s="440"/>
      <c r="AD24" s="440"/>
      <c r="AE24" s="440"/>
      <c r="AF24" s="440"/>
      <c r="AH24" s="408"/>
    </row>
    <row r="25" spans="1:34" ht="27" thickTop="1">
      <c r="A25" s="344" t="s">
        <v>151</v>
      </c>
      <c r="B25" s="346">
        <v>4.4779999999999998</v>
      </c>
      <c r="C25" s="346">
        <v>3.7684000000000002</v>
      </c>
      <c r="D25" s="346">
        <v>4.1795</v>
      </c>
      <c r="E25" s="346">
        <v>3.3248000000000002</v>
      </c>
      <c r="F25" s="409">
        <v>3.2</v>
      </c>
      <c r="G25" s="346">
        <v>3.47864</v>
      </c>
      <c r="H25" s="346">
        <v>3.6916000000000002</v>
      </c>
      <c r="I25" s="346">
        <v>3.2816000000000001</v>
      </c>
      <c r="J25" s="346">
        <v>3.2221000000000002</v>
      </c>
      <c r="K25" s="346">
        <v>3.6585000000000001</v>
      </c>
      <c r="L25" s="346">
        <v>3.7473999999999998</v>
      </c>
      <c r="M25" s="346">
        <v>3.944</v>
      </c>
      <c r="N25" s="366"/>
      <c r="O25" s="369">
        <v>43.974540000000005</v>
      </c>
      <c r="P25" s="277"/>
      <c r="Q25" s="303"/>
      <c r="R25" s="303"/>
      <c r="S25" s="296"/>
      <c r="T25" s="344" t="s">
        <v>151</v>
      </c>
      <c r="U25" s="410">
        <v>3.7819999975199989</v>
      </c>
      <c r="V25" s="410">
        <v>3.4159999977599993</v>
      </c>
      <c r="W25" s="410">
        <v>3.7819999975199989</v>
      </c>
      <c r="X25" s="410">
        <v>3.6599999975999991</v>
      </c>
      <c r="Y25" s="410">
        <v>4.2779999999999978</v>
      </c>
      <c r="Z25" s="410">
        <v>4.1399999999999979</v>
      </c>
      <c r="AA25" s="410">
        <v>4.2779999999999978</v>
      </c>
      <c r="AB25" s="410">
        <v>4.2779999999999978</v>
      </c>
      <c r="AC25" s="410">
        <v>4.1399999999999979</v>
      </c>
      <c r="AD25" s="410">
        <v>4.2779999999999978</v>
      </c>
      <c r="AE25" s="410">
        <v>3.6599999975999991</v>
      </c>
      <c r="AF25" s="410">
        <v>3.6599999975999991</v>
      </c>
      <c r="AG25" s="395"/>
      <c r="AH25" s="369">
        <v>47.351999985599981</v>
      </c>
    </row>
    <row r="26" spans="1:34" ht="26.25">
      <c r="A26" s="345" t="s">
        <v>152</v>
      </c>
      <c r="B26" s="325">
        <v>2.1173000000000002</v>
      </c>
      <c r="C26" s="325">
        <v>1.1602999999999999</v>
      </c>
      <c r="D26" s="325">
        <v>0.94950000000000001</v>
      </c>
      <c r="E26" s="325">
        <v>1.3917999999999999</v>
      </c>
      <c r="F26" s="348">
        <v>1.2843</v>
      </c>
      <c r="G26" s="325">
        <v>2.1332900000000001</v>
      </c>
      <c r="H26" s="325">
        <v>1.2141999999999999</v>
      </c>
      <c r="I26" s="325">
        <v>0.2016</v>
      </c>
      <c r="J26" s="325">
        <v>1.0038</v>
      </c>
      <c r="K26" s="325">
        <v>1.3960999999999999</v>
      </c>
      <c r="L26" s="325">
        <v>1.08829</v>
      </c>
      <c r="M26" s="325">
        <v>0.7823</v>
      </c>
      <c r="N26" s="366"/>
      <c r="O26" s="358">
        <v>14.722780000000002</v>
      </c>
      <c r="P26" s="277"/>
      <c r="Q26" s="303"/>
      <c r="R26" s="303"/>
      <c r="S26" s="296"/>
      <c r="T26" s="345" t="s">
        <v>152</v>
      </c>
      <c r="U26" s="412">
        <v>0</v>
      </c>
      <c r="V26" s="412">
        <v>0</v>
      </c>
      <c r="W26" s="412">
        <v>0</v>
      </c>
      <c r="X26" s="412">
        <v>1.3440000000000001E-2</v>
      </c>
      <c r="Y26" s="412">
        <v>0</v>
      </c>
      <c r="Z26" s="412">
        <v>0</v>
      </c>
      <c r="AA26" s="412">
        <v>0</v>
      </c>
      <c r="AB26" s="412">
        <v>0</v>
      </c>
      <c r="AC26" s="412">
        <v>0</v>
      </c>
      <c r="AD26" s="412">
        <v>0</v>
      </c>
      <c r="AE26" s="412">
        <v>0</v>
      </c>
      <c r="AF26" s="412">
        <v>0</v>
      </c>
      <c r="AG26" s="395"/>
      <c r="AH26" s="358">
        <v>1.3440000000000001E-2</v>
      </c>
    </row>
    <row r="27" spans="1:34" ht="26.25">
      <c r="A27" s="345" t="s">
        <v>153</v>
      </c>
      <c r="B27" s="325">
        <v>1.7646899999999999</v>
      </c>
      <c r="C27" s="325">
        <v>0.54990000000000006</v>
      </c>
      <c r="D27" s="325">
        <v>0.63090000000000002</v>
      </c>
      <c r="E27" s="325">
        <v>1.0370999999999999</v>
      </c>
      <c r="F27" s="325">
        <v>0.99560000000000004</v>
      </c>
      <c r="G27" s="325">
        <v>1.4977999999999998</v>
      </c>
      <c r="H27" s="325">
        <v>1.3109999999999999</v>
      </c>
      <c r="I27" s="325">
        <v>0.12619999999999998</v>
      </c>
      <c r="J27" s="325">
        <v>0.77703</v>
      </c>
      <c r="K27" s="325">
        <v>1.4338900000000001</v>
      </c>
      <c r="L27" s="325">
        <v>0.59599999999999997</v>
      </c>
      <c r="M27" s="325">
        <v>0.19690000000000002</v>
      </c>
      <c r="N27" s="366"/>
      <c r="O27" s="358">
        <v>10.917009999999999</v>
      </c>
      <c r="P27" s="277"/>
      <c r="Q27" s="303"/>
      <c r="R27" s="303"/>
      <c r="S27" s="296"/>
      <c r="T27" s="345" t="s">
        <v>153</v>
      </c>
      <c r="U27" s="412">
        <v>0</v>
      </c>
      <c r="V27" s="412">
        <v>0</v>
      </c>
      <c r="W27" s="412">
        <v>0</v>
      </c>
      <c r="X27" s="412">
        <v>1.8880000000000001E-2</v>
      </c>
      <c r="Y27" s="412">
        <v>0</v>
      </c>
      <c r="Z27" s="412">
        <v>0</v>
      </c>
      <c r="AA27" s="412">
        <v>0</v>
      </c>
      <c r="AB27" s="412">
        <v>0</v>
      </c>
      <c r="AC27" s="412">
        <v>0</v>
      </c>
      <c r="AD27" s="412">
        <v>0</v>
      </c>
      <c r="AE27" s="412">
        <v>0</v>
      </c>
      <c r="AF27" s="412">
        <v>0</v>
      </c>
      <c r="AG27" s="395"/>
      <c r="AH27" s="358">
        <v>1.8880000000000001E-2</v>
      </c>
    </row>
    <row r="28" spans="1:34" ht="26.25">
      <c r="A28" s="345" t="s">
        <v>154</v>
      </c>
      <c r="B28" s="325">
        <v>3.9268000000000001</v>
      </c>
      <c r="C28" s="325">
        <v>2.5398999999999998</v>
      </c>
      <c r="D28" s="325">
        <v>1.5458000000000001</v>
      </c>
      <c r="E28" s="325">
        <v>4.7929300000000001</v>
      </c>
      <c r="F28" s="348">
        <v>2.6</v>
      </c>
      <c r="G28" s="325">
        <v>3.597</v>
      </c>
      <c r="H28" s="325">
        <v>1.61581</v>
      </c>
      <c r="I28" s="325">
        <v>5.7999999999999996E-3</v>
      </c>
      <c r="J28" s="325">
        <v>0.12</v>
      </c>
      <c r="K28" s="325">
        <v>0</v>
      </c>
      <c r="L28" s="325"/>
      <c r="M28" s="325"/>
      <c r="N28" s="366"/>
      <c r="O28" s="358">
        <v>20.744040000000002</v>
      </c>
      <c r="P28" s="277"/>
      <c r="Q28" s="303"/>
      <c r="R28" s="303"/>
      <c r="S28" s="296"/>
      <c r="T28" s="345" t="s">
        <v>154</v>
      </c>
      <c r="U28" s="412"/>
      <c r="V28" s="412"/>
      <c r="W28" s="412"/>
      <c r="X28" s="412"/>
      <c r="Y28" s="412"/>
      <c r="Z28" s="412"/>
      <c r="AA28" s="412"/>
      <c r="AB28" s="412"/>
      <c r="AC28" s="412"/>
      <c r="AD28" s="412"/>
      <c r="AE28" s="412"/>
      <c r="AF28" s="412"/>
      <c r="AG28" s="395"/>
      <c r="AH28" s="358"/>
    </row>
    <row r="29" spans="1:34" ht="26.25">
      <c r="A29" s="345" t="s">
        <v>155</v>
      </c>
      <c r="B29" s="325">
        <v>28.933</v>
      </c>
      <c r="C29" s="325">
        <v>21.419</v>
      </c>
      <c r="D29" s="325">
        <v>6.6859999999999999</v>
      </c>
      <c r="E29" s="325">
        <v>30.181000000000001</v>
      </c>
      <c r="F29" s="348">
        <v>2.375</v>
      </c>
      <c r="G29" s="325">
        <v>41.036000000000001</v>
      </c>
      <c r="H29" s="325">
        <v>15.992999999999999</v>
      </c>
      <c r="I29" s="325">
        <v>0</v>
      </c>
      <c r="J29" s="325">
        <v>0</v>
      </c>
      <c r="K29" s="325">
        <v>0</v>
      </c>
      <c r="L29" s="325">
        <v>8.141</v>
      </c>
      <c r="M29" s="325"/>
      <c r="N29" s="366"/>
      <c r="O29" s="358">
        <v>154.76399999999998</v>
      </c>
      <c r="P29" s="277"/>
      <c r="Q29" s="303"/>
      <c r="R29" s="303"/>
      <c r="S29" s="296"/>
      <c r="T29" s="345" t="s">
        <v>155</v>
      </c>
      <c r="U29" s="412">
        <v>0</v>
      </c>
      <c r="V29" s="412">
        <v>0</v>
      </c>
      <c r="W29" s="412">
        <v>0</v>
      </c>
      <c r="X29" s="412">
        <v>0</v>
      </c>
      <c r="Y29" s="412">
        <v>0</v>
      </c>
      <c r="Z29" s="412">
        <v>0</v>
      </c>
      <c r="AA29" s="412">
        <v>0</v>
      </c>
      <c r="AB29" s="412">
        <v>0</v>
      </c>
      <c r="AC29" s="412">
        <v>0</v>
      </c>
      <c r="AD29" s="412">
        <v>0</v>
      </c>
      <c r="AE29" s="412">
        <v>0</v>
      </c>
      <c r="AF29" s="412"/>
      <c r="AG29" s="395"/>
      <c r="AH29" s="358">
        <v>0</v>
      </c>
    </row>
    <row r="30" spans="1:34" ht="26.25">
      <c r="A30" s="345" t="s">
        <v>156</v>
      </c>
      <c r="B30" s="325">
        <v>109.694</v>
      </c>
      <c r="C30" s="325">
        <v>85.706999999999994</v>
      </c>
      <c r="D30" s="325">
        <v>109.786</v>
      </c>
      <c r="E30" s="325">
        <v>48.886000000000003</v>
      </c>
      <c r="F30" s="348">
        <v>93.132999999999996</v>
      </c>
      <c r="G30" s="325">
        <v>96.531999999999996</v>
      </c>
      <c r="H30" s="325">
        <v>111.068</v>
      </c>
      <c r="I30" s="325">
        <v>105.328</v>
      </c>
      <c r="J30" s="325">
        <v>92.037000000000006</v>
      </c>
      <c r="K30" s="325">
        <v>104.22199999999999</v>
      </c>
      <c r="L30" s="325">
        <v>83.674000000000007</v>
      </c>
      <c r="M30" s="325">
        <v>105.881</v>
      </c>
      <c r="N30" s="366"/>
      <c r="O30" s="358">
        <v>1145.9480000000001</v>
      </c>
      <c r="P30" s="277"/>
      <c r="Q30" s="303"/>
      <c r="R30" s="303"/>
      <c r="S30" s="296"/>
      <c r="T30" s="345" t="s">
        <v>156</v>
      </c>
      <c r="U30" s="412">
        <v>110.61759999999992</v>
      </c>
      <c r="V30" s="412">
        <v>100.12799999999993</v>
      </c>
      <c r="W30" s="412">
        <v>110.85599999999991</v>
      </c>
      <c r="X30" s="412">
        <v>107.27999999999992</v>
      </c>
      <c r="Y30" s="412">
        <v>110.85599999999991</v>
      </c>
      <c r="Z30" s="412">
        <v>107.27999999999992</v>
      </c>
      <c r="AA30" s="412">
        <v>0</v>
      </c>
      <c r="AB30" s="412">
        <v>78.43359999999997</v>
      </c>
      <c r="AC30" s="412">
        <v>107.27999999999992</v>
      </c>
      <c r="AD30" s="412">
        <v>110.85599999999991</v>
      </c>
      <c r="AE30" s="412">
        <v>107.04159999999993</v>
      </c>
      <c r="AF30" s="412">
        <v>107.27999999999992</v>
      </c>
      <c r="AG30" s="395"/>
      <c r="AH30" s="358">
        <v>1157.908799999999</v>
      </c>
    </row>
    <row r="31" spans="1:34" ht="26.25">
      <c r="A31" s="345" t="s">
        <v>157</v>
      </c>
      <c r="B31" s="325">
        <v>113.782</v>
      </c>
      <c r="C31" s="325">
        <v>100.434</v>
      </c>
      <c r="D31" s="325">
        <v>90.933999999999997</v>
      </c>
      <c r="E31" s="325">
        <v>111.449</v>
      </c>
      <c r="F31" s="348">
        <v>114.881</v>
      </c>
      <c r="G31" s="325">
        <v>105.18</v>
      </c>
      <c r="H31" s="325">
        <v>112.38200000000001</v>
      </c>
      <c r="I31" s="325">
        <v>99.043999999999997</v>
      </c>
      <c r="J31" s="325">
        <v>110.44199999999999</v>
      </c>
      <c r="K31" s="325">
        <v>112.82299999999999</v>
      </c>
      <c r="L31" s="325">
        <v>29.088999999999999</v>
      </c>
      <c r="M31" s="325">
        <v>3.0000000000000001E-3</v>
      </c>
      <c r="N31" s="366"/>
      <c r="O31" s="358">
        <v>1100.443</v>
      </c>
      <c r="P31" s="277"/>
      <c r="Q31" s="303"/>
      <c r="R31" s="303"/>
      <c r="S31" s="296"/>
      <c r="T31" s="345" t="s">
        <v>157</v>
      </c>
      <c r="U31" s="412">
        <v>114.57599999999996</v>
      </c>
      <c r="V31" s="412">
        <v>103.48799999999997</v>
      </c>
      <c r="W31" s="412">
        <v>114.57599999999996</v>
      </c>
      <c r="X31" s="412">
        <v>110.87999999999997</v>
      </c>
      <c r="Y31" s="412">
        <v>114.57599999999996</v>
      </c>
      <c r="Z31" s="412">
        <v>110.63359999999997</v>
      </c>
      <c r="AA31" s="412">
        <v>114.57599999999996</v>
      </c>
      <c r="AB31" s="412">
        <v>114.57599999999996</v>
      </c>
      <c r="AC31" s="412">
        <v>110.87999999999997</v>
      </c>
      <c r="AD31" s="412">
        <v>114.57599999999996</v>
      </c>
      <c r="AE31" s="412">
        <v>81.065599999999989</v>
      </c>
      <c r="AF31" s="412">
        <v>48.047999999999995</v>
      </c>
      <c r="AG31" s="395"/>
      <c r="AH31" s="358">
        <v>1252.4511999999995</v>
      </c>
    </row>
    <row r="32" spans="1:34" ht="26.25">
      <c r="A32" s="411" t="s">
        <v>158</v>
      </c>
      <c r="B32" s="325">
        <v>2.775E-2</v>
      </c>
      <c r="C32" s="325">
        <v>1.9310000000000001E-2</v>
      </c>
      <c r="D32" s="325">
        <v>3.1949999999999999E-2</v>
      </c>
      <c r="E32" s="325">
        <v>8.4499999999999992E-3</v>
      </c>
      <c r="F32" s="348">
        <v>1.064E-2</v>
      </c>
      <c r="G32" s="325">
        <v>1.304E-2</v>
      </c>
      <c r="H32" s="325">
        <v>1.5859999999999999E-2</v>
      </c>
      <c r="I32" s="325">
        <v>8.5299999999999994E-3</v>
      </c>
      <c r="J32" s="325">
        <v>7.4599999999999996E-3</v>
      </c>
      <c r="K32" s="325">
        <v>1.8519999999999998E-2</v>
      </c>
      <c r="L32" s="325">
        <v>2.2849999999999999E-2</v>
      </c>
      <c r="M32" s="325">
        <v>6.6400000000000001E-3</v>
      </c>
      <c r="N32" s="366"/>
      <c r="O32" s="358">
        <v>0.19100000000000003</v>
      </c>
      <c r="P32" s="277"/>
      <c r="Q32" s="303"/>
      <c r="R32" s="303"/>
      <c r="S32" s="296"/>
      <c r="T32" s="411" t="s">
        <v>158</v>
      </c>
      <c r="U32" s="412">
        <v>0</v>
      </c>
      <c r="V32" s="412">
        <v>0</v>
      </c>
      <c r="W32" s="412">
        <v>0</v>
      </c>
      <c r="X32" s="412">
        <v>0</v>
      </c>
      <c r="Y32" s="412">
        <v>0</v>
      </c>
      <c r="Z32" s="412">
        <v>0</v>
      </c>
      <c r="AA32" s="412">
        <v>0</v>
      </c>
      <c r="AB32" s="412">
        <v>0</v>
      </c>
      <c r="AC32" s="412">
        <v>0</v>
      </c>
      <c r="AD32" s="412">
        <v>0</v>
      </c>
      <c r="AE32" s="412">
        <v>0</v>
      </c>
      <c r="AF32" s="412"/>
      <c r="AG32" s="395"/>
      <c r="AH32" s="358">
        <v>0</v>
      </c>
    </row>
    <row r="33" spans="1:34" ht="27" thickBot="1">
      <c r="A33" s="441" t="s">
        <v>159</v>
      </c>
      <c r="B33" s="323">
        <v>1.0540000000000001E-2</v>
      </c>
      <c r="C33" s="323">
        <v>1.397E-2</v>
      </c>
      <c r="D33" s="323">
        <v>3.9629999999999999E-2</v>
      </c>
      <c r="E33" s="323">
        <v>7.3800000000000003E-3</v>
      </c>
      <c r="F33" s="433">
        <v>1.502E-2</v>
      </c>
      <c r="G33" s="323">
        <v>5.96E-3</v>
      </c>
      <c r="H33" s="323">
        <v>7.77E-3</v>
      </c>
      <c r="I33" s="323">
        <v>4.5900000000000003E-3</v>
      </c>
      <c r="J33" s="323">
        <v>4.3800000000000002E-3</v>
      </c>
      <c r="K33" s="323">
        <v>1.0999999999999999E-2</v>
      </c>
      <c r="L33" s="323">
        <v>1.2579999999999999E-2</v>
      </c>
      <c r="M33" s="323">
        <v>3.64E-3</v>
      </c>
      <c r="N33" s="366"/>
      <c r="O33" s="334">
        <v>0.13646</v>
      </c>
      <c r="P33" s="277"/>
      <c r="Q33" s="303"/>
      <c r="R33" s="303"/>
      <c r="S33" s="296"/>
      <c r="T33" s="441" t="s">
        <v>159</v>
      </c>
      <c r="U33" s="434">
        <v>0</v>
      </c>
      <c r="V33" s="434">
        <v>0</v>
      </c>
      <c r="W33" s="434">
        <v>0</v>
      </c>
      <c r="X33" s="434">
        <v>2.3104000000000002E-3</v>
      </c>
      <c r="Y33" s="434">
        <v>0</v>
      </c>
      <c r="Z33" s="434">
        <v>0</v>
      </c>
      <c r="AA33" s="414">
        <v>0</v>
      </c>
      <c r="AB33" s="414">
        <v>0</v>
      </c>
      <c r="AC33" s="414">
        <v>0</v>
      </c>
      <c r="AD33" s="414">
        <v>0</v>
      </c>
      <c r="AE33" s="414">
        <v>0</v>
      </c>
      <c r="AF33" s="414"/>
      <c r="AG33" s="395"/>
      <c r="AH33" s="334">
        <v>2.3104000000000002E-3</v>
      </c>
    </row>
    <row r="34" spans="1:34" ht="27" thickTop="1">
      <c r="A34" s="321" t="s">
        <v>134</v>
      </c>
      <c r="B34" s="346">
        <v>3.3905899999999995</v>
      </c>
      <c r="C34" s="346">
        <v>5.4590100000000001</v>
      </c>
      <c r="D34" s="346">
        <v>2.27298</v>
      </c>
      <c r="E34" s="346">
        <v>8.1847399999999997</v>
      </c>
      <c r="F34" s="409">
        <v>7.0252499999999998</v>
      </c>
      <c r="G34" s="346">
        <v>2.5706600000000002</v>
      </c>
      <c r="H34" s="346">
        <v>1.77959</v>
      </c>
      <c r="I34" s="346">
        <v>1.05874</v>
      </c>
      <c r="J34" s="346">
        <v>0</v>
      </c>
      <c r="K34" s="346">
        <v>0</v>
      </c>
      <c r="L34" s="346">
        <v>0</v>
      </c>
      <c r="M34" s="346"/>
      <c r="N34" s="357"/>
      <c r="O34" s="369">
        <v>31.741559999999996</v>
      </c>
      <c r="P34" s="277"/>
      <c r="Q34" s="295"/>
      <c r="R34" s="295"/>
      <c r="S34" s="296"/>
      <c r="T34" s="321" t="s">
        <v>134</v>
      </c>
      <c r="U34" s="436">
        <v>0</v>
      </c>
      <c r="V34" s="436"/>
      <c r="W34" s="436"/>
      <c r="X34" s="436"/>
      <c r="Y34" s="436"/>
      <c r="Z34" s="436"/>
      <c r="AA34" s="436"/>
      <c r="AB34" s="436"/>
      <c r="AC34" s="436"/>
      <c r="AD34" s="436"/>
      <c r="AE34" s="436"/>
      <c r="AF34" s="436"/>
      <c r="AG34" s="435"/>
      <c r="AH34" s="369">
        <v>17.203144062255998</v>
      </c>
    </row>
    <row r="35" spans="1:34" ht="26.25">
      <c r="A35" s="345" t="s">
        <v>135</v>
      </c>
      <c r="B35" s="325">
        <v>113.3798</v>
      </c>
      <c r="C35" s="325">
        <v>61.11204</v>
      </c>
      <c r="D35" s="325">
        <v>75.654359999999997</v>
      </c>
      <c r="E35" s="325">
        <v>80.836389999999994</v>
      </c>
      <c r="F35" s="325">
        <v>43.717449999999999</v>
      </c>
      <c r="G35" s="325">
        <v>63.320619999999998</v>
      </c>
      <c r="H35" s="325">
        <v>57.42313</v>
      </c>
      <c r="I35" s="325">
        <v>50.19117</v>
      </c>
      <c r="J35" s="325">
        <v>96.853219999999993</v>
      </c>
      <c r="K35" s="325">
        <v>108.4434</v>
      </c>
      <c r="L35" s="325">
        <v>97.727180000000004</v>
      </c>
      <c r="M35" s="325">
        <v>87.689729999999997</v>
      </c>
      <c r="N35" s="357"/>
      <c r="O35" s="358">
        <v>936.34848999999986</v>
      </c>
      <c r="P35" s="277"/>
      <c r="Q35" s="295"/>
      <c r="R35" s="295"/>
      <c r="S35" s="296"/>
      <c r="T35" s="345" t="s">
        <v>135</v>
      </c>
      <c r="U35" s="437">
        <v>118.68137160445606</v>
      </c>
      <c r="V35" s="437">
        <v>97.855388230832034</v>
      </c>
      <c r="W35" s="437">
        <v>106.75888303296804</v>
      </c>
      <c r="X35" s="437">
        <v>114.96341521076008</v>
      </c>
      <c r="Y35" s="437">
        <v>115.83008038149607</v>
      </c>
      <c r="Z35" s="437">
        <v>110.78282938697606</v>
      </c>
      <c r="AA35" s="437">
        <v>118.91194784656008</v>
      </c>
      <c r="AB35" s="437">
        <v>76.80000000000004</v>
      </c>
      <c r="AC35" s="437">
        <v>78.117840072624034</v>
      </c>
      <c r="AD35" s="437">
        <v>88.762886194520036</v>
      </c>
      <c r="AE35" s="437">
        <v>57.38889934200801</v>
      </c>
      <c r="AF35" s="437">
        <v>114.90918465046407</v>
      </c>
      <c r="AG35" s="435"/>
      <c r="AH35" s="358">
        <v>1199.7627259536648</v>
      </c>
    </row>
    <row r="36" spans="1:34" ht="26.25">
      <c r="A36" s="345" t="s">
        <v>136</v>
      </c>
      <c r="B36" s="325">
        <v>169.30416</v>
      </c>
      <c r="C36" s="325">
        <v>103.04301000000001</v>
      </c>
      <c r="D36" s="325">
        <v>90.130759999999995</v>
      </c>
      <c r="E36" s="325">
        <v>163.86596</v>
      </c>
      <c r="F36" s="348">
        <v>167.40188999999998</v>
      </c>
      <c r="G36" s="325">
        <v>168.31621000000001</v>
      </c>
      <c r="H36" s="325">
        <v>166.97201999999999</v>
      </c>
      <c r="I36" s="325">
        <v>174.70107000000002</v>
      </c>
      <c r="J36" s="325">
        <v>163.43728999999999</v>
      </c>
      <c r="K36" s="325">
        <v>170.81092999999998</v>
      </c>
      <c r="L36" s="325">
        <v>161.84515999999999</v>
      </c>
      <c r="M36" s="325">
        <v>174.67405000000002</v>
      </c>
      <c r="N36" s="357"/>
      <c r="O36" s="358">
        <v>1874.50251</v>
      </c>
      <c r="P36" s="277"/>
      <c r="Q36" s="295"/>
      <c r="R36" s="295"/>
      <c r="S36" s="296"/>
      <c r="T36" s="345" t="s">
        <v>136</v>
      </c>
      <c r="U36" s="437">
        <v>121.19679999999995</v>
      </c>
      <c r="V36" s="437">
        <v>81.983999999999966</v>
      </c>
      <c r="W36" s="437">
        <v>171.50399999999996</v>
      </c>
      <c r="X36" s="437">
        <v>156.72</v>
      </c>
      <c r="Y36" s="437">
        <v>86.30400000000003</v>
      </c>
      <c r="Z36" s="437">
        <v>162.57599999999999</v>
      </c>
      <c r="AA36" s="437">
        <v>177.072</v>
      </c>
      <c r="AB36" s="437">
        <v>177.072</v>
      </c>
      <c r="AC36" s="437">
        <v>171.17439999999999</v>
      </c>
      <c r="AD36" s="437">
        <v>177.072</v>
      </c>
      <c r="AE36" s="437">
        <v>170.97919999999999</v>
      </c>
      <c r="AF36" s="437">
        <v>171.35999999999999</v>
      </c>
      <c r="AG36" s="435"/>
      <c r="AH36" s="358">
        <v>1825.0144</v>
      </c>
    </row>
    <row r="37" spans="1:34" ht="26.25">
      <c r="A37" s="345" t="s">
        <v>137</v>
      </c>
      <c r="B37" s="325">
        <v>128.03460000000001</v>
      </c>
      <c r="C37" s="325">
        <v>89.712699999999998</v>
      </c>
      <c r="D37" s="325">
        <v>176.40100000000001</v>
      </c>
      <c r="E37" s="325">
        <v>108.8199</v>
      </c>
      <c r="F37" s="348">
        <v>137.62845999999999</v>
      </c>
      <c r="G37" s="325">
        <v>2.4672999999999998</v>
      </c>
      <c r="H37" s="325">
        <v>127.4365</v>
      </c>
      <c r="I37" s="325">
        <v>150.06744</v>
      </c>
      <c r="J37" s="325">
        <v>114.31854999999999</v>
      </c>
      <c r="K37" s="325">
        <v>120.98133000000001</v>
      </c>
      <c r="L37" s="325">
        <v>142.90034</v>
      </c>
      <c r="M37" s="325">
        <v>151.95412999999999</v>
      </c>
      <c r="N37" s="357"/>
      <c r="O37" s="358">
        <v>1450.7222500000003</v>
      </c>
      <c r="P37" s="277"/>
      <c r="Q37" s="295"/>
      <c r="R37" s="295"/>
      <c r="S37" s="296"/>
      <c r="T37" s="345" t="s">
        <v>137</v>
      </c>
      <c r="U37" s="437">
        <v>179.62006700644798</v>
      </c>
      <c r="V37" s="437">
        <v>228.59188332221606</v>
      </c>
      <c r="W37" s="437">
        <v>186.65100995707996</v>
      </c>
      <c r="X37" s="437">
        <v>223.25941037712795</v>
      </c>
      <c r="Y37" s="437">
        <v>254.33862353868801</v>
      </c>
      <c r="Z37" s="437">
        <v>223.19482334404802</v>
      </c>
      <c r="AA37" s="437">
        <v>224.26151468152</v>
      </c>
      <c r="AB37" s="437">
        <v>245.84079351033608</v>
      </c>
      <c r="AC37" s="437">
        <v>241.28428371351998</v>
      </c>
      <c r="AD37" s="437">
        <v>238.41547850637602</v>
      </c>
      <c r="AE37" s="437">
        <v>238.96520885208804</v>
      </c>
      <c r="AF37" s="437">
        <v>218.28180830759197</v>
      </c>
      <c r="AG37" s="435"/>
      <c r="AH37" s="358">
        <v>2702.7049051170397</v>
      </c>
    </row>
    <row r="38" spans="1:34" ht="26.25">
      <c r="A38" s="345" t="s">
        <v>138</v>
      </c>
      <c r="B38" s="325">
        <v>0.35783999999999999</v>
      </c>
      <c r="C38" s="325">
        <v>0.29160999999999998</v>
      </c>
      <c r="D38" s="325">
        <v>0.47314000000000001</v>
      </c>
      <c r="E38" s="325">
        <v>0.27065</v>
      </c>
      <c r="F38" s="348">
        <v>0.49096000000000001</v>
      </c>
      <c r="G38" s="325">
        <v>9.9099999999999994E-2</v>
      </c>
      <c r="H38" s="325">
        <v>6.6600000000000006E-2</v>
      </c>
      <c r="I38" s="325">
        <v>7.3090000000000002E-2</v>
      </c>
      <c r="J38" s="325">
        <v>5.6579999999999998E-2</v>
      </c>
      <c r="K38" s="325">
        <v>0.28203</v>
      </c>
      <c r="L38" s="325">
        <v>0.23502999999999999</v>
      </c>
      <c r="M38" s="325"/>
      <c r="N38" s="366"/>
      <c r="O38" s="358">
        <v>2.6966299999999999</v>
      </c>
      <c r="P38" s="277"/>
      <c r="Q38" s="303"/>
      <c r="R38" s="303"/>
      <c r="S38" s="296"/>
      <c r="T38" s="345" t="s">
        <v>138</v>
      </c>
      <c r="U38" s="412">
        <v>0</v>
      </c>
      <c r="V38" s="412"/>
      <c r="W38" s="412"/>
      <c r="X38" s="412"/>
      <c r="Y38" s="412"/>
      <c r="Z38" s="412">
        <v>0</v>
      </c>
      <c r="AA38" s="412">
        <v>0</v>
      </c>
      <c r="AB38" s="412">
        <v>0</v>
      </c>
      <c r="AC38" s="412">
        <v>0</v>
      </c>
      <c r="AD38" s="412">
        <v>0</v>
      </c>
      <c r="AE38" s="412">
        <v>0</v>
      </c>
      <c r="AF38" s="412"/>
      <c r="AG38" s="395"/>
      <c r="AH38" s="358">
        <v>6.5499179920000001E-3</v>
      </c>
    </row>
    <row r="39" spans="1:34" ht="26.25">
      <c r="A39" s="345" t="s">
        <v>139</v>
      </c>
      <c r="B39" s="325">
        <v>0.28472999999999998</v>
      </c>
      <c r="C39" s="325">
        <v>0.30813000000000001</v>
      </c>
      <c r="D39" s="325">
        <v>0.41141</v>
      </c>
      <c r="E39" s="325">
        <v>0.18292</v>
      </c>
      <c r="F39" s="348">
        <v>0.32996999999999999</v>
      </c>
      <c r="G39" s="325">
        <v>5.527E-2</v>
      </c>
      <c r="H39" s="325">
        <v>6.8059999999999996E-2</v>
      </c>
      <c r="I39" s="325">
        <v>7.3039999999999994E-2</v>
      </c>
      <c r="J39" s="325">
        <v>5.484E-2</v>
      </c>
      <c r="K39" s="325">
        <v>0.15456</v>
      </c>
      <c r="L39" s="325">
        <v>0.24</v>
      </c>
      <c r="M39" s="325"/>
      <c r="N39" s="366"/>
      <c r="O39" s="358">
        <v>2.1629300000000002</v>
      </c>
      <c r="P39" s="277"/>
      <c r="Q39" s="303"/>
      <c r="R39" s="303"/>
      <c r="S39" s="296"/>
      <c r="T39" s="345" t="s">
        <v>139</v>
      </c>
      <c r="U39" s="412">
        <v>0</v>
      </c>
      <c r="V39" s="412"/>
      <c r="W39" s="412"/>
      <c r="X39" s="412"/>
      <c r="Y39" s="412"/>
      <c r="Z39" s="412">
        <v>0</v>
      </c>
      <c r="AA39" s="412">
        <v>0</v>
      </c>
      <c r="AB39" s="412">
        <v>0</v>
      </c>
      <c r="AC39" s="412">
        <v>0</v>
      </c>
      <c r="AD39" s="412">
        <v>0</v>
      </c>
      <c r="AE39" s="412">
        <v>0</v>
      </c>
      <c r="AF39" s="412"/>
      <c r="AG39" s="395"/>
      <c r="AH39" s="358">
        <v>6.5499179920000001E-3</v>
      </c>
    </row>
    <row r="40" spans="1:34" ht="26.25">
      <c r="A40" s="345" t="s">
        <v>140</v>
      </c>
      <c r="B40" s="325">
        <v>1.5057</v>
      </c>
      <c r="C40" s="325">
        <v>1.7180599999999999</v>
      </c>
      <c r="D40" s="325">
        <v>1.5508999999999999</v>
      </c>
      <c r="E40" s="325">
        <v>2.1693600000000002</v>
      </c>
      <c r="F40" s="348">
        <v>1.8093600000000001</v>
      </c>
      <c r="G40" s="325">
        <v>1.59358</v>
      </c>
      <c r="H40" s="325">
        <v>1.02336</v>
      </c>
      <c r="I40" s="325">
        <v>0.36831000000000003</v>
      </c>
      <c r="J40" s="325">
        <v>0.92666999999999999</v>
      </c>
      <c r="K40" s="325">
        <v>1.1193200000000001</v>
      </c>
      <c r="L40" s="325">
        <v>0.13589999999999999</v>
      </c>
      <c r="M40" s="325">
        <v>5.706E-2</v>
      </c>
      <c r="N40" s="366"/>
      <c r="O40" s="358">
        <v>13.977579999999998</v>
      </c>
      <c r="P40" s="277"/>
      <c r="Q40" s="303"/>
      <c r="R40" s="303"/>
      <c r="S40" s="296"/>
      <c r="T40" s="345" t="s">
        <v>140</v>
      </c>
      <c r="U40" s="412">
        <v>0</v>
      </c>
      <c r="V40" s="412"/>
      <c r="W40" s="412"/>
      <c r="X40" s="412"/>
      <c r="Y40" s="412"/>
      <c r="Z40" s="412">
        <v>0</v>
      </c>
      <c r="AA40" s="412">
        <v>0</v>
      </c>
      <c r="AB40" s="412">
        <v>0</v>
      </c>
      <c r="AC40" s="412">
        <v>0</v>
      </c>
      <c r="AD40" s="412">
        <v>0</v>
      </c>
      <c r="AE40" s="412">
        <v>0</v>
      </c>
      <c r="AF40" s="412"/>
      <c r="AG40" s="395"/>
      <c r="AH40" s="358">
        <v>4.48E-2</v>
      </c>
    </row>
    <row r="41" spans="1:34" ht="26.25">
      <c r="A41" s="345" t="s">
        <v>141</v>
      </c>
      <c r="B41" s="325">
        <v>20.254180000000002</v>
      </c>
      <c r="C41" s="325">
        <v>16.5472</v>
      </c>
      <c r="D41" s="325">
        <v>16.645980000000002</v>
      </c>
      <c r="E41" s="325">
        <v>24.430779999999999</v>
      </c>
      <c r="F41" s="348">
        <v>19.709099999999999</v>
      </c>
      <c r="G41" s="325">
        <v>17.346800000000002</v>
      </c>
      <c r="H41" s="325">
        <v>23.021699999999999</v>
      </c>
      <c r="I41" s="325">
        <v>26.912400000000002</v>
      </c>
      <c r="J41" s="325">
        <v>12.69167</v>
      </c>
      <c r="K41" s="325">
        <v>27.835699999999999</v>
      </c>
      <c r="L41" s="325">
        <v>26.7439</v>
      </c>
      <c r="M41" s="325">
        <v>26.103729999999999</v>
      </c>
      <c r="N41" s="366"/>
      <c r="O41" s="358">
        <v>258.24313999999998</v>
      </c>
      <c r="P41" s="277"/>
      <c r="Q41" s="303"/>
      <c r="R41" s="303"/>
      <c r="S41" s="296"/>
      <c r="T41" s="345" t="s">
        <v>141</v>
      </c>
      <c r="U41" s="412">
        <v>0</v>
      </c>
      <c r="V41" s="412"/>
      <c r="W41" s="412"/>
      <c r="X41" s="412"/>
      <c r="Y41" s="412"/>
      <c r="Z41" s="412">
        <v>0</v>
      </c>
      <c r="AA41" s="412">
        <v>0</v>
      </c>
      <c r="AB41" s="412">
        <v>0</v>
      </c>
      <c r="AC41" s="412">
        <v>0</v>
      </c>
      <c r="AD41" s="412">
        <v>0</v>
      </c>
      <c r="AE41" s="412">
        <v>0</v>
      </c>
      <c r="AF41" s="412"/>
      <c r="AG41" s="395"/>
      <c r="AH41" s="358">
        <v>8.8561032056000008E-2</v>
      </c>
    </row>
    <row r="42" spans="1:34" ht="27" thickBot="1">
      <c r="A42" s="438" t="s">
        <v>331</v>
      </c>
      <c r="B42" s="323"/>
      <c r="C42" s="323"/>
      <c r="D42" s="323"/>
      <c r="E42" s="323"/>
      <c r="F42" s="393"/>
      <c r="G42" s="323"/>
      <c r="H42" s="323">
        <v>0.223</v>
      </c>
      <c r="I42" s="323">
        <v>0.25540000000000002</v>
      </c>
      <c r="J42" s="323">
        <v>0.38696999999999998</v>
      </c>
      <c r="K42" s="323">
        <v>0.40589999999999998</v>
      </c>
      <c r="L42" s="323">
        <v>0.40820000000000001</v>
      </c>
      <c r="M42" s="323">
        <v>0.38109999999999999</v>
      </c>
      <c r="N42" s="366"/>
      <c r="O42" s="334">
        <v>2.0605699999999998</v>
      </c>
      <c r="T42" s="438" t="s">
        <v>331</v>
      </c>
      <c r="U42" s="434"/>
      <c r="V42" s="434"/>
      <c r="W42" s="434"/>
      <c r="X42" s="434"/>
      <c r="Y42" s="434"/>
      <c r="Z42" s="434"/>
      <c r="AA42" s="434"/>
      <c r="AB42" s="434"/>
      <c r="AC42" s="434"/>
      <c r="AD42" s="434"/>
      <c r="AE42" s="434"/>
      <c r="AF42" s="434"/>
      <c r="AG42" s="366"/>
      <c r="AH42" s="334"/>
    </row>
    <row r="43" spans="1:34" ht="27" thickTop="1">
      <c r="A43" s="321" t="s">
        <v>142</v>
      </c>
      <c r="B43" s="346">
        <v>701.24567999999999</v>
      </c>
      <c r="C43" s="346">
        <v>493.80353999999988</v>
      </c>
      <c r="D43" s="346">
        <v>578.32380999999987</v>
      </c>
      <c r="E43" s="346">
        <v>589.83915999999999</v>
      </c>
      <c r="F43" s="346">
        <v>596.60699999999997</v>
      </c>
      <c r="G43" s="346">
        <v>509.24327000000005</v>
      </c>
      <c r="H43" s="346">
        <v>625.31319999999994</v>
      </c>
      <c r="I43" s="346">
        <v>611.70097999999996</v>
      </c>
      <c r="J43" s="346">
        <v>596.33956000000001</v>
      </c>
      <c r="K43" s="346">
        <v>653.59617999999978</v>
      </c>
      <c r="L43" s="346">
        <v>556.60683000000006</v>
      </c>
      <c r="M43" s="346">
        <v>551.67728</v>
      </c>
      <c r="N43" s="366"/>
      <c r="O43" s="369">
        <v>7064.2964899999988</v>
      </c>
      <c r="P43" s="277"/>
      <c r="Q43" s="291"/>
      <c r="R43" s="291"/>
      <c r="S43" s="276"/>
      <c r="T43" s="321" t="s">
        <v>142</v>
      </c>
      <c r="U43" s="349">
        <v>648.47383860842388</v>
      </c>
      <c r="V43" s="349">
        <v>615.46327155080803</v>
      </c>
      <c r="W43" s="349">
        <v>694.12789298756775</v>
      </c>
      <c r="X43" s="349">
        <v>716.79514558548794</v>
      </c>
      <c r="Y43" s="349">
        <v>686.18270392018394</v>
      </c>
      <c r="Z43" s="349">
        <v>718.607252731024</v>
      </c>
      <c r="AA43" s="349">
        <v>639.09946252808004</v>
      </c>
      <c r="AB43" s="349">
        <v>697.00039351033604</v>
      </c>
      <c r="AC43" s="349">
        <v>712.87652378614393</v>
      </c>
      <c r="AD43" s="349">
        <v>733.96036470089598</v>
      </c>
      <c r="AE43" s="349">
        <v>659.10050819169601</v>
      </c>
      <c r="AF43" s="349">
        <v>663.53899295565589</v>
      </c>
      <c r="AG43" s="435"/>
      <c r="AH43" s="369">
        <v>8185.2263510563034</v>
      </c>
    </row>
    <row r="44" spans="1:34" ht="26.25">
      <c r="A44" s="345" t="s">
        <v>143</v>
      </c>
      <c r="B44" s="325">
        <v>44.600976941666701</v>
      </c>
      <c r="C44" s="325">
        <v>33.262632549500005</v>
      </c>
      <c r="D44" s="325">
        <v>33.997984149499999</v>
      </c>
      <c r="E44" s="325">
        <v>35.492840000000001</v>
      </c>
      <c r="F44" s="348">
        <v>34.714389858333298</v>
      </c>
      <c r="G44" s="325">
        <v>34.444000558333322</v>
      </c>
      <c r="H44" s="325">
        <v>43.253521608333337</v>
      </c>
      <c r="I44" s="325">
        <v>41.976953024999993</v>
      </c>
      <c r="J44" s="325">
        <v>37.597015580298319</v>
      </c>
      <c r="K44" s="325">
        <v>32.32488084404666</v>
      </c>
      <c r="L44" s="325">
        <v>24.115299575206649</v>
      </c>
      <c r="M44" s="325">
        <v>33.266590628745682</v>
      </c>
      <c r="N44" s="366"/>
      <c r="O44" s="358">
        <v>429.04708531896404</v>
      </c>
      <c r="P44" s="277"/>
      <c r="Q44" s="291"/>
      <c r="R44" s="291"/>
      <c r="S44" s="276"/>
      <c r="T44" s="345" t="s">
        <v>143</v>
      </c>
      <c r="U44" s="328">
        <v>37.517626008240008</v>
      </c>
      <c r="V44" s="328">
        <v>32.729847846080006</v>
      </c>
      <c r="W44" s="328">
        <v>40.850147184704021</v>
      </c>
      <c r="X44" s="328">
        <v>40.095172912784015</v>
      </c>
      <c r="Y44" s="328">
        <v>36.320199058240014</v>
      </c>
      <c r="Z44" s="328">
        <v>40.456313692488017</v>
      </c>
      <c r="AA44" s="328">
        <v>34.26379204476001</v>
      </c>
      <c r="AB44" s="328">
        <v>37.04399898884801</v>
      </c>
      <c r="AC44" s="328">
        <v>39.29010541120001</v>
      </c>
      <c r="AD44" s="328">
        <v>40.665527058240016</v>
      </c>
      <c r="AE44" s="328">
        <v>35.885353853672008</v>
      </c>
      <c r="AF44" s="328">
        <v>36.564718120800009</v>
      </c>
      <c r="AG44" s="435"/>
      <c r="AH44" s="358">
        <v>451.68280218005611</v>
      </c>
    </row>
    <row r="45" spans="1:34" ht="27" thickBot="1">
      <c r="A45" s="322" t="s">
        <v>144</v>
      </c>
      <c r="B45" s="324">
        <v>656.64470305833333</v>
      </c>
      <c r="C45" s="324">
        <v>460.5409074504999</v>
      </c>
      <c r="D45" s="324">
        <v>544.32582585049988</v>
      </c>
      <c r="E45" s="324">
        <v>554.34631999999999</v>
      </c>
      <c r="F45" s="324">
        <v>561.89261014166664</v>
      </c>
      <c r="G45" s="324">
        <v>474.79926944166675</v>
      </c>
      <c r="H45" s="324">
        <v>582.05967839166658</v>
      </c>
      <c r="I45" s="324">
        <v>569.72402697500002</v>
      </c>
      <c r="J45" s="324">
        <v>558.74254441970174</v>
      </c>
      <c r="K45" s="324">
        <v>621.2712991559531</v>
      </c>
      <c r="L45" s="324">
        <v>532.49153042479338</v>
      </c>
      <c r="M45" s="324">
        <v>518.41068937125431</v>
      </c>
      <c r="N45" s="366"/>
      <c r="O45" s="359">
        <v>6635.2494046810352</v>
      </c>
      <c r="P45" s="277"/>
      <c r="Q45" s="291"/>
      <c r="R45" s="291"/>
      <c r="S45" s="276"/>
      <c r="T45" s="322" t="s">
        <v>144</v>
      </c>
      <c r="U45" s="329">
        <v>610.9562126001839</v>
      </c>
      <c r="V45" s="329">
        <v>582.73342370472801</v>
      </c>
      <c r="W45" s="329">
        <v>653.27774580286371</v>
      </c>
      <c r="X45" s="329">
        <v>676.69997267270389</v>
      </c>
      <c r="Y45" s="329">
        <v>649.86250486194388</v>
      </c>
      <c r="Z45" s="329">
        <v>678.15093903853597</v>
      </c>
      <c r="AA45" s="329">
        <v>604.83567048331997</v>
      </c>
      <c r="AB45" s="329">
        <v>659.95639452148805</v>
      </c>
      <c r="AC45" s="329">
        <v>673.58641837494395</v>
      </c>
      <c r="AD45" s="329">
        <v>693.29483764265592</v>
      </c>
      <c r="AE45" s="329">
        <v>623.21515433802404</v>
      </c>
      <c r="AF45" s="329">
        <v>626.97427483485592</v>
      </c>
      <c r="AG45" s="435"/>
      <c r="AH45" s="359">
        <v>7733.5435488762459</v>
      </c>
    </row>
    <row r="46" spans="1:34" ht="27" thickTop="1">
      <c r="A46" s="543"/>
      <c r="B46" s="491"/>
      <c r="C46" s="382"/>
      <c r="D46" s="382"/>
      <c r="E46" s="382"/>
      <c r="F46" s="381"/>
      <c r="G46" s="382"/>
      <c r="H46" s="380"/>
      <c r="I46" s="380"/>
      <c r="J46" s="380"/>
      <c r="K46" s="380"/>
      <c r="L46" s="380"/>
      <c r="M46" s="380"/>
      <c r="N46" s="301"/>
      <c r="O46" s="383"/>
      <c r="P46" s="277"/>
      <c r="Q46" s="291"/>
      <c r="R46" s="291"/>
      <c r="S46" s="276"/>
      <c r="T46" s="239"/>
      <c r="U46" s="472"/>
      <c r="V46" s="380"/>
      <c r="W46" s="380"/>
      <c r="X46" s="380"/>
      <c r="Y46" s="380"/>
      <c r="Z46" s="380"/>
      <c r="AA46" s="380"/>
      <c r="AB46" s="380"/>
      <c r="AC46" s="380"/>
      <c r="AD46" s="380"/>
      <c r="AE46" s="380"/>
      <c r="AF46" s="380"/>
      <c r="AH46" s="383"/>
    </row>
    <row r="47" spans="1:34" ht="27" thickBot="1">
      <c r="A47" s="553" t="s">
        <v>98</v>
      </c>
      <c r="B47" s="428"/>
      <c r="C47" s="429"/>
      <c r="D47" s="429"/>
      <c r="E47" s="429"/>
      <c r="F47" s="430"/>
      <c r="G47" s="429"/>
      <c r="H47" s="431"/>
      <c r="I47" s="431"/>
      <c r="J47" s="431"/>
      <c r="K47" s="431"/>
      <c r="L47" s="431"/>
      <c r="M47" s="431"/>
      <c r="N47" s="301"/>
      <c r="O47" s="408"/>
      <c r="P47" s="277"/>
      <c r="Q47" s="291"/>
      <c r="R47" s="291"/>
      <c r="S47" s="549"/>
      <c r="T47" s="553" t="s">
        <v>98</v>
      </c>
      <c r="U47" s="465"/>
      <c r="V47" s="431"/>
      <c r="W47" s="431"/>
      <c r="X47" s="431"/>
      <c r="Y47" s="431"/>
      <c r="Z47" s="431"/>
      <c r="AA47" s="431"/>
      <c r="AB47" s="431"/>
      <c r="AC47" s="431"/>
      <c r="AD47" s="431"/>
      <c r="AE47" s="431"/>
      <c r="AF47" s="431"/>
      <c r="AH47" s="466"/>
    </row>
    <row r="48" spans="1:34" ht="27" thickTop="1">
      <c r="A48" s="344" t="s">
        <v>160</v>
      </c>
      <c r="B48" s="346">
        <v>67.535290000000003</v>
      </c>
      <c r="C48" s="346">
        <v>94.361270000000005</v>
      </c>
      <c r="D48" s="346">
        <v>101.00109999999999</v>
      </c>
      <c r="E48" s="346">
        <v>65.962490000000003</v>
      </c>
      <c r="F48" s="409">
        <v>76.3</v>
      </c>
      <c r="G48" s="346">
        <v>99.177180000000007</v>
      </c>
      <c r="H48" s="346">
        <v>96.095770000000002</v>
      </c>
      <c r="I48" s="346">
        <v>104.25395</v>
      </c>
      <c r="J48" s="346">
        <v>91.021199999999993</v>
      </c>
      <c r="K48" s="346">
        <v>0</v>
      </c>
      <c r="L48" s="346">
        <v>54.081659999999999</v>
      </c>
      <c r="M48" s="346">
        <v>62.621760000000002</v>
      </c>
      <c r="N48" s="366"/>
      <c r="O48" s="369">
        <v>912.41167000000019</v>
      </c>
      <c r="P48" s="277"/>
      <c r="Q48" s="303"/>
      <c r="R48" s="303"/>
      <c r="S48" s="296"/>
      <c r="T48" s="344" t="s">
        <v>160</v>
      </c>
      <c r="U48" s="410">
        <v>103.93599999999999</v>
      </c>
      <c r="V48" s="410">
        <v>93.855999999999995</v>
      </c>
      <c r="W48" s="410">
        <v>104.16</v>
      </c>
      <c r="X48" s="410">
        <v>90.72</v>
      </c>
      <c r="Y48" s="410">
        <v>97.215999999999994</v>
      </c>
      <c r="Z48" s="410">
        <v>100.8</v>
      </c>
      <c r="AA48" s="410">
        <v>104.16</v>
      </c>
      <c r="AB48" s="410">
        <v>103.93599999999999</v>
      </c>
      <c r="AC48" s="410">
        <v>100.57600000000001</v>
      </c>
      <c r="AD48" s="410">
        <v>3.36</v>
      </c>
      <c r="AE48" s="410">
        <v>100.8</v>
      </c>
      <c r="AF48" s="410">
        <v>100.8</v>
      </c>
      <c r="AG48" s="395"/>
      <c r="AH48" s="369">
        <v>1104.32</v>
      </c>
    </row>
    <row r="49" spans="1:34" ht="27" thickBot="1">
      <c r="A49" s="322" t="s">
        <v>126</v>
      </c>
      <c r="B49" s="323">
        <v>0.89115</v>
      </c>
      <c r="C49" s="323">
        <v>0.67074999999999996</v>
      </c>
      <c r="D49" s="323">
        <v>0.48948999999999998</v>
      </c>
      <c r="E49" s="323">
        <v>0.38384000000000001</v>
      </c>
      <c r="F49" s="433">
        <v>0.51</v>
      </c>
      <c r="G49" s="323">
        <v>0.74278</v>
      </c>
      <c r="H49" s="323">
        <v>0.36748999999999998</v>
      </c>
      <c r="I49" s="323">
        <v>0.10242</v>
      </c>
      <c r="J49" s="323">
        <v>0.28832000000000002</v>
      </c>
      <c r="K49" s="323">
        <v>0.89902000000000004</v>
      </c>
      <c r="L49" s="323">
        <v>0.57799999999999996</v>
      </c>
      <c r="M49" s="323">
        <v>0.37920999999999999</v>
      </c>
      <c r="N49" s="366"/>
      <c r="O49" s="359">
        <v>6.3024700000000005</v>
      </c>
      <c r="P49" s="277"/>
      <c r="Q49" s="303"/>
      <c r="R49" s="303"/>
      <c r="S49" s="296"/>
      <c r="T49" s="322" t="s">
        <v>126</v>
      </c>
      <c r="U49" s="434">
        <v>0</v>
      </c>
      <c r="V49" s="434">
        <v>0</v>
      </c>
      <c r="W49" s="434">
        <v>0</v>
      </c>
      <c r="X49" s="434">
        <v>0</v>
      </c>
      <c r="Y49" s="434">
        <v>0</v>
      </c>
      <c r="Z49" s="434">
        <v>0</v>
      </c>
      <c r="AA49" s="414">
        <v>0</v>
      </c>
      <c r="AB49" s="414">
        <v>0</v>
      </c>
      <c r="AC49" s="414">
        <v>0</v>
      </c>
      <c r="AD49" s="414">
        <v>0</v>
      </c>
      <c r="AE49" s="414">
        <v>0</v>
      </c>
      <c r="AF49" s="414">
        <v>0</v>
      </c>
      <c r="AG49" s="395"/>
      <c r="AH49" s="359">
        <v>0</v>
      </c>
    </row>
    <row r="50" spans="1:34" ht="27" thickTop="1">
      <c r="A50" s="321" t="s">
        <v>142</v>
      </c>
      <c r="B50" s="346">
        <v>68.426439999999999</v>
      </c>
      <c r="C50" s="346">
        <v>95.032020000000003</v>
      </c>
      <c r="D50" s="346">
        <v>101.49059</v>
      </c>
      <c r="E50" s="368">
        <v>66.400000000000006</v>
      </c>
      <c r="F50" s="346">
        <v>76.81</v>
      </c>
      <c r="G50" s="346">
        <v>99.919960000000003</v>
      </c>
      <c r="H50" s="346">
        <v>96.463260000000005</v>
      </c>
      <c r="I50" s="346">
        <v>104.35637</v>
      </c>
      <c r="J50" s="346">
        <v>91.309519999999992</v>
      </c>
      <c r="K50" s="346">
        <v>0.89902000000000004</v>
      </c>
      <c r="L50" s="346">
        <v>54.659660000000002</v>
      </c>
      <c r="M50" s="346">
        <v>63.000970000000002</v>
      </c>
      <c r="N50" s="366"/>
      <c r="O50" s="369">
        <v>918.76781000000005</v>
      </c>
      <c r="P50" s="277"/>
      <c r="Q50" s="291"/>
      <c r="R50" s="291"/>
      <c r="S50" s="276"/>
      <c r="T50" s="321" t="s">
        <v>142</v>
      </c>
      <c r="U50" s="349">
        <v>103.93599999999999</v>
      </c>
      <c r="V50" s="349">
        <v>93.855999999999995</v>
      </c>
      <c r="W50" s="349">
        <v>104.16</v>
      </c>
      <c r="X50" s="349">
        <v>90.72</v>
      </c>
      <c r="Y50" s="349">
        <v>97.215999999999994</v>
      </c>
      <c r="Z50" s="349">
        <v>100.8</v>
      </c>
      <c r="AA50" s="349">
        <v>104.16</v>
      </c>
      <c r="AB50" s="349">
        <v>103.93599999999999</v>
      </c>
      <c r="AC50" s="349">
        <v>100.57600000000001</v>
      </c>
      <c r="AD50" s="349">
        <v>3.36</v>
      </c>
      <c r="AE50" s="349">
        <v>100.8</v>
      </c>
      <c r="AF50" s="349">
        <v>100.8</v>
      </c>
      <c r="AG50" s="395"/>
      <c r="AH50" s="369">
        <v>1104.32</v>
      </c>
    </row>
    <row r="51" spans="1:34" ht="26.25">
      <c r="A51" s="345" t="s">
        <v>143</v>
      </c>
      <c r="B51" s="325">
        <v>5.569</v>
      </c>
      <c r="C51" s="325">
        <v>7.68821491666667</v>
      </c>
      <c r="D51" s="325">
        <v>8.2440006432291693</v>
      </c>
      <c r="E51" s="391">
        <v>5.0999999999999996</v>
      </c>
      <c r="F51" s="348">
        <v>6.2</v>
      </c>
      <c r="G51" s="392">
        <v>8.0837692499999996</v>
      </c>
      <c r="H51" s="392">
        <v>7.7810981692708303</v>
      </c>
      <c r="I51" s="392">
        <v>8.29078728333333</v>
      </c>
      <c r="J51" s="392">
        <v>7.0985879119444402</v>
      </c>
      <c r="K51" s="392">
        <v>1.9183333333333298E-3</v>
      </c>
      <c r="L51" s="392">
        <v>5.14301959041667</v>
      </c>
      <c r="M51" s="392">
        <v>5.2538168413194404</v>
      </c>
      <c r="N51" s="366"/>
      <c r="O51" s="358">
        <v>74.45421293951388</v>
      </c>
      <c r="P51" s="277"/>
      <c r="Q51" s="291"/>
      <c r="R51" s="291"/>
      <c r="S51" s="276"/>
      <c r="T51" s="345" t="s">
        <v>143</v>
      </c>
      <c r="U51" s="328">
        <v>7.0379520000000033</v>
      </c>
      <c r="V51" s="328">
        <v>6.3553920000000028</v>
      </c>
      <c r="W51" s="328">
        <v>7.0531200000000034</v>
      </c>
      <c r="X51" s="328">
        <v>6.1430400000000027</v>
      </c>
      <c r="Y51" s="328">
        <v>6.582912000000003</v>
      </c>
      <c r="Z51" s="328">
        <v>6.8256000000000032</v>
      </c>
      <c r="AA51" s="328">
        <v>7.0531200000000034</v>
      </c>
      <c r="AB51" s="328">
        <v>7.0379520000000033</v>
      </c>
      <c r="AC51" s="328">
        <v>6.8104320000000023</v>
      </c>
      <c r="AD51" s="328">
        <v>0.22752</v>
      </c>
      <c r="AE51" s="328">
        <v>6.8256000000000032</v>
      </c>
      <c r="AF51" s="328">
        <v>6.8256000000000032</v>
      </c>
      <c r="AG51" s="395"/>
      <c r="AH51" s="358">
        <v>74.778240000000039</v>
      </c>
    </row>
    <row r="52" spans="1:34" ht="27" thickBot="1">
      <c r="A52" s="322" t="s">
        <v>144</v>
      </c>
      <c r="B52" s="324">
        <v>62.857439999999997</v>
      </c>
      <c r="C52" s="324">
        <v>87.343805083333336</v>
      </c>
      <c r="D52" s="324">
        <v>93.246589356770826</v>
      </c>
      <c r="E52" s="371">
        <v>61.300000000000004</v>
      </c>
      <c r="F52" s="393">
        <v>70.61</v>
      </c>
      <c r="G52" s="324">
        <v>91.83619075</v>
      </c>
      <c r="H52" s="324">
        <v>88.682161830729171</v>
      </c>
      <c r="I52" s="324">
        <v>96.065582716666668</v>
      </c>
      <c r="J52" s="324">
        <v>84.210932088055557</v>
      </c>
      <c r="K52" s="324">
        <v>0.89710166666666669</v>
      </c>
      <c r="L52" s="324">
        <v>49.516640409583331</v>
      </c>
      <c r="M52" s="324">
        <v>57.747153158680561</v>
      </c>
      <c r="N52" s="366"/>
      <c r="O52" s="359">
        <v>844.31359706048625</v>
      </c>
      <c r="P52" s="277"/>
      <c r="Q52" s="291"/>
      <c r="R52" s="291"/>
      <c r="S52" s="276"/>
      <c r="T52" s="322" t="s">
        <v>144</v>
      </c>
      <c r="U52" s="329">
        <v>96.898047999999989</v>
      </c>
      <c r="V52" s="329">
        <v>87.500607999999986</v>
      </c>
      <c r="W52" s="329">
        <v>97.10687999999999</v>
      </c>
      <c r="X52" s="329">
        <v>84.57696</v>
      </c>
      <c r="Y52" s="329">
        <v>90.633087999999987</v>
      </c>
      <c r="Z52" s="329">
        <v>93.974399999999989</v>
      </c>
      <c r="AA52" s="329">
        <v>97.10687999999999</v>
      </c>
      <c r="AB52" s="329">
        <v>96.898047999999989</v>
      </c>
      <c r="AC52" s="329">
        <v>93.765568000000002</v>
      </c>
      <c r="AD52" s="329">
        <v>3.1324799999999997</v>
      </c>
      <c r="AE52" s="329">
        <v>93.974399999999989</v>
      </c>
      <c r="AF52" s="329">
        <v>93.974399999999989</v>
      </c>
      <c r="AG52" s="395"/>
      <c r="AH52" s="359">
        <v>1029.5417599999998</v>
      </c>
    </row>
    <row r="53" spans="1:34" ht="27" thickTop="1">
      <c r="A53" s="543"/>
      <c r="B53" s="492"/>
      <c r="C53" s="388"/>
      <c r="D53" s="388"/>
      <c r="E53" s="388"/>
      <c r="F53" s="427"/>
      <c r="G53" s="388"/>
      <c r="H53" s="388"/>
      <c r="I53" s="388"/>
      <c r="J53" s="388"/>
      <c r="K53" s="388"/>
      <c r="L53" s="388"/>
      <c r="M53" s="388"/>
      <c r="N53" s="301"/>
      <c r="O53" s="383"/>
      <c r="P53" s="277"/>
      <c r="Q53" s="291"/>
      <c r="R53" s="291"/>
      <c r="S53" s="276"/>
      <c r="T53" s="259"/>
      <c r="U53" s="472"/>
      <c r="V53" s="380"/>
      <c r="W53" s="380"/>
      <c r="X53" s="380"/>
      <c r="Y53" s="380"/>
      <c r="Z53" s="380"/>
      <c r="AA53" s="380"/>
      <c r="AB53" s="380"/>
      <c r="AC53" s="380"/>
      <c r="AD53" s="380"/>
      <c r="AE53" s="380"/>
      <c r="AF53" s="380"/>
      <c r="AH53" s="383"/>
    </row>
    <row r="54" spans="1:34" ht="27" thickBot="1">
      <c r="A54" s="553" t="s">
        <v>101</v>
      </c>
      <c r="B54" s="428"/>
      <c r="C54" s="429"/>
      <c r="D54" s="429"/>
      <c r="E54" s="429"/>
      <c r="F54" s="430"/>
      <c r="G54" s="429"/>
      <c r="H54" s="431"/>
      <c r="I54" s="431"/>
      <c r="J54" s="431"/>
      <c r="K54" s="431"/>
      <c r="L54" s="431"/>
      <c r="M54" s="431"/>
      <c r="N54" s="301"/>
      <c r="O54" s="408"/>
      <c r="P54" s="277"/>
      <c r="Q54" s="291"/>
      <c r="R54" s="291"/>
      <c r="S54" s="549"/>
      <c r="T54" s="553" t="s">
        <v>101</v>
      </c>
      <c r="U54" s="465"/>
      <c r="V54" s="431"/>
      <c r="W54" s="431"/>
      <c r="X54" s="431"/>
      <c r="Y54" s="431"/>
      <c r="Z54" s="431"/>
      <c r="AA54" s="431"/>
      <c r="AB54" s="431"/>
      <c r="AC54" s="431"/>
      <c r="AD54" s="431"/>
      <c r="AE54" s="431"/>
      <c r="AF54" s="431"/>
      <c r="AH54" s="466"/>
    </row>
    <row r="55" spans="1:34" ht="27" thickTop="1">
      <c r="A55" s="344" t="s">
        <v>161</v>
      </c>
      <c r="B55" s="346">
        <v>100.32032</v>
      </c>
      <c r="C55" s="346">
        <v>89.843350000000001</v>
      </c>
      <c r="D55" s="346">
        <v>99.150700000000001</v>
      </c>
      <c r="E55" s="346">
        <v>84.412790000000001</v>
      </c>
      <c r="F55" s="409">
        <v>97.7</v>
      </c>
      <c r="G55" s="346">
        <v>97.648660000000007</v>
      </c>
      <c r="H55" s="346">
        <v>101.04678</v>
      </c>
      <c r="I55" s="346">
        <v>100.29232</v>
      </c>
      <c r="J55" s="346">
        <v>97.473479999999995</v>
      </c>
      <c r="K55" s="346">
        <v>99.217110000000005</v>
      </c>
      <c r="L55" s="346">
        <v>17.318290000000001</v>
      </c>
      <c r="M55" s="346">
        <v>87.226460000000003</v>
      </c>
      <c r="N55" s="366"/>
      <c r="O55" s="369">
        <v>1071.6502600000001</v>
      </c>
      <c r="P55" s="277"/>
      <c r="Q55" s="303"/>
      <c r="R55" s="303"/>
      <c r="S55" s="296"/>
      <c r="T55" s="344" t="s">
        <v>161</v>
      </c>
      <c r="U55" s="410">
        <v>100.22399999999998</v>
      </c>
      <c r="V55" s="410">
        <v>74.52000000000001</v>
      </c>
      <c r="W55" s="410">
        <v>100.43999999999997</v>
      </c>
      <c r="X55" s="410">
        <v>97.199999999999974</v>
      </c>
      <c r="Y55" s="410">
        <v>100.43999999999997</v>
      </c>
      <c r="Z55" s="410">
        <v>97.199999999999974</v>
      </c>
      <c r="AA55" s="410">
        <v>22.680000000000007</v>
      </c>
      <c r="AB55" s="410">
        <v>0</v>
      </c>
      <c r="AC55" s="410">
        <v>93.95999999999998</v>
      </c>
      <c r="AD55" s="410">
        <v>100.43999999999997</v>
      </c>
      <c r="AE55" s="410">
        <v>97.199999999999974</v>
      </c>
      <c r="AF55" s="410">
        <v>97.199999999999974</v>
      </c>
      <c r="AG55" s="395"/>
      <c r="AH55" s="369">
        <v>981.50399999999979</v>
      </c>
    </row>
    <row r="56" spans="1:34" ht="27" thickBot="1">
      <c r="A56" s="322" t="s">
        <v>162</v>
      </c>
      <c r="B56" s="324">
        <v>96.217320000000001</v>
      </c>
      <c r="C56" s="324">
        <v>86.654489999999996</v>
      </c>
      <c r="D56" s="324">
        <v>97.926500000000004</v>
      </c>
      <c r="E56" s="324">
        <v>86.326620000000005</v>
      </c>
      <c r="F56" s="393">
        <v>98.5</v>
      </c>
      <c r="G56" s="324">
        <v>87.721350000000001</v>
      </c>
      <c r="H56" s="324">
        <v>12.340669999999999</v>
      </c>
      <c r="I56" s="324">
        <v>90.898769999999999</v>
      </c>
      <c r="J56" s="324">
        <v>96.788880000000006</v>
      </c>
      <c r="K56" s="324">
        <v>100.13396</v>
      </c>
      <c r="L56" s="324">
        <v>97.537239999999997</v>
      </c>
      <c r="M56" s="324">
        <v>95.928150000000002</v>
      </c>
      <c r="N56" s="366"/>
      <c r="O56" s="359">
        <v>1046.9739500000001</v>
      </c>
      <c r="P56" s="277"/>
      <c r="Q56" s="303"/>
      <c r="R56" s="303"/>
      <c r="S56" s="296"/>
      <c r="T56" s="322" t="s">
        <v>162</v>
      </c>
      <c r="U56" s="414">
        <v>100.43999999999997</v>
      </c>
      <c r="V56" s="414">
        <v>74.52000000000001</v>
      </c>
      <c r="W56" s="414">
        <v>100.43999999999997</v>
      </c>
      <c r="X56" s="414">
        <v>97.199999999999974</v>
      </c>
      <c r="Y56" s="414">
        <v>100.43999999999997</v>
      </c>
      <c r="Z56" s="414">
        <v>16.200000000000003</v>
      </c>
      <c r="AA56" s="414">
        <v>100.43999999999997</v>
      </c>
      <c r="AB56" s="414">
        <v>100.43999999999997</v>
      </c>
      <c r="AC56" s="414">
        <v>97.199999999999974</v>
      </c>
      <c r="AD56" s="414">
        <v>100.43999999999997</v>
      </c>
      <c r="AE56" s="414">
        <v>96.983999999999966</v>
      </c>
      <c r="AF56" s="414">
        <v>97.199999999999974</v>
      </c>
      <c r="AG56" s="395"/>
      <c r="AH56" s="359">
        <v>1081.9439999999997</v>
      </c>
    </row>
    <row r="57" spans="1:34" ht="27" thickTop="1">
      <c r="A57" s="321" t="s">
        <v>142</v>
      </c>
      <c r="B57" s="326">
        <v>196.53764000000001</v>
      </c>
      <c r="C57" s="326">
        <v>176.49784</v>
      </c>
      <c r="D57" s="326">
        <v>197.0772</v>
      </c>
      <c r="E57" s="326">
        <v>170.73941000000002</v>
      </c>
      <c r="F57" s="399">
        <v>196.2</v>
      </c>
      <c r="G57" s="326">
        <v>185.37001000000001</v>
      </c>
      <c r="H57" s="326">
        <v>113.38745</v>
      </c>
      <c r="I57" s="326">
        <v>191.19109</v>
      </c>
      <c r="J57" s="326">
        <v>194.26236</v>
      </c>
      <c r="K57" s="326">
        <v>199.35106999999999</v>
      </c>
      <c r="L57" s="326">
        <v>114.85553</v>
      </c>
      <c r="M57" s="326">
        <v>183.15460999999999</v>
      </c>
      <c r="N57" s="366"/>
      <c r="O57" s="369">
        <v>2118.6242099999999</v>
      </c>
      <c r="P57" s="277"/>
      <c r="Q57" s="291"/>
      <c r="R57" s="291"/>
      <c r="S57" s="276"/>
      <c r="T57" s="321" t="s">
        <v>142</v>
      </c>
      <c r="U57" s="327">
        <v>200.66399999999993</v>
      </c>
      <c r="V57" s="327">
        <v>149.04000000000002</v>
      </c>
      <c r="W57" s="327">
        <v>200.87999999999994</v>
      </c>
      <c r="X57" s="327">
        <v>194.39999999999995</v>
      </c>
      <c r="Y57" s="327">
        <v>200.87999999999994</v>
      </c>
      <c r="Z57" s="327">
        <v>113.39999999999998</v>
      </c>
      <c r="AA57" s="327">
        <v>123.11999999999998</v>
      </c>
      <c r="AB57" s="327">
        <v>100.43999999999997</v>
      </c>
      <c r="AC57" s="327">
        <v>191.15999999999997</v>
      </c>
      <c r="AD57" s="327">
        <v>200.87999999999994</v>
      </c>
      <c r="AE57" s="327">
        <v>194.18399999999994</v>
      </c>
      <c r="AF57" s="327">
        <v>194.39999999999995</v>
      </c>
      <c r="AG57" s="395"/>
      <c r="AH57" s="369">
        <v>2063.4479999999994</v>
      </c>
    </row>
    <row r="58" spans="1:34" ht="26.25">
      <c r="A58" s="345" t="s">
        <v>143</v>
      </c>
      <c r="B58" s="325">
        <v>13.1307653934371</v>
      </c>
      <c r="C58" s="325">
        <v>12.613929859294313</v>
      </c>
      <c r="D58" s="325">
        <v>15.327232947373762</v>
      </c>
      <c r="E58" s="325">
        <v>12.4</v>
      </c>
      <c r="F58" s="348">
        <v>14.318673419437999</v>
      </c>
      <c r="G58" s="325">
        <v>13.55</v>
      </c>
      <c r="H58" s="325">
        <v>8.0659809864273839</v>
      </c>
      <c r="I58" s="325">
        <v>13.93108145553439</v>
      </c>
      <c r="J58" s="325">
        <v>14.293093888400996</v>
      </c>
      <c r="K58" s="325">
        <v>14.688290285776503</v>
      </c>
      <c r="L58" s="325">
        <v>8.4007870616367626</v>
      </c>
      <c r="M58" s="325">
        <v>13.547573697205035</v>
      </c>
      <c r="N58" s="366"/>
      <c r="O58" s="358">
        <v>154.26740899452423</v>
      </c>
      <c r="P58" s="277"/>
      <c r="Q58" s="291"/>
      <c r="R58" s="291"/>
      <c r="S58" s="276"/>
      <c r="T58" s="345" t="s">
        <v>143</v>
      </c>
      <c r="U58" s="328">
        <v>13.400144000000006</v>
      </c>
      <c r="V58" s="328">
        <v>9.9525600000000018</v>
      </c>
      <c r="W58" s="328">
        <v>13.414320000000007</v>
      </c>
      <c r="X58" s="328">
        <v>12.981600000000006</v>
      </c>
      <c r="Y58" s="328">
        <v>13.414320000000007</v>
      </c>
      <c r="Z58" s="328">
        <v>7.4796000000000031</v>
      </c>
      <c r="AA58" s="328">
        <v>8.3109600000000015</v>
      </c>
      <c r="AB58" s="328">
        <v>6.8224800000000023</v>
      </c>
      <c r="AC58" s="328">
        <v>12.768960000000005</v>
      </c>
      <c r="AD58" s="328">
        <v>13.414320000000007</v>
      </c>
      <c r="AE58" s="328">
        <v>12.966928000000006</v>
      </c>
      <c r="AF58" s="328">
        <v>12.981600000000006</v>
      </c>
      <c r="AG58" s="395"/>
      <c r="AH58" s="358">
        <v>137.90779200000006</v>
      </c>
    </row>
    <row r="59" spans="1:34" ht="27" thickBot="1">
      <c r="A59" s="322" t="s">
        <v>144</v>
      </c>
      <c r="B59" s="324">
        <v>183.40687460656292</v>
      </c>
      <c r="C59" s="324">
        <v>163.88391014070569</v>
      </c>
      <c r="D59" s="324">
        <v>181.74996705262623</v>
      </c>
      <c r="E59" s="324">
        <v>158.33941000000002</v>
      </c>
      <c r="F59" s="324">
        <v>181.88132658056199</v>
      </c>
      <c r="G59" s="324">
        <v>171.82001</v>
      </c>
      <c r="H59" s="324">
        <v>105.32146901357262</v>
      </c>
      <c r="I59" s="324">
        <v>177.26000854446562</v>
      </c>
      <c r="J59" s="324">
        <v>179.96926611159901</v>
      </c>
      <c r="K59" s="324">
        <v>184.66277971422349</v>
      </c>
      <c r="L59" s="324">
        <v>106.45474293836324</v>
      </c>
      <c r="M59" s="324">
        <v>169.60703630279497</v>
      </c>
      <c r="N59" s="366"/>
      <c r="O59" s="359">
        <v>1964.3568010054757</v>
      </c>
      <c r="P59" s="277"/>
      <c r="Q59" s="291"/>
      <c r="R59" s="291"/>
      <c r="S59" s="276"/>
      <c r="T59" s="322" t="s">
        <v>144</v>
      </c>
      <c r="U59" s="329">
        <v>187.26385599999992</v>
      </c>
      <c r="V59" s="329">
        <v>139.08744000000002</v>
      </c>
      <c r="W59" s="329">
        <v>187.46567999999994</v>
      </c>
      <c r="X59" s="329">
        <v>181.41839999999993</v>
      </c>
      <c r="Y59" s="329">
        <v>187.46567999999994</v>
      </c>
      <c r="Z59" s="329">
        <v>105.92039999999997</v>
      </c>
      <c r="AA59" s="329">
        <v>114.80903999999998</v>
      </c>
      <c r="AB59" s="329">
        <v>93.617519999999971</v>
      </c>
      <c r="AC59" s="329">
        <v>178.39103999999998</v>
      </c>
      <c r="AD59" s="329">
        <v>187.46567999999994</v>
      </c>
      <c r="AE59" s="329">
        <v>181.21707199999994</v>
      </c>
      <c r="AF59" s="329">
        <v>181.41839999999993</v>
      </c>
      <c r="AG59" s="395"/>
      <c r="AH59" s="359">
        <v>1925.5402079999994</v>
      </c>
    </row>
    <row r="60" spans="1:34" ht="27" thickTop="1">
      <c r="A60" s="484"/>
      <c r="B60" s="491"/>
      <c r="C60" s="382"/>
      <c r="D60" s="382"/>
      <c r="E60" s="382"/>
      <c r="F60" s="381"/>
      <c r="G60" s="382"/>
      <c r="H60" s="380"/>
      <c r="I60" s="380"/>
      <c r="J60" s="380"/>
      <c r="K60" s="380"/>
      <c r="L60" s="380"/>
      <c r="M60" s="380"/>
      <c r="N60" s="301"/>
      <c r="O60" s="383"/>
      <c r="P60" s="277"/>
      <c r="Q60" s="291"/>
      <c r="R60" s="291"/>
      <c r="S60" s="276"/>
      <c r="T60" s="542"/>
      <c r="U60" s="473"/>
      <c r="V60" s="468"/>
      <c r="W60" s="468"/>
      <c r="X60" s="468"/>
      <c r="Y60" s="468"/>
      <c r="Z60" s="380"/>
      <c r="AA60" s="380"/>
      <c r="AB60" s="380"/>
      <c r="AC60" s="380"/>
      <c r="AD60" s="380"/>
      <c r="AE60" s="380"/>
      <c r="AF60" s="380"/>
      <c r="AG60" s="301"/>
      <c r="AH60" s="383"/>
    </row>
    <row r="61" spans="1:34" s="541" customFormat="1" ht="26.25">
      <c r="A61" s="289"/>
      <c r="B61" s="536"/>
      <c r="C61" s="337"/>
      <c r="D61" s="337"/>
      <c r="E61" s="337"/>
      <c r="F61" s="537"/>
      <c r="G61" s="337"/>
      <c r="H61" s="336"/>
      <c r="I61" s="336"/>
      <c r="J61" s="336"/>
      <c r="K61" s="336"/>
      <c r="L61" s="336"/>
      <c r="M61" s="336"/>
      <c r="N61" s="476"/>
      <c r="O61" s="339"/>
      <c r="P61" s="538"/>
      <c r="Q61" s="539"/>
      <c r="R61" s="539"/>
      <c r="S61" s="540"/>
      <c r="T61" s="289"/>
      <c r="U61" s="482"/>
      <c r="V61" s="483"/>
      <c r="W61" s="483"/>
      <c r="X61" s="483"/>
      <c r="Y61" s="483"/>
      <c r="Z61" s="336"/>
      <c r="AA61" s="336"/>
      <c r="AB61" s="336"/>
      <c r="AC61" s="336"/>
      <c r="AD61" s="336"/>
      <c r="AE61" s="336"/>
      <c r="AF61" s="336"/>
      <c r="AG61" s="476"/>
      <c r="AH61" s="339"/>
    </row>
    <row r="62" spans="1:34" ht="27.75">
      <c r="A62" s="548"/>
      <c r="B62" s="240">
        <v>41275</v>
      </c>
      <c r="C62" s="240">
        <v>41671</v>
      </c>
      <c r="D62" s="240">
        <v>42064</v>
      </c>
      <c r="E62" s="240">
        <v>42461</v>
      </c>
      <c r="F62" s="240">
        <v>42856</v>
      </c>
      <c r="G62" s="240">
        <v>43252</v>
      </c>
      <c r="H62" s="240">
        <v>43647</v>
      </c>
      <c r="I62" s="240">
        <v>44044</v>
      </c>
      <c r="J62" s="240">
        <v>44440</v>
      </c>
      <c r="K62" s="240">
        <v>44835</v>
      </c>
      <c r="L62" s="240">
        <v>45231</v>
      </c>
      <c r="M62" s="240">
        <v>45627</v>
      </c>
      <c r="N62" s="367"/>
      <c r="O62" s="290"/>
      <c r="P62" s="277"/>
      <c r="Q62" s="276"/>
      <c r="R62" s="276"/>
      <c r="S62" s="276"/>
      <c r="T62" s="239"/>
      <c r="U62" s="240">
        <v>41640</v>
      </c>
      <c r="V62" s="240">
        <v>41671</v>
      </c>
      <c r="W62" s="240">
        <v>41699</v>
      </c>
      <c r="X62" s="240">
        <v>41730</v>
      </c>
      <c r="Y62" s="240">
        <v>41760</v>
      </c>
      <c r="Z62" s="240">
        <v>41791</v>
      </c>
      <c r="AA62" s="240">
        <v>41821</v>
      </c>
      <c r="AB62" s="240">
        <v>41852</v>
      </c>
      <c r="AC62" s="240">
        <v>41883</v>
      </c>
      <c r="AD62" s="240">
        <v>41913</v>
      </c>
      <c r="AE62" s="240">
        <v>41944</v>
      </c>
      <c r="AF62" s="240">
        <v>41974</v>
      </c>
      <c r="AG62" s="367"/>
      <c r="AH62" s="314"/>
    </row>
    <row r="63" spans="1:34" ht="26.25" thickBot="1">
      <c r="A63" s="553" t="s">
        <v>216</v>
      </c>
      <c r="B63" s="386"/>
      <c r="C63" s="377"/>
      <c r="D63" s="377"/>
      <c r="E63" s="377"/>
      <c r="F63" s="387"/>
      <c r="G63" s="377"/>
      <c r="H63" s="377"/>
      <c r="I63" s="377"/>
      <c r="J63" s="377"/>
      <c r="K63" s="377"/>
      <c r="L63" s="377"/>
      <c r="M63" s="377"/>
      <c r="N63" s="301"/>
      <c r="O63" s="432"/>
      <c r="S63" s="550"/>
      <c r="T63" s="553" t="s">
        <v>216</v>
      </c>
      <c r="U63" s="469"/>
      <c r="V63" s="470"/>
      <c r="W63" s="470"/>
      <c r="X63" s="470"/>
      <c r="Y63" s="470"/>
      <c r="Z63" s="377"/>
      <c r="AA63" s="471"/>
      <c r="AB63" s="471"/>
      <c r="AC63" s="471"/>
      <c r="AD63" s="377"/>
      <c r="AE63" s="387"/>
      <c r="AF63" s="387"/>
      <c r="AG63" s="304"/>
      <c r="AH63" s="430"/>
    </row>
    <row r="64" spans="1:34" ht="27" thickTop="1">
      <c r="A64" s="422" t="s">
        <v>217</v>
      </c>
      <c r="B64" s="346">
        <v>0.74568999999999996</v>
      </c>
      <c r="C64" s="346">
        <v>0.63066</v>
      </c>
      <c r="D64" s="346">
        <v>0.75266</v>
      </c>
      <c r="E64" s="346">
        <v>0.71040999999999999</v>
      </c>
      <c r="F64" s="409">
        <v>0.72</v>
      </c>
      <c r="G64" s="409">
        <v>0.68596999999999997</v>
      </c>
      <c r="H64" s="409">
        <v>0.69340000000000002</v>
      </c>
      <c r="I64" s="409">
        <v>0.71565999999999996</v>
      </c>
      <c r="J64" s="409">
        <v>0.67844000000000004</v>
      </c>
      <c r="K64" s="409">
        <v>0.74280999999999997</v>
      </c>
      <c r="L64" s="409">
        <v>0.72096000000000005</v>
      </c>
      <c r="M64" s="409">
        <v>0.75007000000000001</v>
      </c>
      <c r="N64" s="366"/>
      <c r="O64" s="415">
        <v>8.5467300000000002</v>
      </c>
      <c r="Q64" s="305"/>
      <c r="T64" s="422" t="s">
        <v>217</v>
      </c>
      <c r="U64" s="349"/>
      <c r="V64" s="349"/>
      <c r="W64" s="349"/>
      <c r="X64" s="349"/>
      <c r="Y64" s="349"/>
      <c r="Z64" s="346"/>
      <c r="AA64" s="346"/>
      <c r="AB64" s="423"/>
      <c r="AC64" s="423"/>
      <c r="AD64" s="346"/>
      <c r="AE64" s="409"/>
      <c r="AF64" s="424"/>
      <c r="AG64" s="420"/>
      <c r="AH64" s="415"/>
    </row>
    <row r="65" spans="1:34" ht="27" thickBot="1">
      <c r="A65" s="413" t="s">
        <v>218</v>
      </c>
      <c r="B65" s="324">
        <v>0.76981999999999995</v>
      </c>
      <c r="C65" s="324">
        <v>0.67069000000000001</v>
      </c>
      <c r="D65" s="324">
        <v>0.74931000000000003</v>
      </c>
      <c r="E65" s="324">
        <v>0.71438999999999997</v>
      </c>
      <c r="F65" s="393">
        <v>0.71</v>
      </c>
      <c r="G65" s="393">
        <v>0.67376000000000003</v>
      </c>
      <c r="H65" s="393">
        <v>0.64337999999999995</v>
      </c>
      <c r="I65" s="393">
        <v>0.70396999999999998</v>
      </c>
      <c r="J65" s="393">
        <v>0.67495000000000005</v>
      </c>
      <c r="K65" s="393">
        <v>0.74255000000000004</v>
      </c>
      <c r="L65" s="393">
        <v>0.72633999999999999</v>
      </c>
      <c r="M65" s="393">
        <v>0.75041000000000002</v>
      </c>
      <c r="N65" s="366"/>
      <c r="O65" s="421">
        <v>8.5295699999999997</v>
      </c>
      <c r="Q65" s="305"/>
      <c r="T65" s="413" t="s">
        <v>218</v>
      </c>
      <c r="U65" s="329"/>
      <c r="V65" s="329"/>
      <c r="W65" s="329"/>
      <c r="X65" s="329"/>
      <c r="Y65" s="329"/>
      <c r="Z65" s="324"/>
      <c r="AA65" s="324"/>
      <c r="AB65" s="425"/>
      <c r="AC65" s="425"/>
      <c r="AD65" s="324"/>
      <c r="AE65" s="393"/>
      <c r="AF65" s="426"/>
      <c r="AG65" s="420"/>
      <c r="AH65" s="421"/>
    </row>
    <row r="66" spans="1:34" ht="27" thickTop="1">
      <c r="A66" s="321" t="s">
        <v>142</v>
      </c>
      <c r="B66" s="326">
        <v>1.5155099999999999</v>
      </c>
      <c r="C66" s="326">
        <v>1.30135</v>
      </c>
      <c r="D66" s="326">
        <v>1.50197</v>
      </c>
      <c r="E66" s="326">
        <v>1.4247999999999998</v>
      </c>
      <c r="F66" s="399">
        <v>1.43</v>
      </c>
      <c r="G66" s="399">
        <v>1.3597299999999999</v>
      </c>
      <c r="H66" s="399">
        <v>1.3367800000000001</v>
      </c>
      <c r="I66" s="399">
        <v>1.4196299999999999</v>
      </c>
      <c r="J66" s="399">
        <v>1.3533900000000001</v>
      </c>
      <c r="K66" s="399">
        <v>1.48536</v>
      </c>
      <c r="L66" s="399">
        <v>1.4473</v>
      </c>
      <c r="M66" s="399">
        <v>1.50048</v>
      </c>
      <c r="N66" s="366"/>
      <c r="O66" s="415">
        <v>17.0763</v>
      </c>
      <c r="Q66" s="305"/>
      <c r="T66" s="321" t="s">
        <v>142</v>
      </c>
      <c r="U66" s="327"/>
      <c r="V66" s="327"/>
      <c r="W66" s="327"/>
      <c r="X66" s="327"/>
      <c r="Y66" s="327"/>
      <c r="Z66" s="326"/>
      <c r="AA66" s="326"/>
      <c r="AB66" s="326"/>
      <c r="AC66" s="326"/>
      <c r="AD66" s="326"/>
      <c r="AE66" s="399"/>
      <c r="AF66" s="399"/>
      <c r="AG66" s="420"/>
      <c r="AH66" s="415"/>
    </row>
    <row r="67" spans="1:34" ht="26.25">
      <c r="A67" s="345" t="s">
        <v>143</v>
      </c>
      <c r="B67" s="325">
        <v>0</v>
      </c>
      <c r="C67" s="325">
        <v>0</v>
      </c>
      <c r="D67" s="325">
        <v>0</v>
      </c>
      <c r="E67" s="325">
        <v>0</v>
      </c>
      <c r="F67" s="348">
        <v>0</v>
      </c>
      <c r="G67" s="348">
        <v>0</v>
      </c>
      <c r="H67" s="348">
        <v>0</v>
      </c>
      <c r="I67" s="348">
        <v>0</v>
      </c>
      <c r="J67" s="348">
        <v>0</v>
      </c>
      <c r="K67" s="348">
        <v>0</v>
      </c>
      <c r="L67" s="348">
        <v>0</v>
      </c>
      <c r="M67" s="348"/>
      <c r="N67" s="366"/>
      <c r="O67" s="416">
        <v>0</v>
      </c>
      <c r="Q67" s="305"/>
      <c r="T67" s="345" t="s">
        <v>143</v>
      </c>
      <c r="U67" s="328"/>
      <c r="V67" s="328"/>
      <c r="W67" s="328"/>
      <c r="X67" s="328"/>
      <c r="Y67" s="328"/>
      <c r="Z67" s="325"/>
      <c r="AA67" s="325"/>
      <c r="AB67" s="417"/>
      <c r="AC67" s="417"/>
      <c r="AD67" s="325"/>
      <c r="AE67" s="418"/>
      <c r="AF67" s="419"/>
      <c r="AG67" s="420"/>
      <c r="AH67" s="416"/>
    </row>
    <row r="68" spans="1:34" ht="27" thickBot="1">
      <c r="A68" s="322" t="s">
        <v>144</v>
      </c>
      <c r="B68" s="324">
        <v>1.5155099999999999</v>
      </c>
      <c r="C68" s="324">
        <v>1.30135</v>
      </c>
      <c r="D68" s="324">
        <v>1.50197</v>
      </c>
      <c r="E68" s="324">
        <v>1.4247999999999998</v>
      </c>
      <c r="F68" s="393">
        <v>1.43</v>
      </c>
      <c r="G68" s="393">
        <v>1.3597299999999999</v>
      </c>
      <c r="H68" s="393">
        <v>1.3367800000000001</v>
      </c>
      <c r="I68" s="393">
        <v>1.4196299999999999</v>
      </c>
      <c r="J68" s="393">
        <v>1.3533900000000001</v>
      </c>
      <c r="K68" s="393">
        <v>1.48536</v>
      </c>
      <c r="L68" s="393">
        <v>1.4473</v>
      </c>
      <c r="M68" s="393">
        <v>1.50048</v>
      </c>
      <c r="N68" s="366"/>
      <c r="O68" s="421">
        <v>17.0763</v>
      </c>
      <c r="Q68" s="305"/>
      <c r="T68" s="322" t="s">
        <v>144</v>
      </c>
      <c r="U68" s="329"/>
      <c r="V68" s="329"/>
      <c r="W68" s="329"/>
      <c r="X68" s="329"/>
      <c r="Y68" s="329"/>
      <c r="Z68" s="324"/>
      <c r="AA68" s="324"/>
      <c r="AB68" s="324"/>
      <c r="AC68" s="324"/>
      <c r="AD68" s="324"/>
      <c r="AE68" s="393"/>
      <c r="AF68" s="393"/>
      <c r="AG68" s="420"/>
      <c r="AH68" s="421"/>
    </row>
    <row r="69" spans="1:34" ht="13.5" thickTop="1">
      <c r="A69" s="551"/>
      <c r="B69" s="372"/>
      <c r="C69" s="373"/>
      <c r="D69" s="373"/>
      <c r="E69" s="373"/>
      <c r="F69" s="403"/>
      <c r="G69" s="374"/>
      <c r="H69" s="373"/>
      <c r="I69" s="373"/>
      <c r="J69" s="373"/>
      <c r="K69" s="373"/>
      <c r="L69" s="373"/>
      <c r="M69" s="373"/>
      <c r="N69" s="302"/>
      <c r="O69" s="375"/>
      <c r="T69" s="53"/>
      <c r="U69" s="474"/>
      <c r="V69" s="475"/>
      <c r="W69" s="475"/>
      <c r="X69" s="475"/>
      <c r="Y69" s="475"/>
      <c r="Z69" s="476"/>
      <c r="AA69" s="476"/>
      <c r="AB69" s="476"/>
      <c r="AC69" s="476"/>
      <c r="AD69" s="476"/>
      <c r="AE69" s="476"/>
      <c r="AF69" s="476"/>
      <c r="AG69" s="301"/>
      <c r="AH69" s="476"/>
    </row>
    <row r="70" spans="1:34" ht="27" thickBot="1">
      <c r="A70" s="553" t="s">
        <v>452</v>
      </c>
      <c r="B70" s="404"/>
      <c r="C70" s="405"/>
      <c r="D70" s="405"/>
      <c r="E70" s="405"/>
      <c r="F70" s="406"/>
      <c r="G70" s="405"/>
      <c r="H70" s="407"/>
      <c r="I70" s="407"/>
      <c r="J70" s="407"/>
      <c r="K70" s="407"/>
      <c r="L70" s="407"/>
      <c r="M70" s="407"/>
      <c r="N70" s="301"/>
      <c r="O70" s="408"/>
      <c r="P70" s="277"/>
      <c r="Q70" s="291"/>
      <c r="R70" s="291"/>
      <c r="S70" s="549"/>
      <c r="T70" s="553" t="s">
        <v>452</v>
      </c>
      <c r="U70" s="477"/>
      <c r="V70" s="478"/>
      <c r="W70" s="478"/>
      <c r="X70" s="478"/>
      <c r="Y70" s="478"/>
      <c r="Z70" s="407"/>
      <c r="AA70" s="407"/>
      <c r="AB70" s="407"/>
      <c r="AC70" s="407"/>
      <c r="AD70" s="407"/>
      <c r="AE70" s="407"/>
      <c r="AF70" s="407"/>
      <c r="AG70" s="301"/>
      <c r="AH70" s="466"/>
    </row>
    <row r="71" spans="1:34" ht="27" thickTop="1">
      <c r="A71" s="422" t="s">
        <v>163</v>
      </c>
      <c r="B71" s="346">
        <v>38.113300000000002</v>
      </c>
      <c r="C71" s="346">
        <v>11.054500000000001</v>
      </c>
      <c r="D71" s="346">
        <v>6.7449000000000003</v>
      </c>
      <c r="E71" s="346">
        <v>0</v>
      </c>
      <c r="F71" s="409">
        <v>29.31</v>
      </c>
      <c r="G71" s="346">
        <v>12.3309</v>
      </c>
      <c r="H71" s="346">
        <v>11.619199999999999</v>
      </c>
      <c r="I71" s="346">
        <v>0</v>
      </c>
      <c r="J71" s="346">
        <v>0</v>
      </c>
      <c r="K71" s="346">
        <v>14.347799999999999</v>
      </c>
      <c r="L71" s="346">
        <v>50.058799999999998</v>
      </c>
      <c r="M71" s="346">
        <v>3.29339</v>
      </c>
      <c r="N71" s="366"/>
      <c r="O71" s="369">
        <v>176.87278999999998</v>
      </c>
      <c r="P71" s="277"/>
      <c r="Q71" s="303"/>
      <c r="R71" s="303"/>
      <c r="S71" s="296"/>
      <c r="T71" s="422" t="s">
        <v>163</v>
      </c>
      <c r="U71" s="410">
        <v>1.0011213004319999</v>
      </c>
      <c r="V71" s="410">
        <v>8.8740117912000011E-2</v>
      </c>
      <c r="W71" s="410">
        <v>1.29682074796</v>
      </c>
      <c r="X71" s="410">
        <v>33.434900292927999</v>
      </c>
      <c r="Y71" s="410">
        <v>0.46500778538400001</v>
      </c>
      <c r="Z71" s="410">
        <v>5.9383350221760018</v>
      </c>
      <c r="AA71" s="410">
        <v>23.104102314599995</v>
      </c>
      <c r="AB71" s="410">
        <v>9.4374609039280006</v>
      </c>
      <c r="AC71" s="410">
        <v>7.7359893999999997E-3</v>
      </c>
      <c r="AD71" s="410">
        <v>0</v>
      </c>
      <c r="AE71" s="410">
        <v>5.9916989559119997</v>
      </c>
      <c r="AF71" s="410">
        <v>22.433078999784001</v>
      </c>
      <c r="AG71" s="395"/>
      <c r="AH71" s="369">
        <v>103.199002430416</v>
      </c>
    </row>
    <row r="72" spans="1:34" ht="26.25">
      <c r="A72" s="411" t="s">
        <v>164</v>
      </c>
      <c r="B72" s="325">
        <v>22.7773</v>
      </c>
      <c r="C72" s="325">
        <v>6.2850999999999999</v>
      </c>
      <c r="D72" s="325">
        <v>14.851000000000001</v>
      </c>
      <c r="E72" s="325">
        <v>0</v>
      </c>
      <c r="F72" s="348">
        <v>46.61</v>
      </c>
      <c r="G72" s="325">
        <v>28.120799999999999</v>
      </c>
      <c r="H72" s="325">
        <v>1.5860000000000001</v>
      </c>
      <c r="I72" s="325">
        <v>12.0793</v>
      </c>
      <c r="J72" s="325">
        <v>13.041700000000001</v>
      </c>
      <c r="K72" s="325">
        <v>19.6843</v>
      </c>
      <c r="L72" s="325">
        <v>54.571399999999997</v>
      </c>
      <c r="M72" s="325">
        <v>47.553620000000002</v>
      </c>
      <c r="N72" s="366"/>
      <c r="O72" s="358">
        <v>267.16052000000002</v>
      </c>
      <c r="P72" s="277"/>
      <c r="Q72" s="303"/>
      <c r="R72" s="303"/>
      <c r="S72" s="296"/>
      <c r="T72" s="411" t="s">
        <v>164</v>
      </c>
      <c r="U72" s="412">
        <v>1.1163351449040002</v>
      </c>
      <c r="V72" s="412">
        <v>9.4213302864000009E-2</v>
      </c>
      <c r="W72" s="412">
        <v>1.9555386737680003</v>
      </c>
      <c r="X72" s="412">
        <v>40.801160632584015</v>
      </c>
      <c r="Y72" s="412">
        <v>0.19917010148799996</v>
      </c>
      <c r="Z72" s="412">
        <v>13.158644550424</v>
      </c>
      <c r="AA72" s="412">
        <v>21.685027585215998</v>
      </c>
      <c r="AB72" s="412">
        <v>10.625437800527999</v>
      </c>
      <c r="AC72" s="412">
        <v>1.367033405928</v>
      </c>
      <c r="AD72" s="412">
        <v>20.799312183295999</v>
      </c>
      <c r="AE72" s="412">
        <v>4.961633627176</v>
      </c>
      <c r="AF72" s="412">
        <v>11.558196481136003</v>
      </c>
      <c r="AG72" s="395"/>
      <c r="AH72" s="358">
        <v>128.321703489312</v>
      </c>
    </row>
    <row r="73" spans="1:34" ht="26.25">
      <c r="A73" s="411" t="s">
        <v>165</v>
      </c>
      <c r="B73" s="325">
        <v>33.290700000000001</v>
      </c>
      <c r="C73" s="325">
        <v>9.2041000000000004</v>
      </c>
      <c r="D73" s="325">
        <v>7.8992000000000004</v>
      </c>
      <c r="E73" s="325">
        <v>0</v>
      </c>
      <c r="F73" s="348">
        <v>40.65</v>
      </c>
      <c r="G73" s="325">
        <v>22.3111</v>
      </c>
      <c r="H73" s="325">
        <v>7.1688000000000001</v>
      </c>
      <c r="I73" s="325">
        <v>6.4245999999999999</v>
      </c>
      <c r="J73" s="325">
        <v>7.0140000000000002</v>
      </c>
      <c r="K73" s="325">
        <v>18.317399999999999</v>
      </c>
      <c r="L73" s="325">
        <v>60.751300000000001</v>
      </c>
      <c r="M73" s="325">
        <v>27.07328</v>
      </c>
      <c r="N73" s="366"/>
      <c r="O73" s="358">
        <v>240.10448000000002</v>
      </c>
      <c r="P73" s="277"/>
      <c r="Q73" s="303"/>
      <c r="R73" s="303"/>
      <c r="S73" s="296"/>
      <c r="T73" s="411" t="s">
        <v>165</v>
      </c>
      <c r="U73" s="412">
        <v>2.345569538176</v>
      </c>
      <c r="V73" s="412">
        <v>0.20266295038400001</v>
      </c>
      <c r="W73" s="412">
        <v>3.6027353485680003</v>
      </c>
      <c r="X73" s="412">
        <v>82.225761711856023</v>
      </c>
      <c r="Y73" s="412">
        <v>0.73572961673600001</v>
      </c>
      <c r="Z73" s="412">
        <v>21.154292755912</v>
      </c>
      <c r="AA73" s="412">
        <v>49.614252483335996</v>
      </c>
      <c r="AB73" s="412">
        <v>22.224270132567998</v>
      </c>
      <c r="AC73" s="412">
        <v>1.5228729836080002</v>
      </c>
      <c r="AD73" s="412">
        <v>23.040017263728</v>
      </c>
      <c r="AE73" s="412">
        <v>12.13333256332</v>
      </c>
      <c r="AF73" s="412">
        <v>37.653147708983994</v>
      </c>
      <c r="AG73" s="395"/>
      <c r="AH73" s="358">
        <v>256.45464505717604</v>
      </c>
    </row>
    <row r="74" spans="1:34" ht="26.25">
      <c r="A74" s="411" t="s">
        <v>166</v>
      </c>
      <c r="B74" s="325">
        <v>0.49940000000000001</v>
      </c>
      <c r="C74" s="325">
        <v>1.7564</v>
      </c>
      <c r="D74" s="325">
        <v>0.2288</v>
      </c>
      <c r="E74" s="325">
        <v>15.513299999999999</v>
      </c>
      <c r="F74" s="348">
        <v>0.94499999999999995</v>
      </c>
      <c r="G74" s="325">
        <v>10.481100000000001</v>
      </c>
      <c r="H74" s="325">
        <v>7.6308999999999996</v>
      </c>
      <c r="I74" s="325">
        <v>12.4588</v>
      </c>
      <c r="J74" s="325">
        <v>0</v>
      </c>
      <c r="K74" s="325">
        <v>2.6404999999999998</v>
      </c>
      <c r="L74" s="325">
        <v>4.7754000000000003</v>
      </c>
      <c r="M74" s="325">
        <v>9.1450999999999993</v>
      </c>
      <c r="N74" s="366"/>
      <c r="O74" s="358">
        <v>66.074700000000007</v>
      </c>
      <c r="P74" s="277"/>
      <c r="Q74" s="303"/>
      <c r="R74" s="303"/>
      <c r="S74" s="296"/>
      <c r="T74" s="411" t="s">
        <v>166</v>
      </c>
      <c r="U74" s="412">
        <v>0.31116602016000006</v>
      </c>
      <c r="V74" s="412">
        <v>33.738595903976005</v>
      </c>
      <c r="W74" s="412">
        <v>13.696435497248002</v>
      </c>
      <c r="X74" s="412">
        <v>19.085137664824</v>
      </c>
      <c r="Y74" s="412">
        <v>57.781279952087992</v>
      </c>
      <c r="Z74" s="412">
        <v>4.8806232457440002</v>
      </c>
      <c r="AA74" s="412">
        <v>0.43104915496000001</v>
      </c>
      <c r="AB74" s="412">
        <v>23.831688442255999</v>
      </c>
      <c r="AC74" s="412">
        <v>0.18323776490400001</v>
      </c>
      <c r="AD74" s="412">
        <v>14.6041444312</v>
      </c>
      <c r="AE74" s="412">
        <v>7.2255799130799989</v>
      </c>
      <c r="AF74" s="412">
        <v>0.39099642348800001</v>
      </c>
      <c r="AG74" s="395"/>
      <c r="AH74" s="358">
        <v>176.159934413928</v>
      </c>
    </row>
    <row r="75" spans="1:34" ht="26.25">
      <c r="A75" s="411" t="s">
        <v>167</v>
      </c>
      <c r="B75" s="325">
        <v>2.3856000000000002</v>
      </c>
      <c r="C75" s="325">
        <v>0</v>
      </c>
      <c r="D75" s="325">
        <v>0</v>
      </c>
      <c r="E75" s="325">
        <v>28.345300000000002</v>
      </c>
      <c r="F75" s="348">
        <v>4.08</v>
      </c>
      <c r="G75" s="325">
        <v>8.8286999999999995</v>
      </c>
      <c r="H75" s="325">
        <v>33.878599999999999</v>
      </c>
      <c r="I75" s="325">
        <v>15.915699999999999</v>
      </c>
      <c r="J75" s="325">
        <v>0</v>
      </c>
      <c r="K75" s="325">
        <v>0</v>
      </c>
      <c r="L75" s="325">
        <v>6.0896000000000008</v>
      </c>
      <c r="M75" s="325">
        <v>1.9439</v>
      </c>
      <c r="N75" s="366"/>
      <c r="O75" s="358">
        <v>101.46740000000001</v>
      </c>
      <c r="P75" s="277"/>
      <c r="Q75" s="303"/>
      <c r="R75" s="303"/>
      <c r="S75" s="296"/>
      <c r="T75" s="411" t="s">
        <v>167</v>
      </c>
      <c r="U75" s="412">
        <v>0</v>
      </c>
      <c r="V75" s="412">
        <v>0</v>
      </c>
      <c r="W75" s="412">
        <v>0</v>
      </c>
      <c r="X75" s="412">
        <v>0</v>
      </c>
      <c r="Y75" s="412">
        <v>0</v>
      </c>
      <c r="Z75" s="412">
        <v>0</v>
      </c>
      <c r="AA75" s="412">
        <v>0</v>
      </c>
      <c r="AB75" s="412">
        <v>0</v>
      </c>
      <c r="AC75" s="412">
        <v>0</v>
      </c>
      <c r="AD75" s="412">
        <v>0</v>
      </c>
      <c r="AE75" s="412">
        <v>0</v>
      </c>
      <c r="AF75" s="412">
        <v>0</v>
      </c>
      <c r="AG75" s="395"/>
      <c r="AH75" s="358">
        <v>0</v>
      </c>
    </row>
    <row r="76" spans="1:34" ht="27" thickBot="1">
      <c r="A76" s="413" t="s">
        <v>168</v>
      </c>
      <c r="B76" s="324">
        <v>1.0741000000000001</v>
      </c>
      <c r="C76" s="324">
        <v>0</v>
      </c>
      <c r="D76" s="324">
        <v>0</v>
      </c>
      <c r="E76" s="324">
        <v>24.2531</v>
      </c>
      <c r="F76" s="393">
        <v>2.13</v>
      </c>
      <c r="G76" s="324">
        <v>10.136100000000001</v>
      </c>
      <c r="H76" s="324">
        <v>21.409099999999999</v>
      </c>
      <c r="I76" s="324">
        <v>13.590299999999999</v>
      </c>
      <c r="J76" s="324">
        <v>0</v>
      </c>
      <c r="K76" s="324">
        <v>0.16270000000000001</v>
      </c>
      <c r="L76" s="324">
        <v>2.9909999999999997</v>
      </c>
      <c r="M76" s="324">
        <v>4.3803000000000001</v>
      </c>
      <c r="N76" s="366"/>
      <c r="O76" s="334">
        <v>80.1267</v>
      </c>
      <c r="P76" s="277"/>
      <c r="Q76" s="303"/>
      <c r="R76" s="303"/>
      <c r="S76" s="296"/>
      <c r="T76" s="413" t="s">
        <v>168</v>
      </c>
      <c r="U76" s="414">
        <v>0.33659926748800006</v>
      </c>
      <c r="V76" s="414">
        <v>36.496230088040001</v>
      </c>
      <c r="W76" s="414">
        <v>14.815917730592</v>
      </c>
      <c r="X76" s="414">
        <v>20.645067073664002</v>
      </c>
      <c r="Y76" s="414">
        <v>62.504050071088002</v>
      </c>
      <c r="Z76" s="414">
        <v>5.2795424401440005</v>
      </c>
      <c r="AA76" s="414">
        <v>0.46628108597600004</v>
      </c>
      <c r="AB76" s="414">
        <v>25.779578592696001</v>
      </c>
      <c r="AC76" s="414">
        <v>0.19821475820000001</v>
      </c>
      <c r="AD76" s="414">
        <v>15.797818524664002</v>
      </c>
      <c r="AE76" s="414">
        <v>7.8161648390320018</v>
      </c>
      <c r="AF76" s="414">
        <v>0.42295463256800003</v>
      </c>
      <c r="AG76" s="395"/>
      <c r="AH76" s="334">
        <v>190.55841910415202</v>
      </c>
    </row>
    <row r="77" spans="1:34" ht="27" thickTop="1">
      <c r="A77" s="321" t="s">
        <v>142</v>
      </c>
      <c r="B77" s="326">
        <v>98.1404</v>
      </c>
      <c r="C77" s="326">
        <v>28.3001</v>
      </c>
      <c r="D77" s="326">
        <v>29.7239</v>
      </c>
      <c r="E77" s="326">
        <v>68.111699999999999</v>
      </c>
      <c r="F77" s="399">
        <v>123.72499999999998</v>
      </c>
      <c r="G77" s="326">
        <v>92.208699999999993</v>
      </c>
      <c r="H77" s="326">
        <v>83.292599999999993</v>
      </c>
      <c r="I77" s="326">
        <v>60.468699999999998</v>
      </c>
      <c r="J77" s="326">
        <v>20.055700000000002</v>
      </c>
      <c r="K77" s="326">
        <v>55.152700000000003</v>
      </c>
      <c r="L77" s="326">
        <v>179.23750000000001</v>
      </c>
      <c r="M77" s="326">
        <v>93.389590000000013</v>
      </c>
      <c r="N77" s="366"/>
      <c r="O77" s="369">
        <v>931.80658999999991</v>
      </c>
      <c r="P77" s="277"/>
      <c r="Q77" s="291"/>
      <c r="R77" s="291"/>
      <c r="S77" s="296"/>
      <c r="T77" s="321" t="s">
        <v>142</v>
      </c>
      <c r="U77" s="327">
        <v>5.1107912711600001</v>
      </c>
      <c r="V77" s="327">
        <v>70.620442363176011</v>
      </c>
      <c r="W77" s="327">
        <v>35.367447998136001</v>
      </c>
      <c r="X77" s="327">
        <v>196.19202737585604</v>
      </c>
      <c r="Y77" s="327">
        <v>121.68523752678399</v>
      </c>
      <c r="Z77" s="327">
        <v>50.411438014399998</v>
      </c>
      <c r="AA77" s="327">
        <v>95.300712624087964</v>
      </c>
      <c r="AB77" s="327">
        <v>91.898435871975991</v>
      </c>
      <c r="AC77" s="327">
        <v>3.2790949020399998</v>
      </c>
      <c r="AD77" s="327">
        <v>74.241292402888007</v>
      </c>
      <c r="AE77" s="327">
        <v>38.128409898520005</v>
      </c>
      <c r="AF77" s="327">
        <v>72.458374245959988</v>
      </c>
      <c r="AG77" s="395"/>
      <c r="AH77" s="369">
        <v>854.69370449498388</v>
      </c>
    </row>
    <row r="78" spans="1:34" s="309" customFormat="1" ht="26.25">
      <c r="A78" s="400" t="s">
        <v>143</v>
      </c>
      <c r="B78" s="401">
        <v>4.03</v>
      </c>
      <c r="C78" s="401">
        <v>2.2272298999999993</v>
      </c>
      <c r="D78" s="401">
        <v>2.3013400000000002</v>
      </c>
      <c r="E78" s="401">
        <v>3.23</v>
      </c>
      <c r="F78" s="402">
        <v>4.2</v>
      </c>
      <c r="G78" s="401">
        <v>3.7637461999999995</v>
      </c>
      <c r="H78" s="325">
        <v>3.5547787</v>
      </c>
      <c r="I78" s="325">
        <v>2.9659046999999994</v>
      </c>
      <c r="J78" s="325">
        <v>1.9284542</v>
      </c>
      <c r="K78" s="325">
        <v>2.7507679999999994</v>
      </c>
      <c r="L78" s="325">
        <v>5.9069113</v>
      </c>
      <c r="M78" s="325">
        <v>3.7772047000000009</v>
      </c>
      <c r="N78" s="366"/>
      <c r="O78" s="358">
        <v>40.636337699999999</v>
      </c>
      <c r="P78" s="277"/>
      <c r="Q78" s="291"/>
      <c r="R78" s="291"/>
      <c r="S78" s="276"/>
      <c r="T78" s="345" t="s">
        <v>143</v>
      </c>
      <c r="U78" s="328">
        <v>0.11056090876800002</v>
      </c>
      <c r="V78" s="328">
        <v>1.522679916984</v>
      </c>
      <c r="W78" s="328">
        <v>0.75671245681599997</v>
      </c>
      <c r="X78" s="328">
        <v>3.6803815052400002</v>
      </c>
      <c r="Y78" s="328">
        <v>2.6233163969839994</v>
      </c>
      <c r="Z78" s="328">
        <v>0.97337726047999973</v>
      </c>
      <c r="AA78" s="328">
        <v>1.7551184458480003</v>
      </c>
      <c r="AB78" s="328">
        <v>1.8540324240319996</v>
      </c>
      <c r="AC78" s="328">
        <v>7.0445036391999991E-2</v>
      </c>
      <c r="AD78" s="328">
        <v>1.4968891239520001</v>
      </c>
      <c r="AE78" s="328">
        <v>0.76056981300800008</v>
      </c>
      <c r="AF78" s="328">
        <v>1.3678925664719999</v>
      </c>
      <c r="AG78" s="395"/>
      <c r="AH78" s="358">
        <v>16.971975854975998</v>
      </c>
    </row>
    <row r="79" spans="1:34" ht="27" thickBot="1">
      <c r="A79" s="322" t="s">
        <v>144</v>
      </c>
      <c r="B79" s="324">
        <v>94.110399999999998</v>
      </c>
      <c r="C79" s="324">
        <v>26.072870100000003</v>
      </c>
      <c r="D79" s="324">
        <v>27.422560000000001</v>
      </c>
      <c r="E79" s="324">
        <v>64.881699999999995</v>
      </c>
      <c r="F79" s="393">
        <v>119.52499999999998</v>
      </c>
      <c r="G79" s="324">
        <v>88.444953799999993</v>
      </c>
      <c r="H79" s="324">
        <v>79.737821299999993</v>
      </c>
      <c r="I79" s="324">
        <v>57.502795300000002</v>
      </c>
      <c r="J79" s="324">
        <v>18.127245800000001</v>
      </c>
      <c r="K79" s="324">
        <v>52.401932000000002</v>
      </c>
      <c r="L79" s="324">
        <v>173.33058870000002</v>
      </c>
      <c r="M79" s="324">
        <v>89.612385300000014</v>
      </c>
      <c r="N79" s="366"/>
      <c r="O79" s="359">
        <v>891.17025230000002</v>
      </c>
      <c r="P79" s="277"/>
      <c r="Q79" s="291"/>
      <c r="R79" s="291"/>
      <c r="S79" s="276"/>
      <c r="T79" s="322" t="s">
        <v>144</v>
      </c>
      <c r="U79" s="329">
        <v>5.0002303623920001</v>
      </c>
      <c r="V79" s="329">
        <v>69.097762446192007</v>
      </c>
      <c r="W79" s="329">
        <v>34.610735541320004</v>
      </c>
      <c r="X79" s="329">
        <v>192.51164587061604</v>
      </c>
      <c r="Y79" s="329">
        <v>119.0619211298</v>
      </c>
      <c r="Z79" s="329">
        <v>49.438060753919999</v>
      </c>
      <c r="AA79" s="329">
        <v>93.545594178239966</v>
      </c>
      <c r="AB79" s="329">
        <v>90.044403447943992</v>
      </c>
      <c r="AC79" s="329">
        <v>3.2086498656479998</v>
      </c>
      <c r="AD79" s="329">
        <v>72.744403278936005</v>
      </c>
      <c r="AE79" s="329">
        <v>37.367840085512007</v>
      </c>
      <c r="AF79" s="329">
        <v>71.090481679487993</v>
      </c>
      <c r="AG79" s="395"/>
      <c r="AH79" s="359">
        <v>837.72172864000811</v>
      </c>
    </row>
    <row r="80" spans="1:34" ht="27" thickTop="1">
      <c r="A80" s="543"/>
      <c r="B80" s="491"/>
      <c r="C80" s="382"/>
      <c r="D80" s="382"/>
      <c r="E80" s="382"/>
      <c r="F80" s="381"/>
      <c r="G80" s="382"/>
      <c r="H80" s="380"/>
      <c r="I80" s="380"/>
      <c r="J80" s="380"/>
      <c r="K80" s="380"/>
      <c r="L80" s="380"/>
      <c r="M80" s="380"/>
      <c r="N80" s="301"/>
      <c r="O80" s="383"/>
      <c r="P80" s="277"/>
      <c r="Q80" s="291"/>
      <c r="R80" s="291"/>
      <c r="S80" s="276"/>
      <c r="T80" s="481"/>
      <c r="U80" s="379"/>
      <c r="V80" s="380"/>
      <c r="W80" s="380"/>
      <c r="X80" s="380"/>
      <c r="Y80" s="380"/>
      <c r="Z80" s="380"/>
      <c r="AA80" s="380"/>
      <c r="AB80" s="380"/>
      <c r="AC80" s="380"/>
      <c r="AD80" s="380"/>
      <c r="AE80" s="380"/>
      <c r="AF80" s="380"/>
      <c r="AH80" s="383"/>
    </row>
    <row r="81" spans="1:34" ht="26.25" thickBot="1">
      <c r="A81" s="553" t="s">
        <v>169</v>
      </c>
      <c r="B81" s="386"/>
      <c r="C81" s="377"/>
      <c r="D81" s="377"/>
      <c r="E81" s="377"/>
      <c r="F81" s="385"/>
      <c r="G81" s="377"/>
      <c r="H81" s="376"/>
      <c r="I81" s="376"/>
      <c r="J81" s="376"/>
      <c r="K81" s="376"/>
      <c r="L81" s="376"/>
      <c r="M81" s="376"/>
      <c r="N81" s="301"/>
      <c r="O81" s="378"/>
      <c r="P81" s="277"/>
      <c r="Q81" s="291"/>
      <c r="R81" s="291"/>
      <c r="S81" s="549"/>
      <c r="T81" s="553" t="s">
        <v>169</v>
      </c>
      <c r="U81" s="384"/>
      <c r="V81" s="376"/>
      <c r="W81" s="376"/>
      <c r="X81" s="376"/>
      <c r="Y81" s="376"/>
      <c r="Z81" s="376"/>
      <c r="AA81" s="376"/>
      <c r="AB81" s="376"/>
      <c r="AC81" s="376"/>
      <c r="AD81" s="376"/>
      <c r="AE81" s="376"/>
      <c r="AF81" s="376"/>
      <c r="AH81" s="431"/>
    </row>
    <row r="82" spans="1:34" ht="27.75" thickTop="1" thickBot="1">
      <c r="A82" s="242" t="s">
        <v>170</v>
      </c>
      <c r="B82" s="243"/>
      <c r="C82" s="243"/>
      <c r="D82" s="243"/>
      <c r="E82" s="243"/>
      <c r="F82" s="262"/>
      <c r="G82" s="243"/>
      <c r="H82" s="263"/>
      <c r="I82" s="263"/>
      <c r="J82" s="263"/>
      <c r="K82" s="263"/>
      <c r="L82" s="263"/>
      <c r="M82" s="263"/>
      <c r="N82" s="366"/>
      <c r="O82" s="248"/>
      <c r="P82" s="277"/>
      <c r="Q82" s="310"/>
      <c r="R82" s="311"/>
      <c r="S82" s="296"/>
      <c r="T82" s="242" t="s">
        <v>170</v>
      </c>
      <c r="U82" s="263"/>
      <c r="V82" s="263"/>
      <c r="W82" s="263"/>
      <c r="X82" s="263"/>
      <c r="Y82" s="263"/>
      <c r="Z82" s="263"/>
      <c r="AA82" s="263"/>
      <c r="AB82" s="263"/>
      <c r="AC82" s="263"/>
      <c r="AD82" s="263"/>
      <c r="AE82" s="263"/>
      <c r="AF82" s="263"/>
      <c r="AG82" s="395"/>
      <c r="AH82" s="248"/>
    </row>
    <row r="83" spans="1:34" ht="27" thickTop="1">
      <c r="A83" s="321" t="s">
        <v>142</v>
      </c>
      <c r="B83" s="326"/>
      <c r="C83" s="326"/>
      <c r="D83" s="326"/>
      <c r="E83" s="326"/>
      <c r="F83" s="396"/>
      <c r="G83" s="326"/>
      <c r="H83" s="327"/>
      <c r="I83" s="327"/>
      <c r="J83" s="327"/>
      <c r="K83" s="327"/>
      <c r="L83" s="327"/>
      <c r="M83" s="327"/>
      <c r="N83" s="366"/>
      <c r="O83" s="369"/>
      <c r="P83" s="277"/>
      <c r="Q83" s="291"/>
      <c r="R83" s="291"/>
      <c r="S83" s="296"/>
      <c r="T83" s="321" t="s">
        <v>142</v>
      </c>
      <c r="U83" s="327"/>
      <c r="V83" s="327"/>
      <c r="W83" s="327"/>
      <c r="X83" s="327"/>
      <c r="Y83" s="327"/>
      <c r="Z83" s="327"/>
      <c r="AA83" s="327"/>
      <c r="AB83" s="327"/>
      <c r="AC83" s="327"/>
      <c r="AD83" s="327"/>
      <c r="AE83" s="327"/>
      <c r="AF83" s="327"/>
      <c r="AG83" s="395"/>
      <c r="AH83" s="369"/>
    </row>
    <row r="84" spans="1:34" ht="26.25">
      <c r="A84" s="345" t="s">
        <v>143</v>
      </c>
      <c r="B84" s="325"/>
      <c r="C84" s="325"/>
      <c r="D84" s="325"/>
      <c r="E84" s="325"/>
      <c r="F84" s="397"/>
      <c r="G84" s="325"/>
      <c r="H84" s="328"/>
      <c r="I84" s="328"/>
      <c r="J84" s="328"/>
      <c r="K84" s="328"/>
      <c r="L84" s="328"/>
      <c r="M84" s="328"/>
      <c r="N84" s="366"/>
      <c r="O84" s="358"/>
      <c r="P84" s="277"/>
      <c r="Q84" s="291"/>
      <c r="R84" s="291"/>
      <c r="S84" s="276"/>
      <c r="T84" s="345" t="s">
        <v>143</v>
      </c>
      <c r="U84" s="328"/>
      <c r="V84" s="328"/>
      <c r="W84" s="328"/>
      <c r="X84" s="328"/>
      <c r="Y84" s="328"/>
      <c r="Z84" s="328"/>
      <c r="AA84" s="328"/>
      <c r="AB84" s="328"/>
      <c r="AC84" s="328"/>
      <c r="AD84" s="328"/>
      <c r="AE84" s="328"/>
      <c r="AF84" s="328"/>
      <c r="AG84" s="395"/>
      <c r="AH84" s="358"/>
    </row>
    <row r="85" spans="1:34" ht="27" thickBot="1">
      <c r="A85" s="322" t="s">
        <v>144</v>
      </c>
      <c r="B85" s="324"/>
      <c r="C85" s="324"/>
      <c r="D85" s="324"/>
      <c r="E85" s="324"/>
      <c r="F85" s="398"/>
      <c r="G85" s="324"/>
      <c r="H85" s="329"/>
      <c r="I85" s="329"/>
      <c r="J85" s="329"/>
      <c r="K85" s="329"/>
      <c r="L85" s="329"/>
      <c r="M85" s="329"/>
      <c r="N85" s="366"/>
      <c r="O85" s="359"/>
      <c r="P85" s="277"/>
      <c r="Q85" s="291"/>
      <c r="R85" s="291"/>
      <c r="S85" s="276"/>
      <c r="T85" s="322" t="s">
        <v>144</v>
      </c>
      <c r="U85" s="329"/>
      <c r="V85" s="329"/>
      <c r="W85" s="329"/>
      <c r="X85" s="329"/>
      <c r="Y85" s="329"/>
      <c r="Z85" s="329"/>
      <c r="AA85" s="329"/>
      <c r="AB85" s="329"/>
      <c r="AC85" s="329"/>
      <c r="AD85" s="329"/>
      <c r="AE85" s="329"/>
      <c r="AF85" s="329"/>
      <c r="AG85" s="395"/>
      <c r="AH85" s="359"/>
    </row>
    <row r="86" spans="1:34" ht="27" thickTop="1">
      <c r="A86" s="543"/>
      <c r="B86" s="492"/>
      <c r="C86" s="388"/>
      <c r="D86" s="388"/>
      <c r="E86" s="388"/>
      <c r="F86" s="389"/>
      <c r="G86" s="388"/>
      <c r="H86" s="390"/>
      <c r="I86" s="390"/>
      <c r="J86" s="390"/>
      <c r="K86" s="390"/>
      <c r="L86" s="390"/>
      <c r="M86" s="390"/>
      <c r="N86" s="301"/>
      <c r="O86" s="383"/>
      <c r="P86" s="277"/>
      <c r="Q86" s="291"/>
      <c r="R86" s="291"/>
      <c r="S86" s="276"/>
      <c r="T86" s="481"/>
      <c r="U86" s="459"/>
      <c r="V86" s="390"/>
      <c r="W86" s="390"/>
      <c r="X86" s="390"/>
      <c r="Y86" s="390"/>
      <c r="Z86" s="390"/>
      <c r="AA86" s="390"/>
      <c r="AB86" s="390"/>
      <c r="AC86" s="390"/>
      <c r="AD86" s="390"/>
      <c r="AE86" s="390"/>
      <c r="AF86" s="390"/>
      <c r="AH86" s="383"/>
    </row>
    <row r="87" spans="1:34" s="278" customFormat="1" ht="26.25" thickBot="1">
      <c r="A87" s="553" t="s">
        <v>103</v>
      </c>
      <c r="B87" s="386"/>
      <c r="C87" s="377"/>
      <c r="D87" s="377"/>
      <c r="E87" s="377"/>
      <c r="F87" s="385"/>
      <c r="G87" s="377"/>
      <c r="H87" s="376"/>
      <c r="I87" s="376"/>
      <c r="J87" s="376"/>
      <c r="K87" s="376"/>
      <c r="L87" s="376"/>
      <c r="M87" s="376"/>
      <c r="N87" s="301"/>
      <c r="O87" s="378"/>
      <c r="P87" s="277"/>
      <c r="Q87" s="291"/>
      <c r="R87" s="291"/>
      <c r="S87" s="549"/>
      <c r="T87" s="553" t="s">
        <v>103</v>
      </c>
      <c r="U87" s="384"/>
      <c r="V87" s="376"/>
      <c r="W87" s="376"/>
      <c r="X87" s="376"/>
      <c r="Y87" s="376"/>
      <c r="Z87" s="376"/>
      <c r="AA87" s="376"/>
      <c r="AB87" s="376"/>
      <c r="AC87" s="376"/>
      <c r="AD87" s="376"/>
      <c r="AE87" s="376"/>
      <c r="AF87" s="376"/>
      <c r="AG87" s="280"/>
      <c r="AH87" s="431"/>
    </row>
    <row r="88" spans="1:34" s="312" customFormat="1" ht="27.75" thickTop="1" thickBot="1">
      <c r="A88" s="254" t="s">
        <v>171</v>
      </c>
      <c r="B88" s="243">
        <v>1.4124099999999999</v>
      </c>
      <c r="C88" s="243">
        <v>1.3747799999999999</v>
      </c>
      <c r="D88" s="243">
        <v>1.45445</v>
      </c>
      <c r="E88" s="260">
        <v>1.30928</v>
      </c>
      <c r="F88" s="261">
        <v>1.4211400000000001</v>
      </c>
      <c r="G88" s="243">
        <v>1.3616200000000001</v>
      </c>
      <c r="H88" s="243">
        <v>1.3924000000000001</v>
      </c>
      <c r="I88" s="243">
        <v>1.4404300000000001</v>
      </c>
      <c r="J88" s="243">
        <v>1.3845499999999999</v>
      </c>
      <c r="K88" s="243">
        <v>1.45225</v>
      </c>
      <c r="L88" s="243">
        <v>1.4566300000000001</v>
      </c>
      <c r="M88" s="243">
        <v>1.5290900000000001</v>
      </c>
      <c r="N88" s="366"/>
      <c r="O88" s="248">
        <v>16.989030000000003</v>
      </c>
      <c r="P88" s="277"/>
      <c r="Q88" s="291"/>
      <c r="R88" s="291"/>
      <c r="S88" s="276"/>
      <c r="T88" s="254" t="s">
        <v>171</v>
      </c>
      <c r="U88" s="263">
        <v>1.4880000000000007</v>
      </c>
      <c r="V88" s="263">
        <v>1.3440000000000005</v>
      </c>
      <c r="W88" s="263">
        <v>1.4880000000000007</v>
      </c>
      <c r="X88" s="263">
        <v>1.4400000000000006</v>
      </c>
      <c r="Y88" s="263">
        <v>1.612000002480001</v>
      </c>
      <c r="Z88" s="263">
        <v>1.5600000024000009</v>
      </c>
      <c r="AA88" s="263">
        <v>1.612000002480001</v>
      </c>
      <c r="AB88" s="263">
        <v>1.612000002480001</v>
      </c>
      <c r="AC88" s="263">
        <v>1.5600000024000009</v>
      </c>
      <c r="AD88" s="263">
        <v>1.612000002480001</v>
      </c>
      <c r="AE88" s="263">
        <v>1.4400000000000006</v>
      </c>
      <c r="AF88" s="263">
        <v>1.4400000000000006</v>
      </c>
      <c r="AG88" s="395"/>
      <c r="AH88" s="248">
        <v>18.208000014720007</v>
      </c>
    </row>
    <row r="89" spans="1:34" s="278" customFormat="1" ht="27" thickTop="1">
      <c r="A89" s="321" t="s">
        <v>142</v>
      </c>
      <c r="B89" s="326">
        <v>1.4124099999999999</v>
      </c>
      <c r="C89" s="326">
        <v>1.3747799999999999</v>
      </c>
      <c r="D89" s="394">
        <v>1.45445</v>
      </c>
      <c r="E89" s="368">
        <v>1.30928</v>
      </c>
      <c r="F89" s="346">
        <v>1.4211400000000001</v>
      </c>
      <c r="G89" s="394">
        <v>1.3616200000000001</v>
      </c>
      <c r="H89" s="394">
        <v>1.3924000000000001</v>
      </c>
      <c r="I89" s="394">
        <v>1.4404300000000001</v>
      </c>
      <c r="J89" s="394">
        <v>1.3845499999999999</v>
      </c>
      <c r="K89" s="394">
        <v>1.45225</v>
      </c>
      <c r="L89" s="394">
        <v>1.4566300000000001</v>
      </c>
      <c r="M89" s="326">
        <v>1.5290900000000001</v>
      </c>
      <c r="N89" s="366"/>
      <c r="O89" s="369">
        <v>16.989030000000003</v>
      </c>
      <c r="P89" s="277"/>
      <c r="Q89" s="291"/>
      <c r="R89" s="291"/>
      <c r="S89" s="276"/>
      <c r="T89" s="321" t="s">
        <v>142</v>
      </c>
      <c r="U89" s="327">
        <v>1.4880000000000007</v>
      </c>
      <c r="V89" s="327">
        <v>1.3440000000000005</v>
      </c>
      <c r="W89" s="327">
        <v>1.4880000000000007</v>
      </c>
      <c r="X89" s="327">
        <v>1.4400000000000006</v>
      </c>
      <c r="Y89" s="327">
        <v>1.612000002480001</v>
      </c>
      <c r="Z89" s="327">
        <v>1.5600000024000009</v>
      </c>
      <c r="AA89" s="327">
        <v>1.612000002480001</v>
      </c>
      <c r="AB89" s="327">
        <v>1.612000002480001</v>
      </c>
      <c r="AC89" s="327">
        <v>1.5600000024000009</v>
      </c>
      <c r="AD89" s="327">
        <v>1.612000002480001</v>
      </c>
      <c r="AE89" s="327">
        <v>1.4400000000000006</v>
      </c>
      <c r="AF89" s="327">
        <v>1.4400000000000006</v>
      </c>
      <c r="AG89" s="395"/>
      <c r="AH89" s="369">
        <v>18.208000014720007</v>
      </c>
    </row>
    <row r="90" spans="1:34" ht="26.25">
      <c r="A90" s="345" t="s">
        <v>143</v>
      </c>
      <c r="B90" s="325">
        <v>0</v>
      </c>
      <c r="C90" s="325"/>
      <c r="D90" s="325"/>
      <c r="E90" s="325"/>
      <c r="F90" s="348"/>
      <c r="G90" s="325">
        <v>0</v>
      </c>
      <c r="H90" s="325"/>
      <c r="I90" s="328"/>
      <c r="J90" s="328"/>
      <c r="K90" s="325"/>
      <c r="L90" s="328"/>
      <c r="M90" s="325"/>
      <c r="N90" s="366"/>
      <c r="O90" s="358">
        <v>0</v>
      </c>
      <c r="P90" s="277"/>
      <c r="Q90" s="291"/>
      <c r="R90" s="291"/>
      <c r="S90" s="276"/>
      <c r="T90" s="345" t="s">
        <v>143</v>
      </c>
      <c r="U90" s="328">
        <v>3.8205991839999997E-3</v>
      </c>
      <c r="V90" s="328">
        <v>0.29409600000000008</v>
      </c>
      <c r="W90" s="328">
        <v>9.6360000000000015E-2</v>
      </c>
      <c r="X90" s="328">
        <v>3.1592000000000002E-2</v>
      </c>
      <c r="Y90" s="328">
        <v>0.32584185004000016</v>
      </c>
      <c r="Z90" s="328">
        <v>3.3791999999999989E-2</v>
      </c>
      <c r="AA90" s="328">
        <v>1.408E-3</v>
      </c>
      <c r="AB90" s="328">
        <v>0.23223200000000011</v>
      </c>
      <c r="AC90" s="328">
        <v>6.5316235144000007E-2</v>
      </c>
      <c r="AD90" s="328">
        <v>0.13780799999999999</v>
      </c>
      <c r="AE90" s="328">
        <v>0.23170400000000013</v>
      </c>
      <c r="AF90" s="328">
        <v>2.1119999999999997E-3</v>
      </c>
      <c r="AG90" s="395"/>
      <c r="AH90" s="358">
        <v>1.4560826843680004</v>
      </c>
    </row>
    <row r="91" spans="1:34" ht="27" thickBot="1">
      <c r="A91" s="322" t="s">
        <v>144</v>
      </c>
      <c r="B91" s="324">
        <v>1.4124099999999999</v>
      </c>
      <c r="C91" s="324">
        <v>1.3747799999999999</v>
      </c>
      <c r="D91" s="324">
        <v>1.45445</v>
      </c>
      <c r="E91" s="324">
        <v>1.30928</v>
      </c>
      <c r="F91" s="393">
        <v>1.4211400000000001</v>
      </c>
      <c r="G91" s="324">
        <v>1.3616200000000001</v>
      </c>
      <c r="H91" s="324">
        <v>1.3924000000000001</v>
      </c>
      <c r="I91" s="324">
        <v>1.4404300000000001</v>
      </c>
      <c r="J91" s="324">
        <v>1.3845499999999999</v>
      </c>
      <c r="K91" s="324">
        <v>1.45225</v>
      </c>
      <c r="L91" s="324">
        <v>1.4566300000000001</v>
      </c>
      <c r="M91" s="324">
        <v>1.5290900000000001</v>
      </c>
      <c r="N91" s="366"/>
      <c r="O91" s="359">
        <v>16.989030000000003</v>
      </c>
      <c r="P91" s="277"/>
      <c r="Q91" s="291"/>
      <c r="R91" s="291"/>
      <c r="S91" s="276"/>
      <c r="T91" s="322" t="s">
        <v>144</v>
      </c>
      <c r="U91" s="329">
        <v>1.4841794008160007</v>
      </c>
      <c r="V91" s="329">
        <v>1.0499040000000004</v>
      </c>
      <c r="W91" s="329">
        <v>1.3916400000000007</v>
      </c>
      <c r="X91" s="329">
        <v>1.4084080000000005</v>
      </c>
      <c r="Y91" s="329">
        <v>1.2861581524400008</v>
      </c>
      <c r="Z91" s="329">
        <v>1.5262080024000009</v>
      </c>
      <c r="AA91" s="329">
        <v>1.6105920024800009</v>
      </c>
      <c r="AB91" s="329">
        <v>1.379768002480001</v>
      </c>
      <c r="AC91" s="329">
        <v>1.4946837672560009</v>
      </c>
      <c r="AD91" s="329">
        <v>1.474192002480001</v>
      </c>
      <c r="AE91" s="329">
        <v>1.2082960000000005</v>
      </c>
      <c r="AF91" s="329">
        <v>1.4378880000000007</v>
      </c>
      <c r="AG91" s="395"/>
      <c r="AH91" s="359">
        <v>16.751917330352008</v>
      </c>
    </row>
    <row r="92" spans="1:34" ht="27" thickTop="1">
      <c r="A92" s="543"/>
      <c r="B92" s="390"/>
      <c r="C92" s="390"/>
      <c r="D92" s="390"/>
      <c r="E92" s="390"/>
      <c r="F92" s="389"/>
      <c r="G92" s="388"/>
      <c r="H92" s="390"/>
      <c r="I92" s="390"/>
      <c r="J92" s="390"/>
      <c r="K92" s="390"/>
      <c r="L92" s="390"/>
      <c r="M92" s="390"/>
      <c r="N92" s="301"/>
      <c r="O92" s="383"/>
      <c r="P92" s="277"/>
      <c r="Q92" s="291"/>
      <c r="R92" s="291"/>
      <c r="S92" s="276"/>
      <c r="T92" s="481"/>
      <c r="U92" s="459"/>
      <c r="V92" s="390"/>
      <c r="W92" s="390"/>
      <c r="X92" s="390"/>
      <c r="Y92" s="390"/>
      <c r="Z92" s="390"/>
      <c r="AA92" s="390"/>
      <c r="AB92" s="390"/>
      <c r="AC92" s="390"/>
      <c r="AD92" s="390"/>
      <c r="AE92" s="390"/>
      <c r="AF92" s="390"/>
      <c r="AH92" s="383"/>
    </row>
    <row r="93" spans="1:34" ht="26.25" thickBot="1">
      <c r="A93" s="553" t="s">
        <v>453</v>
      </c>
      <c r="B93" s="384"/>
      <c r="C93" s="376"/>
      <c r="D93" s="376"/>
      <c r="E93" s="376"/>
      <c r="F93" s="385"/>
      <c r="G93" s="377"/>
      <c r="H93" s="376"/>
      <c r="I93" s="376"/>
      <c r="J93" s="376"/>
      <c r="K93" s="376"/>
      <c r="L93" s="376"/>
      <c r="M93" s="376"/>
      <c r="N93" s="301"/>
      <c r="O93" s="378"/>
      <c r="P93" s="277"/>
      <c r="Q93" s="291"/>
      <c r="R93" s="291"/>
      <c r="S93" s="549"/>
      <c r="T93" s="553" t="s">
        <v>453</v>
      </c>
      <c r="U93" s="384"/>
      <c r="V93" s="376"/>
      <c r="W93" s="376"/>
      <c r="X93" s="376"/>
      <c r="Y93" s="376"/>
      <c r="Z93" s="376"/>
      <c r="AA93" s="376"/>
      <c r="AB93" s="376"/>
      <c r="AC93" s="376"/>
      <c r="AD93" s="376"/>
      <c r="AE93" s="376"/>
      <c r="AF93" s="376"/>
      <c r="AH93" s="431"/>
    </row>
    <row r="94" spans="1:34" ht="27.75" thickTop="1" thickBot="1">
      <c r="A94" s="242" t="s">
        <v>172</v>
      </c>
      <c r="B94" s="243">
        <v>1.4388300000000001</v>
      </c>
      <c r="C94" s="243">
        <v>0.84792000000000001</v>
      </c>
      <c r="D94" s="243">
        <v>1.0591999999999999</v>
      </c>
      <c r="E94" s="260">
        <v>1.6306400000000001</v>
      </c>
      <c r="F94" s="245">
        <v>1.32</v>
      </c>
      <c r="G94" s="243">
        <v>2.2037499999999999</v>
      </c>
      <c r="H94" s="243">
        <v>2.6682000000000001</v>
      </c>
      <c r="I94" s="243">
        <v>2.7232599999999998</v>
      </c>
      <c r="J94" s="243">
        <v>1.32761</v>
      </c>
      <c r="K94" s="243">
        <v>2.6736399999999998</v>
      </c>
      <c r="L94" s="243">
        <v>1.89656</v>
      </c>
      <c r="M94" s="243">
        <v>1.79061</v>
      </c>
      <c r="N94" s="366"/>
      <c r="O94" s="248">
        <v>21.580220000000001</v>
      </c>
      <c r="P94" s="277"/>
      <c r="Q94" s="313"/>
      <c r="R94" s="291"/>
      <c r="S94" s="276"/>
      <c r="T94" s="242" t="s">
        <v>172</v>
      </c>
      <c r="U94" s="263">
        <v>2.7786175832E-2</v>
      </c>
      <c r="V94" s="263">
        <v>2.1388799999999999</v>
      </c>
      <c r="W94" s="263">
        <v>0.70079999999999998</v>
      </c>
      <c r="X94" s="263">
        <v>0.23552000000000001</v>
      </c>
      <c r="Y94" s="263">
        <v>2.3704587731200002</v>
      </c>
      <c r="Z94" s="263">
        <v>0.24576000000000003</v>
      </c>
      <c r="AA94" s="263">
        <v>1.0240000000000001E-2</v>
      </c>
      <c r="AB94" s="263">
        <v>1.6889599999999998</v>
      </c>
      <c r="AC94" s="263">
        <v>0.47502716465599998</v>
      </c>
      <c r="AD94" s="263">
        <v>1.0022399999999998</v>
      </c>
      <c r="AE94" s="263">
        <v>1.6851199999999997</v>
      </c>
      <c r="AF94" s="263">
        <v>1.536E-2</v>
      </c>
      <c r="AG94" s="395"/>
      <c r="AH94" s="248">
        <v>10.596152113607998</v>
      </c>
    </row>
    <row r="95" spans="1:34" ht="27" thickTop="1">
      <c r="A95" s="321" t="s">
        <v>142</v>
      </c>
      <c r="B95" s="326">
        <v>1.4388300000000001</v>
      </c>
      <c r="C95" s="326">
        <v>0.84792000000000001</v>
      </c>
      <c r="D95" s="394">
        <v>1.0591999999999999</v>
      </c>
      <c r="E95" s="346">
        <v>1.6306400000000001</v>
      </c>
      <c r="F95" s="394">
        <v>1.32</v>
      </c>
      <c r="G95" s="394">
        <v>2.2037499999999999</v>
      </c>
      <c r="H95" s="394">
        <v>2.6682000000000001</v>
      </c>
      <c r="I95" s="394">
        <v>2.7232599999999998</v>
      </c>
      <c r="J95" s="394">
        <v>1.32761</v>
      </c>
      <c r="K95" s="394">
        <v>2.6736399999999998</v>
      </c>
      <c r="L95" s="394">
        <v>1.89656</v>
      </c>
      <c r="M95" s="326">
        <v>1.79061</v>
      </c>
      <c r="N95" s="366"/>
      <c r="O95" s="369">
        <v>21.580220000000001</v>
      </c>
      <c r="P95" s="277"/>
      <c r="Q95" s="291"/>
      <c r="R95" s="291"/>
      <c r="S95" s="276"/>
      <c r="T95" s="321" t="s">
        <v>142</v>
      </c>
      <c r="U95" s="327">
        <v>2.7786175832E-2</v>
      </c>
      <c r="V95" s="327">
        <v>2.1388799999999999</v>
      </c>
      <c r="W95" s="327">
        <v>0.70079999999999998</v>
      </c>
      <c r="X95" s="327">
        <v>0.23552000000000001</v>
      </c>
      <c r="Y95" s="327">
        <v>2.3704587731200002</v>
      </c>
      <c r="Z95" s="327">
        <v>0.24576000000000003</v>
      </c>
      <c r="AA95" s="327">
        <v>1.0240000000000001E-2</v>
      </c>
      <c r="AB95" s="327">
        <v>1.6889599999999998</v>
      </c>
      <c r="AC95" s="327">
        <v>0.47502716465599998</v>
      </c>
      <c r="AD95" s="327">
        <v>1.0022399999999998</v>
      </c>
      <c r="AE95" s="327">
        <v>1.6851199999999997</v>
      </c>
      <c r="AF95" s="327">
        <v>1.536E-2</v>
      </c>
      <c r="AG95" s="395"/>
      <c r="AH95" s="369">
        <v>10.596152113607998</v>
      </c>
    </row>
    <row r="96" spans="1:34" ht="26.25">
      <c r="A96" s="345" t="s">
        <v>143</v>
      </c>
      <c r="B96" s="325">
        <v>0</v>
      </c>
      <c r="C96" s="325"/>
      <c r="D96" s="325">
        <v>4.5102999999999997E-2</v>
      </c>
      <c r="E96" s="325">
        <v>7.1590000000000001E-2</v>
      </c>
      <c r="F96" s="348">
        <v>0.1</v>
      </c>
      <c r="G96" s="325">
        <v>9.3084000000000167E-2</v>
      </c>
      <c r="H96" s="325">
        <v>0.11209499999999961</v>
      </c>
      <c r="I96" s="325">
        <v>0.1165560000000001</v>
      </c>
      <c r="J96" s="325">
        <v>5.9052699999999847E-2</v>
      </c>
      <c r="K96" s="325">
        <v>0.119661</v>
      </c>
      <c r="L96" s="325">
        <v>8.1948000000000132E-2</v>
      </c>
      <c r="M96" s="325">
        <v>6.586700000000012E-2</v>
      </c>
      <c r="N96" s="366"/>
      <c r="O96" s="358">
        <v>0.86495670000000002</v>
      </c>
      <c r="P96" s="277"/>
      <c r="Q96" s="291"/>
      <c r="R96" s="291"/>
      <c r="S96" s="276"/>
      <c r="T96" s="345" t="s">
        <v>143</v>
      </c>
      <c r="U96" s="328">
        <v>3.8205991839999997E-3</v>
      </c>
      <c r="V96" s="328">
        <v>0.29409600000000008</v>
      </c>
      <c r="W96" s="328">
        <v>9.6360000000000015E-2</v>
      </c>
      <c r="X96" s="328">
        <v>3.1592000000000002E-2</v>
      </c>
      <c r="Y96" s="328">
        <v>0.32584185004000016</v>
      </c>
      <c r="Z96" s="328">
        <v>3.3791999999999989E-2</v>
      </c>
      <c r="AA96" s="328">
        <v>1.408E-3</v>
      </c>
      <c r="AB96" s="328">
        <v>0.23223200000000011</v>
      </c>
      <c r="AC96" s="328">
        <v>6.5316235144000007E-2</v>
      </c>
      <c r="AD96" s="328">
        <v>0.13780799999999999</v>
      </c>
      <c r="AE96" s="328">
        <v>0.23170400000000013</v>
      </c>
      <c r="AF96" s="328">
        <v>2.1119999999999997E-3</v>
      </c>
      <c r="AG96" s="395"/>
      <c r="AH96" s="358">
        <v>1.4560826843680004</v>
      </c>
    </row>
    <row r="97" spans="1:34" ht="27" thickBot="1">
      <c r="A97" s="322" t="s">
        <v>144</v>
      </c>
      <c r="B97" s="324">
        <v>1.4388300000000001</v>
      </c>
      <c r="C97" s="324">
        <v>0.84792000000000001</v>
      </c>
      <c r="D97" s="324">
        <v>1.014097</v>
      </c>
      <c r="E97" s="324">
        <v>1.55905</v>
      </c>
      <c r="F97" s="393">
        <v>1.22</v>
      </c>
      <c r="G97" s="324">
        <v>2.1106659999999997</v>
      </c>
      <c r="H97" s="324">
        <v>2.5561050000000005</v>
      </c>
      <c r="I97" s="324">
        <v>2.6067039999999997</v>
      </c>
      <c r="J97" s="324">
        <v>1.2685573000000001</v>
      </c>
      <c r="K97" s="324">
        <v>2.553979</v>
      </c>
      <c r="L97" s="324">
        <v>1.8146119999999999</v>
      </c>
      <c r="M97" s="324">
        <v>1.7247429999999999</v>
      </c>
      <c r="N97" s="366"/>
      <c r="O97" s="359">
        <v>20.7152633</v>
      </c>
      <c r="P97" s="277"/>
      <c r="Q97" s="291"/>
      <c r="R97" s="291"/>
      <c r="S97" s="276"/>
      <c r="T97" s="322" t="s">
        <v>144</v>
      </c>
      <c r="U97" s="329">
        <v>2.3965576648E-2</v>
      </c>
      <c r="V97" s="329">
        <v>1.8447839999999998</v>
      </c>
      <c r="W97" s="329">
        <v>0.60443999999999998</v>
      </c>
      <c r="X97" s="329">
        <v>0.203928</v>
      </c>
      <c r="Y97" s="329">
        <v>2.04461692308</v>
      </c>
      <c r="Z97" s="329">
        <v>0.21196800000000005</v>
      </c>
      <c r="AA97" s="329">
        <v>8.8320000000000013E-3</v>
      </c>
      <c r="AB97" s="329">
        <v>1.4567279999999996</v>
      </c>
      <c r="AC97" s="329">
        <v>0.40971092951199994</v>
      </c>
      <c r="AD97" s="329">
        <v>0.86443199999999987</v>
      </c>
      <c r="AE97" s="329">
        <v>1.4534159999999996</v>
      </c>
      <c r="AF97" s="329">
        <v>1.3248000000000001E-2</v>
      </c>
      <c r="AG97" s="395"/>
      <c r="AH97" s="359">
        <v>9.1400694292399987</v>
      </c>
    </row>
    <row r="98" spans="1:34" ht="27" thickTop="1">
      <c r="A98" s="543"/>
      <c r="B98" s="492"/>
      <c r="C98" s="388"/>
      <c r="D98" s="388"/>
      <c r="E98" s="388"/>
      <c r="F98" s="389"/>
      <c r="G98" s="388"/>
      <c r="H98" s="390"/>
      <c r="I98" s="390"/>
      <c r="J98" s="390"/>
      <c r="K98" s="390"/>
      <c r="L98" s="390"/>
      <c r="M98" s="390"/>
      <c r="N98" s="301"/>
      <c r="O98" s="383"/>
      <c r="P98" s="277"/>
      <c r="Q98" s="291"/>
      <c r="R98" s="291"/>
      <c r="S98" s="276"/>
      <c r="T98" s="481"/>
      <c r="U98" s="459"/>
      <c r="V98" s="390"/>
      <c r="W98" s="390"/>
      <c r="X98" s="390"/>
      <c r="Y98" s="390"/>
      <c r="Z98" s="390"/>
      <c r="AA98" s="390"/>
      <c r="AB98" s="390"/>
      <c r="AC98" s="390"/>
      <c r="AD98" s="390"/>
      <c r="AE98" s="390"/>
      <c r="AF98" s="390"/>
      <c r="AH98" s="383"/>
    </row>
    <row r="99" spans="1:34" ht="26.25" thickBot="1">
      <c r="A99" s="553" t="s">
        <v>99</v>
      </c>
      <c r="B99" s="386"/>
      <c r="C99" s="377"/>
      <c r="D99" s="377"/>
      <c r="E99" s="377"/>
      <c r="F99" s="385"/>
      <c r="G99" s="377"/>
      <c r="H99" s="376"/>
      <c r="I99" s="376"/>
      <c r="J99" s="376"/>
      <c r="K99" s="376"/>
      <c r="L99" s="376"/>
      <c r="M99" s="376"/>
      <c r="N99" s="301"/>
      <c r="O99" s="378"/>
      <c r="P99" s="277"/>
      <c r="Q99" s="291"/>
      <c r="R99" s="291"/>
      <c r="S99" s="549"/>
      <c r="T99" s="553" t="s">
        <v>99</v>
      </c>
      <c r="U99" s="384"/>
      <c r="V99" s="376"/>
      <c r="W99" s="376"/>
      <c r="X99" s="376"/>
      <c r="Y99" s="376"/>
      <c r="Z99" s="376"/>
      <c r="AA99" s="376"/>
      <c r="AB99" s="376"/>
      <c r="AC99" s="376"/>
      <c r="AD99" s="376"/>
      <c r="AE99" s="376"/>
      <c r="AF99" s="376"/>
      <c r="AH99" s="431"/>
    </row>
    <row r="100" spans="1:34" ht="27" thickTop="1">
      <c r="A100" s="422" t="s">
        <v>173</v>
      </c>
      <c r="B100" s="346">
        <v>1.3588499999999999</v>
      </c>
      <c r="C100" s="346">
        <v>0.72350000000000003</v>
      </c>
      <c r="D100" s="346">
        <v>0.53669</v>
      </c>
      <c r="E100" s="346">
        <v>0.86821000000000004</v>
      </c>
      <c r="F100" s="409">
        <v>0.80666000000000004</v>
      </c>
      <c r="G100" s="409">
        <v>1.4712399999999999</v>
      </c>
      <c r="H100" s="409">
        <v>0.80993999999999999</v>
      </c>
      <c r="I100" s="409">
        <v>0.15400999999999998</v>
      </c>
      <c r="J100" s="409">
        <v>0.70201000000000002</v>
      </c>
      <c r="K100" s="409">
        <v>1.0136500000000002</v>
      </c>
      <c r="L100" s="409">
        <v>0.82576999999999989</v>
      </c>
      <c r="M100" s="409">
        <v>0.54544000000000004</v>
      </c>
      <c r="N100" s="366"/>
      <c r="O100" s="415">
        <v>9.8159700000000001</v>
      </c>
      <c r="P100" s="277"/>
      <c r="Q100" s="305"/>
      <c r="R100" s="291"/>
      <c r="S100" s="276"/>
      <c r="T100" s="422" t="s">
        <v>173</v>
      </c>
      <c r="U100" s="349">
        <v>0</v>
      </c>
      <c r="V100" s="349">
        <v>0</v>
      </c>
      <c r="W100" s="349">
        <v>0</v>
      </c>
      <c r="X100" s="349">
        <v>0</v>
      </c>
      <c r="Y100" s="349">
        <v>0</v>
      </c>
      <c r="Z100" s="349">
        <v>0</v>
      </c>
      <c r="AA100" s="349">
        <v>0</v>
      </c>
      <c r="AB100" s="349">
        <v>0</v>
      </c>
      <c r="AC100" s="349">
        <v>0</v>
      </c>
      <c r="AD100" s="349">
        <v>0</v>
      </c>
      <c r="AE100" s="349">
        <v>0</v>
      </c>
      <c r="AF100" s="349">
        <v>0</v>
      </c>
      <c r="AG100" s="420"/>
      <c r="AH100" s="415">
        <v>0</v>
      </c>
    </row>
    <row r="101" spans="1:34" ht="27" thickBot="1">
      <c r="A101" s="413" t="s">
        <v>154</v>
      </c>
      <c r="B101" s="324"/>
      <c r="C101" s="324"/>
      <c r="D101" s="324"/>
      <c r="E101" s="324"/>
      <c r="F101" s="393"/>
      <c r="G101" s="393"/>
      <c r="H101" s="393"/>
      <c r="I101" s="393"/>
      <c r="J101" s="393"/>
      <c r="K101" s="393">
        <v>0</v>
      </c>
      <c r="L101" s="393">
        <v>0.49786000000000002</v>
      </c>
      <c r="M101" s="393">
        <v>0.79834000000000005</v>
      </c>
      <c r="N101" s="366"/>
      <c r="O101" s="421">
        <v>1.2962</v>
      </c>
      <c r="P101" s="277"/>
      <c r="Q101" s="305"/>
      <c r="R101" s="291"/>
      <c r="S101" s="276"/>
      <c r="T101" s="413" t="s">
        <v>154</v>
      </c>
      <c r="U101" s="329">
        <v>20.746880000000001</v>
      </c>
      <c r="V101" s="329">
        <v>18.73536</v>
      </c>
      <c r="W101" s="329">
        <v>20.753600000000002</v>
      </c>
      <c r="X101" s="329">
        <v>20.09056</v>
      </c>
      <c r="Y101" s="329">
        <v>20.728959999999997</v>
      </c>
      <c r="Z101" s="329">
        <v>20.059200000000001</v>
      </c>
      <c r="AA101" s="329">
        <v>20.762560000000004</v>
      </c>
      <c r="AB101" s="329">
        <v>20.755840000000003</v>
      </c>
      <c r="AC101" s="329">
        <v>20.074879999999997</v>
      </c>
      <c r="AD101" s="329">
        <v>20.771520000000002</v>
      </c>
      <c r="AE101" s="329">
        <v>20.079359999999998</v>
      </c>
      <c r="AF101" s="329">
        <v>20.0928</v>
      </c>
      <c r="AG101" s="420"/>
      <c r="AH101" s="421">
        <v>243.65152000000006</v>
      </c>
    </row>
    <row r="102" spans="1:34" ht="27" thickTop="1">
      <c r="A102" s="321" t="s">
        <v>142</v>
      </c>
      <c r="B102" s="326">
        <v>1.3588499999999999</v>
      </c>
      <c r="C102" s="326">
        <v>0.72350000000000003</v>
      </c>
      <c r="D102" s="326">
        <v>0.53669</v>
      </c>
      <c r="E102" s="326">
        <v>0.86821000000000004</v>
      </c>
      <c r="F102" s="326">
        <v>0.80666000000000004</v>
      </c>
      <c r="G102" s="326">
        <v>1.4712399999999999</v>
      </c>
      <c r="H102" s="326">
        <v>0.80993999999999999</v>
      </c>
      <c r="I102" s="326">
        <v>0.15400999999999998</v>
      </c>
      <c r="J102" s="326">
        <v>0.70201000000000002</v>
      </c>
      <c r="K102" s="326">
        <v>1.0136500000000002</v>
      </c>
      <c r="L102" s="326">
        <v>1.3236299999999999</v>
      </c>
      <c r="M102" s="326">
        <v>1.3437800000000002</v>
      </c>
      <c r="N102" s="366"/>
      <c r="O102" s="415">
        <v>11.112170000000001</v>
      </c>
      <c r="P102" s="277"/>
      <c r="Q102" s="305"/>
      <c r="R102" s="291"/>
      <c r="S102" s="276"/>
      <c r="T102" s="321" t="s">
        <v>142</v>
      </c>
      <c r="U102" s="327">
        <v>20.746880000000001</v>
      </c>
      <c r="V102" s="327">
        <v>18.73536</v>
      </c>
      <c r="W102" s="327">
        <v>20.753600000000002</v>
      </c>
      <c r="X102" s="327">
        <v>20.09056</v>
      </c>
      <c r="Y102" s="327">
        <v>20.728959999999997</v>
      </c>
      <c r="Z102" s="327">
        <v>20.059200000000001</v>
      </c>
      <c r="AA102" s="327">
        <v>20.762560000000004</v>
      </c>
      <c r="AB102" s="327">
        <v>20.755840000000003</v>
      </c>
      <c r="AC102" s="327">
        <v>20.074879999999997</v>
      </c>
      <c r="AD102" s="327">
        <v>20.771520000000002</v>
      </c>
      <c r="AE102" s="327">
        <v>20.079359999999998</v>
      </c>
      <c r="AF102" s="327">
        <v>20.0928</v>
      </c>
      <c r="AG102" s="395"/>
      <c r="AH102" s="369">
        <v>243.65152000000006</v>
      </c>
    </row>
    <row r="103" spans="1:34" ht="26.25">
      <c r="A103" s="345" t="s">
        <v>143</v>
      </c>
      <c r="B103" s="325">
        <v>1.9906E-2</v>
      </c>
      <c r="C103" s="325">
        <v>1.9859000000000002E-2</v>
      </c>
      <c r="D103" s="325">
        <v>2.4718E-2</v>
      </c>
      <c r="E103" s="391">
        <v>0.02</v>
      </c>
      <c r="F103" s="348">
        <v>2.3262999999999999E-2</v>
      </c>
      <c r="G103" s="392">
        <v>1.8723E-2</v>
      </c>
      <c r="H103" s="392">
        <v>2.4878000000000001E-2</v>
      </c>
      <c r="I103" s="392">
        <v>2.9773000000000001E-2</v>
      </c>
      <c r="J103" s="392">
        <v>2.5697999999999999E-2</v>
      </c>
      <c r="K103" s="392">
        <v>2.4046999999999999E-2</v>
      </c>
      <c r="L103" s="392">
        <v>2.418E-2</v>
      </c>
      <c r="M103" s="392">
        <v>6.9769677170050018E-2</v>
      </c>
      <c r="N103" s="366"/>
      <c r="O103" s="416">
        <v>0.32481467717004997</v>
      </c>
      <c r="P103" s="277"/>
      <c r="Q103" s="305"/>
      <c r="R103" s="291"/>
      <c r="S103" s="276"/>
      <c r="T103" s="345" t="s">
        <v>143</v>
      </c>
      <c r="U103" s="328">
        <v>5.3349119999999974</v>
      </c>
      <c r="V103" s="328">
        <v>4.8176639999999988</v>
      </c>
      <c r="W103" s="328">
        <v>5.3366399999999983</v>
      </c>
      <c r="X103" s="328">
        <v>5.1661439999999992</v>
      </c>
      <c r="Y103" s="328">
        <v>5.3303039999999999</v>
      </c>
      <c r="Z103" s="328">
        <v>5.1580799999999973</v>
      </c>
      <c r="AA103" s="328">
        <v>5.3389439999999988</v>
      </c>
      <c r="AB103" s="328">
        <v>5.337215999999998</v>
      </c>
      <c r="AC103" s="328">
        <v>5.1621119999999987</v>
      </c>
      <c r="AD103" s="328">
        <v>5.3412479999999976</v>
      </c>
      <c r="AE103" s="328">
        <v>5.163263999999999</v>
      </c>
      <c r="AF103" s="328">
        <v>5.1667199999999989</v>
      </c>
      <c r="AG103" s="395"/>
      <c r="AH103" s="358">
        <v>62.653247999999984</v>
      </c>
    </row>
    <row r="104" spans="1:34" ht="27" thickBot="1">
      <c r="A104" s="322" t="s">
        <v>144</v>
      </c>
      <c r="B104" s="324">
        <v>1.3389439999999999</v>
      </c>
      <c r="C104" s="324">
        <v>0.70364100000000007</v>
      </c>
      <c r="D104" s="324">
        <v>0.51197199999999998</v>
      </c>
      <c r="E104" s="371">
        <v>0.84821000000000002</v>
      </c>
      <c r="F104" s="393">
        <v>0.78339700000000001</v>
      </c>
      <c r="G104" s="324">
        <v>1.4525169999999998</v>
      </c>
      <c r="H104" s="324">
        <v>0.78506200000000004</v>
      </c>
      <c r="I104" s="324">
        <v>0.12423699999999999</v>
      </c>
      <c r="J104" s="324">
        <v>0.67631200000000002</v>
      </c>
      <c r="K104" s="324">
        <v>0.98960300000000012</v>
      </c>
      <c r="L104" s="324">
        <v>1.2994499999999998</v>
      </c>
      <c r="M104" s="324">
        <v>1.2740103228299502</v>
      </c>
      <c r="N104" s="366"/>
      <c r="O104" s="421">
        <v>10.787355322829951</v>
      </c>
      <c r="P104" s="277"/>
      <c r="Q104" s="305"/>
      <c r="R104" s="291"/>
      <c r="S104" s="276"/>
      <c r="T104" s="322" t="s">
        <v>144</v>
      </c>
      <c r="U104" s="329">
        <v>15.411968000000003</v>
      </c>
      <c r="V104" s="329">
        <v>13.917696000000001</v>
      </c>
      <c r="W104" s="329">
        <v>15.416960000000003</v>
      </c>
      <c r="X104" s="329">
        <v>14.924416000000001</v>
      </c>
      <c r="Y104" s="329">
        <v>15.398655999999997</v>
      </c>
      <c r="Z104" s="329">
        <v>14.901120000000002</v>
      </c>
      <c r="AA104" s="329">
        <v>15.423616000000006</v>
      </c>
      <c r="AB104" s="329">
        <v>15.418624000000005</v>
      </c>
      <c r="AC104" s="329">
        <v>14.912767999999998</v>
      </c>
      <c r="AD104" s="329">
        <v>15.430272000000006</v>
      </c>
      <c r="AE104" s="329">
        <v>14.916096</v>
      </c>
      <c r="AF104" s="329">
        <v>14.926080000000002</v>
      </c>
      <c r="AG104" s="395"/>
      <c r="AH104" s="359">
        <v>180.99827200000004</v>
      </c>
    </row>
    <row r="105" spans="1:34" ht="27" thickTop="1">
      <c r="A105" s="543"/>
      <c r="B105" s="472"/>
      <c r="C105" s="380"/>
      <c r="D105" s="380"/>
      <c r="E105" s="380"/>
      <c r="F105" s="381"/>
      <c r="G105" s="382"/>
      <c r="H105" s="380"/>
      <c r="I105" s="380"/>
      <c r="J105" s="380"/>
      <c r="K105" s="380"/>
      <c r="L105" s="380"/>
      <c r="M105" s="380"/>
      <c r="N105" s="301"/>
      <c r="O105" s="383"/>
      <c r="P105" s="277"/>
      <c r="Q105" s="305"/>
      <c r="R105" s="291"/>
      <c r="S105" s="276"/>
      <c r="T105" s="481"/>
      <c r="U105" s="379"/>
      <c r="V105" s="380"/>
      <c r="W105" s="380"/>
      <c r="X105" s="380"/>
      <c r="Y105" s="380"/>
      <c r="Z105" s="380"/>
      <c r="AA105" s="380"/>
      <c r="AB105" s="380"/>
      <c r="AC105" s="380"/>
      <c r="AD105" s="380"/>
      <c r="AE105" s="380"/>
      <c r="AF105" s="380"/>
      <c r="AH105" s="383"/>
    </row>
    <row r="106" spans="1:34" ht="26.25" thickBot="1">
      <c r="A106" s="553" t="s">
        <v>203</v>
      </c>
      <c r="B106" s="384"/>
      <c r="C106" s="376"/>
      <c r="D106" s="376"/>
      <c r="E106" s="376"/>
      <c r="F106" s="385"/>
      <c r="G106" s="377"/>
      <c r="H106" s="376"/>
      <c r="I106" s="376"/>
      <c r="J106" s="376"/>
      <c r="K106" s="376"/>
      <c r="L106" s="376"/>
      <c r="M106" s="376"/>
      <c r="N106" s="301"/>
      <c r="O106" s="378"/>
      <c r="P106" s="277"/>
      <c r="Q106" s="291"/>
      <c r="R106" s="291"/>
      <c r="S106" s="549"/>
      <c r="T106" s="553" t="s">
        <v>203</v>
      </c>
      <c r="U106" s="384"/>
      <c r="V106" s="376"/>
      <c r="W106" s="376"/>
      <c r="X106" s="376"/>
      <c r="Y106" s="376"/>
      <c r="Z106" s="376"/>
      <c r="AA106" s="376"/>
      <c r="AB106" s="376"/>
      <c r="AC106" s="376"/>
      <c r="AD106" s="376"/>
      <c r="AE106" s="376"/>
      <c r="AF106" s="376"/>
      <c r="AH106" s="431"/>
    </row>
    <row r="107" spans="1:34" ht="27.75" thickTop="1" thickBot="1">
      <c r="A107" s="242" t="s">
        <v>219</v>
      </c>
      <c r="B107" s="243">
        <v>9.7027900000000002</v>
      </c>
      <c r="C107" s="243">
        <v>8.2567900000000005</v>
      </c>
      <c r="D107" s="243">
        <v>9.1192200000000003</v>
      </c>
      <c r="E107" s="243">
        <v>11.65155</v>
      </c>
      <c r="F107" s="245">
        <v>2.1766899999999998</v>
      </c>
      <c r="G107" s="243">
        <v>12.70759</v>
      </c>
      <c r="H107" s="243">
        <v>11.858790000000001</v>
      </c>
      <c r="I107" s="243">
        <v>12.55672</v>
      </c>
      <c r="J107" s="243">
        <v>11.87556</v>
      </c>
      <c r="K107" s="243">
        <v>10.941000000000001</v>
      </c>
      <c r="L107" s="243">
        <v>11.44515</v>
      </c>
      <c r="M107" s="243">
        <v>8.3716899999999992</v>
      </c>
      <c r="N107" s="366"/>
      <c r="O107" s="248">
        <v>120.66354</v>
      </c>
      <c r="P107" s="277"/>
      <c r="Q107" s="291"/>
      <c r="R107" s="291"/>
      <c r="S107" s="276"/>
      <c r="T107" s="242" t="s">
        <v>219</v>
      </c>
      <c r="U107" s="263">
        <v>12.715200000000001</v>
      </c>
      <c r="V107" s="263">
        <v>11.505600000000003</v>
      </c>
      <c r="W107" s="263">
        <v>12.700800000000003</v>
      </c>
      <c r="X107" s="263">
        <v>12.398400000000002</v>
      </c>
      <c r="Y107" s="263">
        <v>12.686400000000004</v>
      </c>
      <c r="Z107" s="263">
        <v>12.24</v>
      </c>
      <c r="AA107" s="263">
        <v>12.830400000000004</v>
      </c>
      <c r="AB107" s="263">
        <v>12.715200000000003</v>
      </c>
      <c r="AC107" s="263">
        <v>12.369600000000002</v>
      </c>
      <c r="AD107" s="263">
        <v>12.772800000000002</v>
      </c>
      <c r="AE107" s="263">
        <v>12.340800000000003</v>
      </c>
      <c r="AF107" s="263">
        <v>12.225600000000002</v>
      </c>
      <c r="AG107" s="395"/>
      <c r="AH107" s="248">
        <v>149.50080000000005</v>
      </c>
    </row>
    <row r="108" spans="1:34" ht="27" thickTop="1">
      <c r="A108" s="321" t="s">
        <v>142</v>
      </c>
      <c r="B108" s="326">
        <v>9.7027900000000002</v>
      </c>
      <c r="C108" s="326">
        <v>8.2567900000000005</v>
      </c>
      <c r="D108" s="326">
        <v>9.1192200000000003</v>
      </c>
      <c r="E108" s="326">
        <v>11.65155</v>
      </c>
      <c r="F108" s="326">
        <v>2.1766899999999998</v>
      </c>
      <c r="G108" s="326">
        <v>12.70759</v>
      </c>
      <c r="H108" s="326">
        <v>11.858790000000001</v>
      </c>
      <c r="I108" s="326">
        <v>12.55672</v>
      </c>
      <c r="J108" s="326">
        <v>11.87556</v>
      </c>
      <c r="K108" s="326">
        <v>10.941000000000001</v>
      </c>
      <c r="L108" s="326">
        <v>11.44515</v>
      </c>
      <c r="M108" s="326">
        <v>8.3716899999999992</v>
      </c>
      <c r="N108" s="366"/>
      <c r="O108" s="369">
        <v>120.66354</v>
      </c>
      <c r="P108" s="277"/>
      <c r="Q108" s="291"/>
      <c r="R108" s="291"/>
      <c r="S108" s="276"/>
      <c r="T108" s="321" t="s">
        <v>142</v>
      </c>
      <c r="U108" s="327">
        <v>12.715200000000001</v>
      </c>
      <c r="V108" s="327">
        <v>11.505600000000003</v>
      </c>
      <c r="W108" s="327">
        <v>12.700800000000003</v>
      </c>
      <c r="X108" s="327">
        <v>12.398400000000002</v>
      </c>
      <c r="Y108" s="327">
        <v>12.686400000000004</v>
      </c>
      <c r="Z108" s="327">
        <v>12.24</v>
      </c>
      <c r="AA108" s="327">
        <v>12.830400000000004</v>
      </c>
      <c r="AB108" s="327">
        <v>12.715200000000003</v>
      </c>
      <c r="AC108" s="327">
        <v>12.369600000000002</v>
      </c>
      <c r="AD108" s="327">
        <v>12.772800000000002</v>
      </c>
      <c r="AE108" s="327">
        <v>12.340800000000003</v>
      </c>
      <c r="AF108" s="327">
        <v>12.225600000000002</v>
      </c>
      <c r="AG108" s="395"/>
      <c r="AH108" s="369">
        <v>149.50080000000005</v>
      </c>
    </row>
    <row r="109" spans="1:34" ht="26.25">
      <c r="A109" s="345" t="s">
        <v>143</v>
      </c>
      <c r="B109" s="325">
        <v>4.0921839999999996</v>
      </c>
      <c r="C109" s="325">
        <v>0</v>
      </c>
      <c r="D109" s="325">
        <v>0.15837799999999999</v>
      </c>
      <c r="E109" s="325">
        <v>6.4100000000000004E-2</v>
      </c>
      <c r="F109" s="348">
        <v>2</v>
      </c>
      <c r="G109" s="325">
        <v>2.7878426399999999E-4</v>
      </c>
      <c r="H109" s="325">
        <v>0.28177000000000002</v>
      </c>
      <c r="I109" s="325">
        <v>0</v>
      </c>
      <c r="J109" s="325">
        <v>0</v>
      </c>
      <c r="K109" s="325">
        <v>0.171817</v>
      </c>
      <c r="L109" s="325">
        <v>6.7149999999999996E-3</v>
      </c>
      <c r="M109" s="325">
        <v>0</v>
      </c>
      <c r="N109" s="366"/>
      <c r="O109" s="358">
        <v>6.7752427842639991</v>
      </c>
      <c r="P109" s="277"/>
      <c r="Q109" s="291"/>
      <c r="R109" s="291"/>
      <c r="S109" s="276"/>
      <c r="T109" s="345" t="s">
        <v>143</v>
      </c>
      <c r="U109" s="328">
        <v>4.3231679999999972</v>
      </c>
      <c r="V109" s="328">
        <v>3.911903999999998</v>
      </c>
      <c r="W109" s="328">
        <v>4.3182719999999986</v>
      </c>
      <c r="X109" s="328">
        <v>4.2154559999999979</v>
      </c>
      <c r="Y109" s="328">
        <v>4.313375999999999</v>
      </c>
      <c r="Z109" s="328">
        <v>4.1615999999999982</v>
      </c>
      <c r="AA109" s="328">
        <v>4.3623359999999982</v>
      </c>
      <c r="AB109" s="328">
        <v>4.3231679999999981</v>
      </c>
      <c r="AC109" s="328">
        <v>4.2056639999999987</v>
      </c>
      <c r="AD109" s="328">
        <v>4.3427519999999991</v>
      </c>
      <c r="AE109" s="328">
        <v>4.1958719999999978</v>
      </c>
      <c r="AF109" s="328">
        <v>4.1567039999999977</v>
      </c>
      <c r="AG109" s="395"/>
      <c r="AH109" s="358">
        <v>50.830271999999972</v>
      </c>
    </row>
    <row r="110" spans="1:34" ht="27" thickBot="1">
      <c r="A110" s="322" t="s">
        <v>144</v>
      </c>
      <c r="B110" s="324">
        <v>5.6106060000000006</v>
      </c>
      <c r="C110" s="324">
        <v>8.2567900000000005</v>
      </c>
      <c r="D110" s="324">
        <v>8.9608419999999995</v>
      </c>
      <c r="E110" s="324">
        <v>11.58745</v>
      </c>
      <c r="F110" s="393">
        <v>0.17668999999999979</v>
      </c>
      <c r="G110" s="324">
        <v>12.707311215736</v>
      </c>
      <c r="H110" s="324">
        <v>11.577020000000001</v>
      </c>
      <c r="I110" s="324">
        <v>12.55672</v>
      </c>
      <c r="J110" s="324">
        <v>11.87556</v>
      </c>
      <c r="K110" s="324">
        <v>10.769183</v>
      </c>
      <c r="L110" s="324">
        <v>11.438435</v>
      </c>
      <c r="M110" s="324">
        <v>8.3716899999999992</v>
      </c>
      <c r="N110" s="366"/>
      <c r="O110" s="359">
        <v>113.888297215736</v>
      </c>
      <c r="P110" s="277"/>
      <c r="Q110" s="291"/>
      <c r="R110" s="291"/>
      <c r="S110" s="276"/>
      <c r="T110" s="322" t="s">
        <v>144</v>
      </c>
      <c r="U110" s="329">
        <v>8.3920320000000039</v>
      </c>
      <c r="V110" s="329">
        <v>7.5936960000000049</v>
      </c>
      <c r="W110" s="329">
        <v>8.3825280000000042</v>
      </c>
      <c r="X110" s="329">
        <v>8.1829440000000044</v>
      </c>
      <c r="Y110" s="329">
        <v>8.3730240000000045</v>
      </c>
      <c r="Z110" s="329">
        <v>8.078400000000002</v>
      </c>
      <c r="AA110" s="329">
        <v>8.4680640000000054</v>
      </c>
      <c r="AB110" s="329">
        <v>8.3920320000000039</v>
      </c>
      <c r="AC110" s="329">
        <v>8.1639360000000032</v>
      </c>
      <c r="AD110" s="329">
        <v>8.4300480000000029</v>
      </c>
      <c r="AE110" s="329">
        <v>8.1449280000000055</v>
      </c>
      <c r="AF110" s="329">
        <v>8.0688960000000041</v>
      </c>
      <c r="AG110" s="395"/>
      <c r="AH110" s="359">
        <v>98.670528000000061</v>
      </c>
    </row>
    <row r="111" spans="1:34" ht="27" thickTop="1">
      <c r="A111" s="543"/>
      <c r="B111" s="472"/>
      <c r="C111" s="380"/>
      <c r="D111" s="380"/>
      <c r="E111" s="380"/>
      <c r="F111" s="381"/>
      <c r="G111" s="382"/>
      <c r="H111" s="380"/>
      <c r="I111" s="380"/>
      <c r="J111" s="380"/>
      <c r="K111" s="380"/>
      <c r="L111" s="380"/>
      <c r="M111" s="380"/>
      <c r="N111" s="301"/>
      <c r="O111" s="383"/>
      <c r="P111" s="277"/>
      <c r="Q111" s="291"/>
      <c r="R111" s="291"/>
      <c r="S111" s="276"/>
      <c r="T111" s="481"/>
      <c r="U111" s="467"/>
      <c r="V111" s="468"/>
      <c r="W111" s="468"/>
      <c r="X111" s="468"/>
      <c r="Y111" s="468"/>
      <c r="Z111" s="380"/>
      <c r="AA111" s="380"/>
      <c r="AB111" s="380"/>
      <c r="AC111" s="380"/>
      <c r="AD111" s="380"/>
      <c r="AE111" s="380"/>
      <c r="AF111" s="380"/>
      <c r="AG111" s="301"/>
      <c r="AH111" s="383"/>
    </row>
    <row r="112" spans="1:34" ht="26.25" thickBot="1">
      <c r="A112" s="585" t="s">
        <v>456</v>
      </c>
      <c r="B112" s="386"/>
      <c r="C112" s="377"/>
      <c r="D112" s="377"/>
      <c r="E112" s="377"/>
      <c r="F112" s="387"/>
      <c r="G112" s="377"/>
      <c r="H112" s="377"/>
      <c r="I112" s="377"/>
      <c r="J112" s="377"/>
      <c r="K112" s="377"/>
      <c r="L112" s="377"/>
      <c r="M112" s="377"/>
      <c r="N112" s="301"/>
      <c r="O112" s="378"/>
      <c r="P112" s="277"/>
      <c r="Q112" s="291"/>
      <c r="R112" s="291"/>
      <c r="S112" s="549"/>
      <c r="T112" s="585" t="s">
        <v>456</v>
      </c>
      <c r="U112" s="469"/>
      <c r="V112" s="470"/>
      <c r="W112" s="470"/>
      <c r="X112" s="470"/>
      <c r="Y112" s="470"/>
      <c r="Z112" s="376"/>
      <c r="AA112" s="376"/>
      <c r="AB112" s="376"/>
      <c r="AC112" s="376"/>
      <c r="AD112" s="376"/>
      <c r="AE112" s="376"/>
      <c r="AF112" s="376"/>
      <c r="AG112" s="301"/>
      <c r="AH112" s="431"/>
    </row>
    <row r="113" spans="1:34" ht="27.75" thickTop="1" thickBot="1">
      <c r="A113" s="242" t="s">
        <v>220</v>
      </c>
      <c r="B113" s="243">
        <v>0.13904</v>
      </c>
      <c r="C113" s="243">
        <v>0.21098</v>
      </c>
      <c r="D113" s="243">
        <v>0.23874000000000001</v>
      </c>
      <c r="E113" s="264">
        <v>0.21854000000000001</v>
      </c>
      <c r="F113" s="243">
        <v>0.18</v>
      </c>
      <c r="G113" s="243">
        <v>0.19103999999999999</v>
      </c>
      <c r="H113" s="243">
        <v>0.14701</v>
      </c>
      <c r="I113" s="243">
        <v>0.23738999999999999</v>
      </c>
      <c r="J113" s="243">
        <v>0.23505000000000001</v>
      </c>
      <c r="K113" s="243">
        <v>0.23430999999999999</v>
      </c>
      <c r="L113" s="243">
        <v>0.20172000000000001</v>
      </c>
      <c r="M113" s="243">
        <v>0.18057000000000001</v>
      </c>
      <c r="N113" s="366"/>
      <c r="O113" s="248">
        <v>2.4143899999999996</v>
      </c>
      <c r="P113" s="277"/>
      <c r="Q113" s="291"/>
      <c r="R113" s="291"/>
      <c r="S113" s="549"/>
      <c r="T113" s="242" t="s">
        <v>220</v>
      </c>
      <c r="U113" s="265"/>
      <c r="V113" s="265"/>
      <c r="W113" s="265"/>
      <c r="X113" s="265"/>
      <c r="Y113" s="265"/>
      <c r="Z113" s="263"/>
      <c r="AA113" s="263"/>
      <c r="AB113" s="263"/>
      <c r="AC113" s="263"/>
      <c r="AD113" s="263"/>
      <c r="AE113" s="263"/>
      <c r="AF113" s="263"/>
      <c r="AG113" s="366"/>
      <c r="AH113" s="248"/>
    </row>
    <row r="114" spans="1:34" ht="27" thickTop="1">
      <c r="A114" s="321" t="s">
        <v>142</v>
      </c>
      <c r="B114" s="346">
        <v>0.13904</v>
      </c>
      <c r="C114" s="346">
        <v>0.21098</v>
      </c>
      <c r="D114" s="346">
        <v>0.23874000000000001</v>
      </c>
      <c r="E114" s="346">
        <v>0.21854000000000001</v>
      </c>
      <c r="F114" s="346">
        <v>0.18</v>
      </c>
      <c r="G114" s="346">
        <v>0.19103999999999999</v>
      </c>
      <c r="H114" s="346">
        <v>0.14701</v>
      </c>
      <c r="I114" s="346">
        <v>0.23738999999999999</v>
      </c>
      <c r="J114" s="346">
        <v>0.23505000000000001</v>
      </c>
      <c r="K114" s="346">
        <v>0.23430999999999999</v>
      </c>
      <c r="L114" s="346">
        <v>0.20172000000000001</v>
      </c>
      <c r="M114" s="346">
        <v>0.18057000000000001</v>
      </c>
      <c r="N114" s="366"/>
      <c r="O114" s="369">
        <v>2.4143899999999996</v>
      </c>
      <c r="P114" s="277"/>
      <c r="Q114" s="291"/>
      <c r="R114" s="291"/>
      <c r="S114" s="276"/>
      <c r="T114" s="321" t="s">
        <v>142</v>
      </c>
      <c r="U114" s="327"/>
      <c r="V114" s="327"/>
      <c r="W114" s="327"/>
      <c r="X114" s="327"/>
      <c r="Y114" s="327"/>
      <c r="Z114" s="327"/>
      <c r="AA114" s="327"/>
      <c r="AB114" s="327"/>
      <c r="AC114" s="327"/>
      <c r="AD114" s="327"/>
      <c r="AE114" s="327"/>
      <c r="AF114" s="327"/>
      <c r="AG114" s="366"/>
      <c r="AH114" s="369"/>
    </row>
    <row r="115" spans="1:34" ht="26.25">
      <c r="A115" s="345" t="s">
        <v>143</v>
      </c>
      <c r="B115" s="325">
        <v>0</v>
      </c>
      <c r="C115" s="325"/>
      <c r="D115" s="325">
        <v>0</v>
      </c>
      <c r="E115" s="370"/>
      <c r="F115" s="325"/>
      <c r="G115" s="325"/>
      <c r="H115" s="325"/>
      <c r="I115" s="325">
        <v>0</v>
      </c>
      <c r="J115" s="325"/>
      <c r="K115" s="325"/>
      <c r="L115" s="325"/>
      <c r="M115" s="325"/>
      <c r="N115" s="366"/>
      <c r="O115" s="358">
        <v>0</v>
      </c>
      <c r="P115" s="277"/>
      <c r="Q115" s="291"/>
      <c r="R115" s="291"/>
      <c r="S115" s="276"/>
      <c r="T115" s="345" t="s">
        <v>143</v>
      </c>
      <c r="U115" s="328"/>
      <c r="V115" s="328"/>
      <c r="W115" s="328"/>
      <c r="X115" s="328"/>
      <c r="Y115" s="328"/>
      <c r="Z115" s="328"/>
      <c r="AA115" s="328"/>
      <c r="AB115" s="328"/>
      <c r="AC115" s="328"/>
      <c r="AD115" s="328"/>
      <c r="AE115" s="328"/>
      <c r="AF115" s="328"/>
      <c r="AG115" s="366"/>
      <c r="AH115" s="358"/>
    </row>
    <row r="116" spans="1:34" ht="27" thickBot="1">
      <c r="A116" s="322" t="s">
        <v>144</v>
      </c>
      <c r="B116" s="324">
        <v>0.13904</v>
      </c>
      <c r="C116" s="324">
        <v>0.21098</v>
      </c>
      <c r="D116" s="324">
        <v>0.23874000000000001</v>
      </c>
      <c r="E116" s="371">
        <v>0.21854000000000001</v>
      </c>
      <c r="F116" s="324">
        <v>0.18</v>
      </c>
      <c r="G116" s="324">
        <v>0.19103999999999999</v>
      </c>
      <c r="H116" s="324">
        <v>0.14701</v>
      </c>
      <c r="I116" s="324">
        <v>0.23738999999999999</v>
      </c>
      <c r="J116" s="324">
        <v>0.23505000000000001</v>
      </c>
      <c r="K116" s="324">
        <v>0.23430999999999999</v>
      </c>
      <c r="L116" s="324">
        <v>0.20172000000000001</v>
      </c>
      <c r="M116" s="324">
        <v>0.18057000000000001</v>
      </c>
      <c r="N116" s="366"/>
      <c r="O116" s="359">
        <v>2.4143899999999996</v>
      </c>
      <c r="P116" s="277"/>
      <c r="Q116" s="291"/>
      <c r="R116" s="291"/>
      <c r="S116" s="276"/>
      <c r="T116" s="322" t="s">
        <v>144</v>
      </c>
      <c r="U116" s="329"/>
      <c r="V116" s="329"/>
      <c r="W116" s="329"/>
      <c r="X116" s="329"/>
      <c r="Y116" s="329"/>
      <c r="Z116" s="329"/>
      <c r="AA116" s="329"/>
      <c r="AB116" s="329"/>
      <c r="AC116" s="329"/>
      <c r="AD116" s="329"/>
      <c r="AE116" s="329"/>
      <c r="AF116" s="329"/>
      <c r="AG116" s="366"/>
      <c r="AH116" s="359"/>
    </row>
    <row r="117" spans="1:34" ht="18" customHeight="1" thickTop="1">
      <c r="A117" s="590"/>
      <c r="B117" s="588"/>
      <c r="C117" s="588"/>
      <c r="D117" s="588"/>
      <c r="E117" s="588"/>
      <c r="F117" s="588"/>
      <c r="G117" s="588"/>
      <c r="H117" s="588"/>
      <c r="I117" s="588"/>
      <c r="J117" s="588"/>
      <c r="K117" s="588"/>
      <c r="L117" s="588"/>
      <c r="M117" s="588"/>
      <c r="N117" s="301"/>
      <c r="O117" s="293"/>
      <c r="P117" s="277"/>
      <c r="Q117" s="291"/>
      <c r="R117" s="291"/>
      <c r="S117" s="276"/>
      <c r="T117" s="289"/>
      <c r="U117" s="587"/>
      <c r="V117" s="587"/>
      <c r="W117" s="587"/>
      <c r="X117" s="587"/>
      <c r="Y117" s="587"/>
      <c r="Z117" s="587"/>
      <c r="AA117" s="587"/>
      <c r="AB117" s="587"/>
      <c r="AC117" s="587"/>
      <c r="AD117" s="587"/>
      <c r="AE117" s="587"/>
      <c r="AF117" s="587"/>
      <c r="AG117" s="301"/>
      <c r="AH117" s="293"/>
    </row>
    <row r="118" spans="1:34" ht="18" customHeight="1">
      <c r="A118" s="545"/>
      <c r="B118" s="302"/>
      <c r="C118" s="302"/>
      <c r="D118" s="302"/>
      <c r="E118" s="302"/>
      <c r="F118" s="302"/>
      <c r="G118" s="306"/>
      <c r="H118" s="302"/>
      <c r="I118" s="302"/>
      <c r="J118" s="302"/>
      <c r="K118" s="302"/>
      <c r="L118" s="302"/>
      <c r="M118" s="302"/>
      <c r="N118" s="302"/>
      <c r="O118" s="307"/>
      <c r="T118" s="480"/>
      <c r="U118" s="479"/>
      <c r="V118" s="308"/>
      <c r="W118" s="308"/>
      <c r="X118" s="308"/>
      <c r="Y118" s="308"/>
      <c r="Z118" s="301"/>
      <c r="AA118" s="301"/>
      <c r="AB118" s="301"/>
      <c r="AC118" s="301"/>
      <c r="AD118" s="301"/>
      <c r="AE118" s="301"/>
      <c r="AF118" s="301"/>
      <c r="AG118" s="301"/>
      <c r="AH118" s="301"/>
    </row>
    <row r="119" spans="1:34" ht="26.25" thickBot="1">
      <c r="A119" s="553" t="s">
        <v>252</v>
      </c>
      <c r="B119" s="556"/>
      <c r="C119" s="376"/>
      <c r="D119" s="376"/>
      <c r="E119" s="376"/>
      <c r="F119" s="376"/>
      <c r="G119" s="377"/>
      <c r="H119" s="376"/>
      <c r="I119" s="376"/>
      <c r="J119" s="376"/>
      <c r="K119" s="376"/>
      <c r="L119" s="376"/>
      <c r="M119" s="376"/>
      <c r="N119" s="301"/>
      <c r="O119" s="378"/>
      <c r="P119" s="277"/>
      <c r="Q119" s="291"/>
      <c r="R119" s="291"/>
      <c r="S119" s="549"/>
      <c r="T119" s="553" t="s">
        <v>252</v>
      </c>
      <c r="U119" s="469"/>
      <c r="V119" s="470"/>
      <c r="W119" s="470"/>
      <c r="X119" s="470"/>
      <c r="Y119" s="470"/>
      <c r="Z119" s="376"/>
      <c r="AA119" s="376"/>
      <c r="AB119" s="376"/>
      <c r="AC119" s="376"/>
      <c r="AD119" s="376"/>
      <c r="AE119" s="376"/>
      <c r="AF119" s="376"/>
      <c r="AG119" s="301"/>
      <c r="AH119" s="431"/>
    </row>
    <row r="120" spans="1:34" ht="27.75" thickTop="1" thickBot="1">
      <c r="A120" s="242" t="s">
        <v>294</v>
      </c>
      <c r="B120" s="263"/>
      <c r="C120" s="263"/>
      <c r="D120" s="263"/>
      <c r="E120" s="263"/>
      <c r="F120" s="243">
        <v>0</v>
      </c>
      <c r="G120" s="264">
        <v>0.11108999999999999</v>
      </c>
      <c r="H120" s="243">
        <v>0.13055</v>
      </c>
      <c r="I120" s="243">
        <v>3.0200000000000001E-2</v>
      </c>
      <c r="J120" s="243">
        <v>0.12268999999999999</v>
      </c>
      <c r="K120" s="243">
        <v>0.16206000000000001</v>
      </c>
      <c r="L120" s="243">
        <v>0.12139999999999999</v>
      </c>
      <c r="M120" s="243">
        <v>0.10685</v>
      </c>
      <c r="N120" s="366"/>
      <c r="O120" s="248">
        <v>0.78483999999999987</v>
      </c>
      <c r="P120" s="277"/>
      <c r="Q120" s="291"/>
      <c r="R120" s="291"/>
      <c r="S120" s="276"/>
      <c r="T120" s="242" t="s">
        <v>294</v>
      </c>
      <c r="U120" s="263"/>
      <c r="V120" s="263"/>
      <c r="W120" s="263"/>
      <c r="X120" s="263">
        <v>3.2000000000000002E-3</v>
      </c>
      <c r="Y120" s="263"/>
      <c r="Z120" s="263"/>
      <c r="AA120" s="263"/>
      <c r="AB120" s="263"/>
      <c r="AC120" s="263"/>
      <c r="AD120" s="263"/>
      <c r="AE120" s="263"/>
      <c r="AF120" s="263"/>
      <c r="AG120" s="395"/>
      <c r="AH120" s="248">
        <v>3.2000000000000002E-3</v>
      </c>
    </row>
    <row r="121" spans="1:34" ht="27" thickTop="1">
      <c r="A121" s="321" t="s">
        <v>142</v>
      </c>
      <c r="B121" s="327"/>
      <c r="C121" s="327"/>
      <c r="D121" s="327"/>
      <c r="E121" s="327"/>
      <c r="F121" s="326">
        <v>0</v>
      </c>
      <c r="G121" s="368">
        <v>0.11108999999999999</v>
      </c>
      <c r="H121" s="368">
        <v>0.13055</v>
      </c>
      <c r="I121" s="368">
        <v>3.0200000000000001E-2</v>
      </c>
      <c r="J121" s="368">
        <v>0.12268999999999999</v>
      </c>
      <c r="K121" s="368">
        <v>0.16206000000000001</v>
      </c>
      <c r="L121" s="368">
        <v>0.12139999999999999</v>
      </c>
      <c r="M121" s="346">
        <v>0.10685</v>
      </c>
      <c r="N121" s="366"/>
      <c r="O121" s="369">
        <v>0.78483999999999987</v>
      </c>
      <c r="P121" s="277"/>
      <c r="Q121" s="291"/>
      <c r="R121" s="291"/>
      <c r="S121" s="276"/>
      <c r="T121" s="321" t="s">
        <v>142</v>
      </c>
      <c r="U121" s="327"/>
      <c r="V121" s="327"/>
      <c r="W121" s="327"/>
      <c r="X121" s="327">
        <v>3.2000000000000002E-3</v>
      </c>
      <c r="Y121" s="327"/>
      <c r="Z121" s="327"/>
      <c r="AA121" s="327"/>
      <c r="AB121" s="327"/>
      <c r="AC121" s="327"/>
      <c r="AD121" s="327"/>
      <c r="AE121" s="327"/>
      <c r="AF121" s="327"/>
      <c r="AG121" s="395"/>
      <c r="AH121" s="369">
        <v>3.2000000000000002E-3</v>
      </c>
    </row>
    <row r="122" spans="1:34" ht="26.25">
      <c r="A122" s="345" t="s">
        <v>143</v>
      </c>
      <c r="B122" s="328">
        <v>0</v>
      </c>
      <c r="C122" s="328"/>
      <c r="D122" s="328"/>
      <c r="E122" s="328"/>
      <c r="F122" s="325"/>
      <c r="G122" s="370">
        <v>0</v>
      </c>
      <c r="H122" s="325">
        <v>0</v>
      </c>
      <c r="I122" s="325">
        <v>0</v>
      </c>
      <c r="J122" s="325">
        <v>0</v>
      </c>
      <c r="K122" s="325"/>
      <c r="L122" s="325">
        <v>0</v>
      </c>
      <c r="M122" s="325">
        <v>0</v>
      </c>
      <c r="N122" s="366"/>
      <c r="O122" s="358">
        <v>0</v>
      </c>
      <c r="P122" s="277"/>
      <c r="Q122" s="291"/>
      <c r="R122" s="291"/>
      <c r="S122" s="276"/>
      <c r="T122" s="345" t="s">
        <v>143</v>
      </c>
      <c r="U122" s="328"/>
      <c r="V122" s="328"/>
      <c r="W122" s="328"/>
      <c r="X122" s="328"/>
      <c r="Y122" s="328"/>
      <c r="Z122" s="328"/>
      <c r="AA122" s="328"/>
      <c r="AB122" s="328"/>
      <c r="AC122" s="328"/>
      <c r="AD122" s="328"/>
      <c r="AE122" s="328"/>
      <c r="AF122" s="328"/>
      <c r="AG122" s="395"/>
      <c r="AH122" s="358"/>
    </row>
    <row r="123" spans="1:34" ht="27" thickBot="1">
      <c r="A123" s="322" t="s">
        <v>144</v>
      </c>
      <c r="B123" s="329"/>
      <c r="C123" s="329"/>
      <c r="D123" s="329"/>
      <c r="E123" s="329"/>
      <c r="F123" s="324">
        <v>0</v>
      </c>
      <c r="G123" s="371">
        <v>0.11108999999999999</v>
      </c>
      <c r="H123" s="371">
        <v>0.13055</v>
      </c>
      <c r="I123" s="371">
        <v>3.0200000000000001E-2</v>
      </c>
      <c r="J123" s="371">
        <v>0.12268999999999999</v>
      </c>
      <c r="K123" s="371">
        <v>0.16206000000000001</v>
      </c>
      <c r="L123" s="371">
        <v>0.12139999999999999</v>
      </c>
      <c r="M123" s="324">
        <v>0.10685</v>
      </c>
      <c r="N123" s="366"/>
      <c r="O123" s="359">
        <v>0.78483999999999987</v>
      </c>
      <c r="P123" s="277"/>
      <c r="Q123" s="291"/>
      <c r="R123" s="291"/>
      <c r="S123" s="276"/>
      <c r="T123" s="322" t="s">
        <v>144</v>
      </c>
      <c r="U123" s="329"/>
      <c r="V123" s="329"/>
      <c r="W123" s="329"/>
      <c r="X123" s="329">
        <v>3.2000000000000002E-3</v>
      </c>
      <c r="Y123" s="329"/>
      <c r="Z123" s="329"/>
      <c r="AA123" s="329"/>
      <c r="AB123" s="329"/>
      <c r="AC123" s="329"/>
      <c r="AD123" s="329"/>
      <c r="AE123" s="329"/>
      <c r="AF123" s="329"/>
      <c r="AG123" s="395"/>
      <c r="AH123" s="359">
        <v>3.2000000000000002E-3</v>
      </c>
    </row>
    <row r="124" spans="1:34" ht="21" customHeight="1" thickTop="1">
      <c r="A124" s="589"/>
      <c r="B124" s="390"/>
      <c r="C124" s="390"/>
      <c r="D124" s="390"/>
      <c r="E124" s="390"/>
      <c r="F124" s="388"/>
      <c r="G124" s="388"/>
      <c r="H124" s="388"/>
      <c r="I124" s="388"/>
      <c r="J124" s="388"/>
      <c r="K124" s="388"/>
      <c r="L124" s="388"/>
      <c r="M124" s="388"/>
      <c r="N124" s="301"/>
      <c r="O124" s="383"/>
      <c r="P124" s="277"/>
      <c r="Q124" s="291"/>
      <c r="R124" s="291"/>
      <c r="S124" s="276"/>
      <c r="T124" s="586"/>
      <c r="U124" s="390"/>
      <c r="V124" s="390"/>
      <c r="W124" s="390"/>
      <c r="X124" s="390"/>
      <c r="Y124" s="390"/>
      <c r="Z124" s="390"/>
      <c r="AA124" s="390"/>
      <c r="AB124" s="390"/>
      <c r="AC124" s="390"/>
      <c r="AD124" s="390"/>
      <c r="AE124" s="390"/>
      <c r="AF124" s="390"/>
      <c r="AH124" s="383"/>
    </row>
    <row r="125" spans="1:34" ht="18.75" customHeight="1">
      <c r="A125" s="289"/>
      <c r="B125" s="587"/>
      <c r="C125" s="587"/>
      <c r="D125" s="587"/>
      <c r="E125" s="587"/>
      <c r="F125" s="588"/>
      <c r="G125" s="588"/>
      <c r="H125" s="588"/>
      <c r="I125" s="588"/>
      <c r="J125" s="588"/>
      <c r="K125" s="588"/>
      <c r="L125" s="588"/>
      <c r="M125" s="588"/>
      <c r="N125" s="301"/>
      <c r="O125" s="293"/>
      <c r="P125" s="277"/>
      <c r="Q125" s="291"/>
      <c r="R125" s="291"/>
      <c r="S125" s="276"/>
      <c r="T125" s="289"/>
      <c r="U125" s="587"/>
      <c r="V125" s="587"/>
      <c r="W125" s="587"/>
      <c r="X125" s="587"/>
      <c r="Y125" s="587"/>
      <c r="Z125" s="587"/>
      <c r="AA125" s="587"/>
      <c r="AB125" s="587"/>
      <c r="AC125" s="587"/>
      <c r="AD125" s="587"/>
      <c r="AE125" s="587"/>
      <c r="AF125" s="587"/>
      <c r="AH125" s="293"/>
    </row>
    <row r="126" spans="1:34" ht="26.25">
      <c r="A126" s="259"/>
      <c r="B126" s="240">
        <v>41275</v>
      </c>
      <c r="C126" s="240">
        <v>41671</v>
      </c>
      <c r="D126" s="240">
        <v>42064</v>
      </c>
      <c r="E126" s="240">
        <v>42461</v>
      </c>
      <c r="F126" s="240">
        <v>42856</v>
      </c>
      <c r="G126" s="240">
        <v>43252</v>
      </c>
      <c r="H126" s="240">
        <v>43647</v>
      </c>
      <c r="I126" s="240">
        <v>41487</v>
      </c>
      <c r="J126" s="240">
        <v>41518</v>
      </c>
      <c r="K126" s="240">
        <v>41548</v>
      </c>
      <c r="L126" s="240">
        <v>41579</v>
      </c>
      <c r="M126" s="240">
        <v>41609</v>
      </c>
      <c r="N126" s="594"/>
      <c r="O126" s="293"/>
      <c r="P126" s="277"/>
      <c r="Q126" s="291"/>
      <c r="R126" s="291"/>
      <c r="S126" s="276"/>
      <c r="T126" s="239"/>
      <c r="U126" s="240">
        <v>41275</v>
      </c>
      <c r="V126" s="240">
        <v>41671</v>
      </c>
      <c r="W126" s="240">
        <v>42064</v>
      </c>
      <c r="X126" s="240">
        <v>42461</v>
      </c>
      <c r="Y126" s="240">
        <v>42856</v>
      </c>
      <c r="Z126" s="240">
        <v>43252</v>
      </c>
      <c r="AA126" s="240">
        <v>43647</v>
      </c>
      <c r="AB126" s="240">
        <v>41487</v>
      </c>
      <c r="AC126" s="240">
        <v>41518</v>
      </c>
      <c r="AD126" s="240">
        <v>41548</v>
      </c>
      <c r="AE126" s="240">
        <v>41579</v>
      </c>
      <c r="AF126" s="240">
        <v>41609</v>
      </c>
      <c r="AG126" s="595"/>
      <c r="AH126" s="293"/>
    </row>
    <row r="127" spans="1:34" ht="26.25" thickBot="1">
      <c r="A127" s="584" t="s">
        <v>455</v>
      </c>
      <c r="B127" s="591"/>
      <c r="C127" s="336"/>
      <c r="D127" s="336"/>
      <c r="E127" s="336"/>
      <c r="F127" s="336"/>
      <c r="G127" s="336"/>
      <c r="H127" s="336"/>
      <c r="I127" s="336"/>
      <c r="J127" s="336"/>
      <c r="K127" s="336"/>
      <c r="L127" s="336"/>
      <c r="M127" s="336"/>
      <c r="N127" s="338"/>
      <c r="O127" s="341"/>
      <c r="P127" s="488"/>
      <c r="Q127" s="592"/>
      <c r="R127" s="592"/>
      <c r="S127" s="593"/>
      <c r="T127" s="584" t="s">
        <v>455</v>
      </c>
      <c r="U127" s="591"/>
      <c r="V127" s="336"/>
      <c r="W127" s="336"/>
      <c r="X127" s="336"/>
      <c r="Y127" s="336"/>
      <c r="Z127" s="336"/>
      <c r="AA127" s="336"/>
      <c r="AB127" s="336"/>
      <c r="AC127" s="336"/>
      <c r="AD127" s="336"/>
      <c r="AE127" s="336"/>
      <c r="AF127" s="336"/>
      <c r="AG127" s="338"/>
      <c r="AH127" s="341"/>
    </row>
    <row r="128" spans="1:34" ht="27.75" thickTop="1" thickBot="1">
      <c r="A128" s="242" t="s">
        <v>454</v>
      </c>
      <c r="B128" s="263"/>
      <c r="C128" s="263"/>
      <c r="D128" s="263"/>
      <c r="E128" s="263"/>
      <c r="F128" s="243"/>
      <c r="G128" s="264"/>
      <c r="H128" s="243"/>
      <c r="I128" s="243"/>
      <c r="J128" s="243"/>
      <c r="K128" s="243"/>
      <c r="L128" s="243"/>
      <c r="M128" s="243">
        <v>4.267E-2</v>
      </c>
      <c r="N128" s="366"/>
      <c r="O128" s="248">
        <f>SUM(B128:M128)</f>
        <v>4.267E-2</v>
      </c>
      <c r="P128" s="277"/>
      <c r="Q128" s="291"/>
      <c r="R128" s="291"/>
      <c r="S128" s="276"/>
      <c r="T128" s="242" t="s">
        <v>454</v>
      </c>
      <c r="U128" s="263">
        <v>12.156556368759999</v>
      </c>
      <c r="V128" s="263">
        <v>18.213887434032003</v>
      </c>
      <c r="W128" s="263">
        <v>19.428892617984001</v>
      </c>
      <c r="X128" s="263">
        <v>22.721873796752</v>
      </c>
      <c r="Y128" s="263">
        <v>18.784524385240001</v>
      </c>
      <c r="Z128" s="263">
        <v>19.148404571416002</v>
      </c>
      <c r="AA128" s="263">
        <v>18.911118313095997</v>
      </c>
      <c r="AB128" s="263">
        <v>21.983585075872</v>
      </c>
      <c r="AC128" s="263">
        <v>18.859157338240006</v>
      </c>
      <c r="AD128" s="263">
        <v>19.305631703272002</v>
      </c>
      <c r="AE128" s="263">
        <v>20.633127135160013</v>
      </c>
      <c r="AF128" s="263">
        <v>19.054623460759998</v>
      </c>
      <c r="AG128" s="395"/>
      <c r="AH128" s="248">
        <v>229.20138220058402</v>
      </c>
    </row>
    <row r="129" spans="1:34" ht="27" thickTop="1">
      <c r="A129" s="321" t="s">
        <v>142</v>
      </c>
      <c r="B129" s="327"/>
      <c r="C129" s="327"/>
      <c r="D129" s="327"/>
      <c r="E129" s="327"/>
      <c r="F129" s="326"/>
      <c r="G129" s="368"/>
      <c r="H129" s="368"/>
      <c r="I129" s="368"/>
      <c r="J129" s="368"/>
      <c r="K129" s="368"/>
      <c r="L129" s="368"/>
      <c r="M129" s="346">
        <f>M128</f>
        <v>4.267E-2</v>
      </c>
      <c r="N129" s="366"/>
      <c r="O129" s="369">
        <f>SUM(B129:M129)</f>
        <v>4.267E-2</v>
      </c>
      <c r="P129" s="277"/>
      <c r="Q129" s="291"/>
      <c r="R129" s="291"/>
      <c r="S129" s="276"/>
      <c r="T129" s="321" t="s">
        <v>142</v>
      </c>
      <c r="U129" s="327">
        <v>12.156556368759999</v>
      </c>
      <c r="V129" s="327">
        <v>18.213887434032003</v>
      </c>
      <c r="W129" s="327">
        <v>19.428892617984001</v>
      </c>
      <c r="X129" s="327">
        <v>22.721873796752</v>
      </c>
      <c r="Y129" s="327">
        <v>18.784524385240001</v>
      </c>
      <c r="Z129" s="327">
        <v>19.148404571416002</v>
      </c>
      <c r="AA129" s="327">
        <v>18.911118313095997</v>
      </c>
      <c r="AB129" s="327">
        <v>21.983585075872</v>
      </c>
      <c r="AC129" s="327">
        <v>18.859157338240006</v>
      </c>
      <c r="AD129" s="327">
        <v>19.305631703272002</v>
      </c>
      <c r="AE129" s="327">
        <v>20.633127135160013</v>
      </c>
      <c r="AF129" s="327">
        <v>19.054623460759998</v>
      </c>
      <c r="AG129" s="395"/>
      <c r="AH129" s="369">
        <v>229.20138220058402</v>
      </c>
    </row>
    <row r="130" spans="1:34" ht="26.25">
      <c r="A130" s="345" t="s">
        <v>143</v>
      </c>
      <c r="B130" s="328"/>
      <c r="C130" s="328"/>
      <c r="D130" s="328"/>
      <c r="E130" s="328"/>
      <c r="F130" s="325"/>
      <c r="G130" s="370"/>
      <c r="H130" s="325"/>
      <c r="I130" s="325"/>
      <c r="J130" s="325"/>
      <c r="K130" s="325"/>
      <c r="L130" s="325"/>
      <c r="M130" s="325"/>
      <c r="N130" s="366"/>
      <c r="O130" s="358">
        <f>SUM(B130:M130)</f>
        <v>0</v>
      </c>
      <c r="P130" s="277"/>
      <c r="Q130" s="291"/>
      <c r="R130" s="291"/>
      <c r="S130" s="276"/>
      <c r="T130" s="345" t="s">
        <v>143</v>
      </c>
      <c r="U130" s="328">
        <v>0</v>
      </c>
      <c r="V130" s="328">
        <v>0</v>
      </c>
      <c r="W130" s="328">
        <v>0</v>
      </c>
      <c r="X130" s="328">
        <v>0</v>
      </c>
      <c r="Y130" s="328">
        <v>0</v>
      </c>
      <c r="Z130" s="328">
        <v>0</v>
      </c>
      <c r="AA130" s="328">
        <v>0</v>
      </c>
      <c r="AB130" s="328">
        <v>0</v>
      </c>
      <c r="AC130" s="328">
        <v>0</v>
      </c>
      <c r="AD130" s="328">
        <v>0</v>
      </c>
      <c r="AE130" s="328">
        <v>0</v>
      </c>
      <c r="AF130" s="328">
        <v>0</v>
      </c>
      <c r="AG130" s="395"/>
      <c r="AH130" s="358">
        <v>0</v>
      </c>
    </row>
    <row r="131" spans="1:34" ht="27" thickBot="1">
      <c r="A131" s="322" t="s">
        <v>144</v>
      </c>
      <c r="B131" s="329"/>
      <c r="C131" s="329"/>
      <c r="D131" s="329"/>
      <c r="E131" s="329"/>
      <c r="F131" s="324"/>
      <c r="G131" s="371"/>
      <c r="H131" s="371"/>
      <c r="I131" s="371"/>
      <c r="J131" s="371"/>
      <c r="K131" s="371"/>
      <c r="L131" s="371"/>
      <c r="M131" s="324">
        <f>M129-M130</f>
        <v>4.267E-2</v>
      </c>
      <c r="N131" s="366"/>
      <c r="O131" s="359">
        <f>SUM(B131:M131)</f>
        <v>4.267E-2</v>
      </c>
      <c r="P131" s="277"/>
      <c r="Q131" s="291"/>
      <c r="R131" s="291"/>
      <c r="S131" s="276"/>
      <c r="T131" s="322" t="s">
        <v>144</v>
      </c>
      <c r="U131" s="329">
        <v>12.156556368759999</v>
      </c>
      <c r="V131" s="329">
        <v>18.213887434032003</v>
      </c>
      <c r="W131" s="329">
        <v>19.428892617984001</v>
      </c>
      <c r="X131" s="329">
        <v>22.721873796752</v>
      </c>
      <c r="Y131" s="329">
        <v>18.784524385240001</v>
      </c>
      <c r="Z131" s="329">
        <v>19.148404571416002</v>
      </c>
      <c r="AA131" s="329">
        <v>18.911118313095997</v>
      </c>
      <c r="AB131" s="329">
        <v>21.983585075872</v>
      </c>
      <c r="AC131" s="329">
        <v>18.859157338240006</v>
      </c>
      <c r="AD131" s="329">
        <v>19.305631703272002</v>
      </c>
      <c r="AE131" s="329">
        <v>20.633127135160013</v>
      </c>
      <c r="AF131" s="329">
        <v>19.054623460759998</v>
      </c>
      <c r="AG131" s="395"/>
      <c r="AH131" s="359">
        <v>229.20138220058402</v>
      </c>
    </row>
    <row r="132" spans="1:34" ht="27" thickTop="1">
      <c r="A132" s="487"/>
      <c r="B132" s="380"/>
      <c r="C132" s="380"/>
      <c r="D132" s="380"/>
      <c r="E132" s="380"/>
      <c r="F132" s="380"/>
      <c r="G132" s="382"/>
      <c r="H132" s="380"/>
      <c r="I132" s="380"/>
      <c r="J132" s="380"/>
      <c r="K132" s="380"/>
      <c r="L132" s="380"/>
      <c r="M132" s="380"/>
      <c r="N132" s="541"/>
      <c r="O132" s="383"/>
      <c r="P132" s="538"/>
      <c r="Q132" s="539"/>
      <c r="R132" s="539"/>
      <c r="S132" s="540"/>
      <c r="T132" s="586"/>
      <c r="U132" s="467"/>
      <c r="V132" s="468"/>
      <c r="W132" s="468"/>
      <c r="X132" s="468"/>
      <c r="Y132" s="468"/>
      <c r="Z132" s="380"/>
      <c r="AA132" s="380"/>
      <c r="AB132" s="380"/>
      <c r="AC132" s="380"/>
      <c r="AD132" s="380"/>
      <c r="AE132" s="380"/>
      <c r="AF132" s="380"/>
      <c r="AG132" s="541"/>
      <c r="AH132" s="383"/>
    </row>
    <row r="133" spans="1:34" ht="26.25" thickBot="1">
      <c r="A133" s="553" t="s">
        <v>174</v>
      </c>
      <c r="B133" s="340"/>
      <c r="C133" s="341"/>
      <c r="D133" s="341"/>
      <c r="E133" s="341"/>
      <c r="F133" s="341"/>
      <c r="G133" s="342"/>
      <c r="H133" s="341"/>
      <c r="I133" s="341"/>
      <c r="J133" s="341"/>
      <c r="K133" s="341"/>
      <c r="L133" s="341"/>
      <c r="M133" s="341"/>
      <c r="N133" s="280"/>
      <c r="O133" s="343"/>
      <c r="P133" s="277"/>
      <c r="Q133" s="291"/>
      <c r="R133" s="291"/>
      <c r="S133" s="549"/>
      <c r="T133" s="553" t="s">
        <v>174</v>
      </c>
      <c r="U133" s="486"/>
      <c r="V133" s="355"/>
      <c r="W133" s="355"/>
      <c r="X133" s="355"/>
      <c r="Y133" s="355"/>
      <c r="Z133" s="341"/>
      <c r="AA133" s="341"/>
      <c r="AB133" s="341"/>
      <c r="AC133" s="341"/>
      <c r="AD133" s="341"/>
      <c r="AE133" s="341"/>
      <c r="AF133" s="341"/>
      <c r="AH133" s="341"/>
    </row>
    <row r="134" spans="1:34" ht="27" thickTop="1">
      <c r="A134" s="344" t="s">
        <v>175</v>
      </c>
      <c r="B134" s="346">
        <v>1461.2024099999999</v>
      </c>
      <c r="C134" s="346">
        <v>1324.08376</v>
      </c>
      <c r="D134" s="346">
        <v>1462.3055399999996</v>
      </c>
      <c r="E134" s="346">
        <v>1327.5853600000003</v>
      </c>
      <c r="F134" s="260">
        <v>1446.2331599999998</v>
      </c>
      <c r="G134" s="346">
        <v>1436.0203699999997</v>
      </c>
      <c r="H134" s="346">
        <v>1439.5067200000001</v>
      </c>
      <c r="I134" s="346">
        <v>1459.4572899999998</v>
      </c>
      <c r="J134" s="346">
        <v>1431.6788799999999</v>
      </c>
      <c r="K134" s="346">
        <v>1489.4407600000002</v>
      </c>
      <c r="L134" s="346">
        <v>1452.7917</v>
      </c>
      <c r="M134" s="346">
        <v>1496.4351899999999</v>
      </c>
      <c r="N134" s="357"/>
      <c r="O134" s="356">
        <v>17226.741139999998</v>
      </c>
      <c r="P134" s="315"/>
      <c r="Q134" s="291"/>
      <c r="R134" s="291"/>
      <c r="S134" s="276"/>
      <c r="T134" s="344" t="s">
        <v>175</v>
      </c>
      <c r="U134" s="350">
        <v>1625.8736469984001</v>
      </c>
      <c r="V134" s="350">
        <v>1481.39477291104</v>
      </c>
      <c r="W134" s="350">
        <v>1645.7252100088481</v>
      </c>
      <c r="X134" s="350">
        <v>1604.1247267580964</v>
      </c>
      <c r="Y134" s="350">
        <v>1629.2689085503682</v>
      </c>
      <c r="Z134" s="350">
        <v>1639.4556122738243</v>
      </c>
      <c r="AA134" s="350">
        <v>1641.5104934677443</v>
      </c>
      <c r="AB134" s="350">
        <v>1668.1444530570805</v>
      </c>
      <c r="AC134" s="350">
        <v>1649.0136682643119</v>
      </c>
      <c r="AD134" s="350">
        <v>1693.4240912018481</v>
      </c>
      <c r="AE134" s="350">
        <v>1652.4188131387682</v>
      </c>
      <c r="AF134" s="350">
        <v>1689.5457506623759</v>
      </c>
      <c r="AG134" s="435"/>
      <c r="AH134" s="485">
        <v>19619.900147292705</v>
      </c>
    </row>
    <row r="135" spans="1:34" ht="26.25">
      <c r="A135" s="345" t="s">
        <v>143</v>
      </c>
      <c r="B135" s="325">
        <v>114.25078159786834</v>
      </c>
      <c r="C135" s="325">
        <v>110.16424142090284</v>
      </c>
      <c r="D135" s="325">
        <v>118.40862090483643</v>
      </c>
      <c r="E135" s="325">
        <v>105.81753</v>
      </c>
      <c r="F135" s="252">
        <v>109.88675062030109</v>
      </c>
      <c r="G135" s="348">
        <v>114.6551393427702</v>
      </c>
      <c r="H135" s="348">
        <v>122.27038481242541</v>
      </c>
      <c r="I135" s="348">
        <v>119.44744653961129</v>
      </c>
      <c r="J135" s="348">
        <v>116.64113879043215</v>
      </c>
      <c r="K135" s="348">
        <v>109.11983593064232</v>
      </c>
      <c r="L135" s="348">
        <v>99.984363905611502</v>
      </c>
      <c r="M135" s="348">
        <v>118.54549014452012</v>
      </c>
      <c r="N135" s="357"/>
      <c r="O135" s="358">
        <v>1359.1917240099215</v>
      </c>
      <c r="P135" s="315"/>
      <c r="Q135" s="291"/>
      <c r="R135" s="291"/>
      <c r="S135" s="276"/>
      <c r="T135" s="411" t="s">
        <v>143</v>
      </c>
      <c r="U135" s="351">
        <v>112.34678296631199</v>
      </c>
      <c r="V135" s="351">
        <v>94.059039763064007</v>
      </c>
      <c r="W135" s="351">
        <v>110.058028992648</v>
      </c>
      <c r="X135" s="351">
        <v>105.94017841802403</v>
      </c>
      <c r="Y135" s="351">
        <v>97.416911155304007</v>
      </c>
      <c r="Z135" s="351">
        <v>108.55982729378401</v>
      </c>
      <c r="AA135" s="351">
        <v>106.24788649060801</v>
      </c>
      <c r="AB135" s="351">
        <v>108.04411141288001</v>
      </c>
      <c r="AC135" s="351">
        <v>111.54887258008802</v>
      </c>
      <c r="AD135" s="351">
        <v>110.92467218219203</v>
      </c>
      <c r="AE135" s="351">
        <v>109.96499566668001</v>
      </c>
      <c r="AF135" s="351">
        <v>110.771458687272</v>
      </c>
      <c r="AG135" s="435"/>
      <c r="AH135" s="358">
        <v>1285.8827656088565</v>
      </c>
    </row>
    <row r="136" spans="1:34" ht="26.25">
      <c r="A136" s="345" t="s">
        <v>176</v>
      </c>
      <c r="B136" s="325">
        <v>1346.9516284021317</v>
      </c>
      <c r="C136" s="325">
        <v>1213.919518579097</v>
      </c>
      <c r="D136" s="325">
        <v>1343.8969190951634</v>
      </c>
      <c r="E136" s="325">
        <v>1221.76783</v>
      </c>
      <c r="F136" s="249">
        <v>1336.3464093796988</v>
      </c>
      <c r="G136" s="325">
        <v>1321.3652306572299</v>
      </c>
      <c r="H136" s="325">
        <v>1317.2363351875747</v>
      </c>
      <c r="I136" s="325">
        <v>1340.0098434603885</v>
      </c>
      <c r="J136" s="325">
        <v>1315.0377412095679</v>
      </c>
      <c r="K136" s="325">
        <v>1380.3209240693573</v>
      </c>
      <c r="L136" s="325">
        <v>1352.8073360943886</v>
      </c>
      <c r="M136" s="325">
        <v>1377.8896998554799</v>
      </c>
      <c r="N136" s="357"/>
      <c r="O136" s="358">
        <v>15867.549415990075</v>
      </c>
      <c r="P136" s="315"/>
      <c r="Q136" s="291"/>
      <c r="R136" s="291"/>
      <c r="S136" s="276"/>
      <c r="T136" s="345" t="s">
        <v>176</v>
      </c>
      <c r="U136" s="351">
        <v>1513.526864032088</v>
      </c>
      <c r="V136" s="351">
        <v>1387.335733147976</v>
      </c>
      <c r="W136" s="351">
        <v>1535.6671810162002</v>
      </c>
      <c r="X136" s="351">
        <v>1498.1845483400723</v>
      </c>
      <c r="Y136" s="351">
        <v>1531.8519973950642</v>
      </c>
      <c r="Z136" s="351">
        <v>1530.8957849800402</v>
      </c>
      <c r="AA136" s="351">
        <v>1535.2626069771363</v>
      </c>
      <c r="AB136" s="351">
        <v>1560.1003416442004</v>
      </c>
      <c r="AC136" s="351">
        <v>1537.4647956842239</v>
      </c>
      <c r="AD136" s="351">
        <v>1582.499419019656</v>
      </c>
      <c r="AE136" s="351">
        <v>1542.4538174720883</v>
      </c>
      <c r="AF136" s="351">
        <v>1578.774291975104</v>
      </c>
      <c r="AG136" s="435"/>
      <c r="AH136" s="358">
        <v>18334.017381683847</v>
      </c>
    </row>
    <row r="137" spans="1:34" ht="27" thickBot="1">
      <c r="A137" s="322" t="s">
        <v>177</v>
      </c>
      <c r="B137" s="347">
        <v>28.6</v>
      </c>
      <c r="C137" s="347">
        <v>40.65701207424047</v>
      </c>
      <c r="D137" s="347">
        <v>32.9</v>
      </c>
      <c r="E137" s="324">
        <v>29.1</v>
      </c>
      <c r="F137" s="256">
        <v>44.8</v>
      </c>
      <c r="G137" s="324">
        <v>52</v>
      </c>
      <c r="H137" s="324">
        <v>45.8</v>
      </c>
      <c r="I137" s="352">
        <v>31.22181734481299</v>
      </c>
      <c r="J137" s="352">
        <v>40.657444322488033</v>
      </c>
      <c r="K137" s="324">
        <v>51.175355744674704</v>
      </c>
      <c r="L137" s="352">
        <v>12.720670076374518</v>
      </c>
      <c r="M137" s="352">
        <v>58.848549879100347</v>
      </c>
      <c r="N137" s="357"/>
      <c r="O137" s="359">
        <v>468.48084944169102</v>
      </c>
      <c r="P137" s="315"/>
      <c r="Q137" s="291"/>
      <c r="R137" s="291"/>
      <c r="S137" s="276"/>
      <c r="T137" s="322" t="s">
        <v>177</v>
      </c>
      <c r="U137" s="353">
        <v>48.692811562072023</v>
      </c>
      <c r="V137" s="353">
        <v>40.809539922775997</v>
      </c>
      <c r="W137" s="353">
        <v>46.364057941056004</v>
      </c>
      <c r="X137" s="353">
        <v>42.412619483224013</v>
      </c>
      <c r="Y137" s="353">
        <v>43.138409245440002</v>
      </c>
      <c r="Z137" s="353">
        <v>50.684276977071995</v>
      </c>
      <c r="AA137" s="353">
        <v>47.030274974639987</v>
      </c>
      <c r="AB137" s="353">
        <v>48.86495364008799</v>
      </c>
      <c r="AC137" s="353">
        <v>50.857611916999993</v>
      </c>
      <c r="AD137" s="353">
        <v>58.592597016383991</v>
      </c>
      <c r="AE137" s="353">
        <v>49.317183014191997</v>
      </c>
      <c r="AF137" s="353">
        <v>51.343965521088016</v>
      </c>
      <c r="AG137" s="435"/>
      <c r="AH137" s="359">
        <v>578.10830121503193</v>
      </c>
    </row>
    <row r="138" spans="1:34" ht="27.75" thickTop="1" thickBot="1">
      <c r="A138" s="487"/>
      <c r="B138" s="354"/>
      <c r="C138" s="354"/>
      <c r="D138" s="354"/>
      <c r="E138" s="354"/>
      <c r="F138" s="354"/>
      <c r="G138" s="342"/>
      <c r="H138" s="355"/>
      <c r="I138" s="341"/>
      <c r="J138" s="341"/>
      <c r="K138" s="355"/>
      <c r="L138" s="341"/>
      <c r="M138" s="341"/>
      <c r="N138" s="292"/>
      <c r="O138" s="339">
        <v>0</v>
      </c>
      <c r="P138" s="316"/>
      <c r="Q138" s="317"/>
      <c r="R138" s="317"/>
      <c r="T138" s="487"/>
      <c r="U138" s="354"/>
      <c r="V138" s="354"/>
      <c r="W138" s="354"/>
      <c r="X138" s="354"/>
      <c r="Y138" s="354"/>
      <c r="Z138" s="354"/>
      <c r="AA138" s="354"/>
      <c r="AB138" s="354"/>
      <c r="AC138" s="354"/>
      <c r="AD138" s="354"/>
      <c r="AE138" s="354"/>
      <c r="AF138" s="354"/>
      <c r="AG138" s="276"/>
      <c r="AH138" s="339"/>
    </row>
    <row r="139" spans="1:34" ht="27.75" thickTop="1" thickBot="1">
      <c r="A139" s="554" t="s">
        <v>178</v>
      </c>
      <c r="B139" s="555">
        <v>1318.3</v>
      </c>
      <c r="C139" s="244">
        <v>1173.2587465048568</v>
      </c>
      <c r="D139" s="244">
        <v>1311.0023154153239</v>
      </c>
      <c r="E139" s="244">
        <v>1202.8</v>
      </c>
      <c r="F139" s="245">
        <v>1291.5</v>
      </c>
      <c r="G139" s="243">
        <v>1269.4000000000001</v>
      </c>
      <c r="H139" s="243">
        <v>1271.5</v>
      </c>
      <c r="I139" s="243">
        <v>1308.7907361155758</v>
      </c>
      <c r="J139" s="243">
        <v>1274.3814168870797</v>
      </c>
      <c r="K139" s="243">
        <v>1329.1448083246833</v>
      </c>
      <c r="L139" s="243">
        <v>1340.084966018014</v>
      </c>
      <c r="M139" s="243">
        <v>1319.0286299763795</v>
      </c>
      <c r="N139" s="357"/>
      <c r="O139" s="267">
        <v>15409.191619241912</v>
      </c>
      <c r="P139" s="316"/>
      <c r="Q139" s="317"/>
      <c r="R139" s="317"/>
      <c r="S139" s="550"/>
      <c r="T139" s="554" t="s">
        <v>178</v>
      </c>
      <c r="U139" s="552">
        <v>1464.8340524700161</v>
      </c>
      <c r="V139" s="266">
        <v>1346.5261932252001</v>
      </c>
      <c r="W139" s="266">
        <v>1489.3031230751442</v>
      </c>
      <c r="X139" s="266">
        <v>1455.7719288568483</v>
      </c>
      <c r="Y139" s="266">
        <v>1488.7135881496242</v>
      </c>
      <c r="Z139" s="266">
        <v>1480.2115080029682</v>
      </c>
      <c r="AA139" s="266">
        <v>1488.2323320024964</v>
      </c>
      <c r="AB139" s="266">
        <v>1511.2353880041123</v>
      </c>
      <c r="AC139" s="266">
        <v>1486.6071837672239</v>
      </c>
      <c r="AD139" s="266">
        <v>1523.9068220032721</v>
      </c>
      <c r="AE139" s="266">
        <v>1493.1366344578962</v>
      </c>
      <c r="AF139" s="266">
        <v>1527.430326454016</v>
      </c>
      <c r="AG139" s="435"/>
      <c r="AH139" s="268">
        <v>17755.90908046882</v>
      </c>
    </row>
    <row r="140" spans="1:34" ht="14.25" thickTop="1" thickBot="1">
      <c r="A140" s="546"/>
      <c r="B140" s="493"/>
      <c r="C140" s="360"/>
      <c r="D140" s="360"/>
      <c r="E140" s="360"/>
      <c r="F140" s="360"/>
      <c r="G140" s="360"/>
      <c r="H140" s="360"/>
      <c r="I140" s="360"/>
      <c r="J140" s="360"/>
      <c r="K140" s="360"/>
      <c r="L140" s="360"/>
      <c r="M140" s="360"/>
      <c r="N140" s="318"/>
      <c r="O140" s="362"/>
      <c r="Q140" s="278"/>
      <c r="R140" s="278"/>
      <c r="S140" s="278"/>
      <c r="T140" s="488"/>
      <c r="U140" s="361"/>
      <c r="V140" s="361"/>
      <c r="W140" s="361"/>
      <c r="X140" s="361"/>
      <c r="Y140" s="361"/>
      <c r="Z140" s="361"/>
      <c r="AA140" s="361"/>
      <c r="AB140" s="361"/>
      <c r="AC140" s="361"/>
      <c r="AD140" s="361"/>
      <c r="AE140" s="361"/>
      <c r="AF140" s="361"/>
      <c r="AG140" s="319"/>
      <c r="AH140" s="488"/>
    </row>
    <row r="141" spans="1:34" ht="27.75" thickTop="1" thickBot="1">
      <c r="A141" s="269" t="s">
        <v>179</v>
      </c>
      <c r="B141" s="270"/>
      <c r="C141" s="270"/>
      <c r="D141" s="270"/>
      <c r="E141" s="270"/>
      <c r="F141" s="270"/>
      <c r="G141" s="270"/>
      <c r="H141" s="270"/>
      <c r="I141" s="270"/>
      <c r="J141" s="270"/>
      <c r="K141" s="270"/>
      <c r="L141" s="270"/>
      <c r="M141" s="270"/>
      <c r="N141" s="363"/>
      <c r="O141" s="271"/>
      <c r="P141" s="312"/>
      <c r="Q141" s="312"/>
      <c r="R141" s="312"/>
      <c r="S141" s="312"/>
      <c r="T141" s="269" t="s">
        <v>179</v>
      </c>
      <c r="U141" s="270"/>
      <c r="V141" s="270"/>
      <c r="W141" s="270"/>
      <c r="X141" s="270"/>
      <c r="Y141" s="270"/>
      <c r="Z141" s="270"/>
      <c r="AA141" s="270"/>
      <c r="AB141" s="270"/>
      <c r="AC141" s="270"/>
      <c r="AD141" s="270"/>
      <c r="AE141" s="270"/>
      <c r="AF141" s="270"/>
      <c r="AG141" s="457"/>
      <c r="AH141" s="272"/>
    </row>
    <row r="142" spans="1:34" ht="14.25" thickTop="1" thickBot="1">
      <c r="A142" s="544"/>
      <c r="B142" s="335"/>
      <c r="C142" s="335"/>
      <c r="D142" s="335"/>
      <c r="E142" s="335"/>
      <c r="F142" s="335"/>
      <c r="G142" s="335"/>
      <c r="H142" s="335"/>
      <c r="I142" s="335"/>
      <c r="J142" s="335"/>
      <c r="K142" s="335"/>
      <c r="L142" s="335"/>
      <c r="M142" s="335"/>
      <c r="N142" s="364"/>
      <c r="O142" s="365"/>
      <c r="T142" s="453"/>
      <c r="U142" s="338"/>
      <c r="V142" s="338"/>
      <c r="W142" s="338"/>
      <c r="X142" s="338"/>
      <c r="Y142" s="338"/>
      <c r="Z142" s="338"/>
      <c r="AA142" s="338"/>
      <c r="AB142" s="338"/>
      <c r="AC142" s="338"/>
      <c r="AD142" s="338"/>
      <c r="AE142" s="338"/>
      <c r="AF142" s="338"/>
      <c r="AH142" s="338"/>
    </row>
    <row r="143" spans="1:34" ht="27.75" thickTop="1" thickBot="1">
      <c r="A143" s="547" t="s">
        <v>295</v>
      </c>
      <c r="B143" s="243">
        <v>98.746940578449482</v>
      </c>
      <c r="C143" s="243">
        <v>68.785075245210351</v>
      </c>
      <c r="D143" s="243">
        <v>65.816877579514752</v>
      </c>
      <c r="E143" s="243">
        <v>82.10300850482939</v>
      </c>
      <c r="F143" s="243">
        <v>74.01126818316537</v>
      </c>
      <c r="G143" s="243">
        <v>74.871281836292454</v>
      </c>
      <c r="H143" s="243">
        <v>81.857139935121978</v>
      </c>
      <c r="I143" s="243">
        <v>79.764343295544094</v>
      </c>
      <c r="J143" s="243">
        <v>64.213662719478819</v>
      </c>
      <c r="K143" s="243">
        <v>88.685382823526282</v>
      </c>
      <c r="L143" s="243">
        <v>88.760628678285144</v>
      </c>
      <c r="M143" s="243">
        <v>95.214329151812066</v>
      </c>
      <c r="N143" s="363"/>
      <c r="O143" s="274">
        <v>80.23582821093585</v>
      </c>
      <c r="P143" s="280"/>
      <c r="T143" s="489" t="s">
        <v>295</v>
      </c>
      <c r="U143" s="273">
        <v>110.95569101806451</v>
      </c>
      <c r="V143" s="273">
        <v>110.95569101806451</v>
      </c>
      <c r="W143" s="273">
        <v>106.45443348161294</v>
      </c>
      <c r="X143" s="273">
        <v>124.13669214678573</v>
      </c>
      <c r="Y143" s="273">
        <v>89.403721019677434</v>
      </c>
      <c r="Z143" s="273">
        <v>138.83022309633333</v>
      </c>
      <c r="AA143" s="273">
        <v>124.53588177612905</v>
      </c>
      <c r="AB143" s="273">
        <v>119.78758621433332</v>
      </c>
      <c r="AC143" s="273">
        <v>135.58456716612903</v>
      </c>
      <c r="AD143" s="273">
        <v>125.51135181870967</v>
      </c>
      <c r="AE143" s="273">
        <v>85.139399241000021</v>
      </c>
      <c r="AF143" s="273">
        <v>129.12069088516131</v>
      </c>
      <c r="AG143" s="458"/>
      <c r="AH143" s="275">
        <v>116.70132740683341</v>
      </c>
    </row>
    <row r="144" spans="1:34" ht="143.25" customHeight="1" thickTop="1">
      <c r="A144" s="853" t="s">
        <v>332</v>
      </c>
      <c r="B144" s="854"/>
      <c r="C144" s="854"/>
      <c r="D144" s="854"/>
      <c r="E144" s="854"/>
      <c r="F144" s="854"/>
      <c r="G144" s="854"/>
      <c r="H144" s="854"/>
      <c r="I144" s="854"/>
      <c r="J144" s="854"/>
      <c r="K144" s="854"/>
      <c r="L144" s="854"/>
      <c r="M144" s="854"/>
      <c r="N144" s="854"/>
      <c r="O144" s="855"/>
      <c r="P144" s="320"/>
      <c r="Q144" s="320"/>
      <c r="R144" s="320"/>
      <c r="S144" s="320"/>
      <c r="T144" s="853" t="s">
        <v>332</v>
      </c>
      <c r="U144" s="854"/>
      <c r="V144" s="854"/>
      <c r="W144" s="854"/>
      <c r="X144" s="854"/>
      <c r="Y144" s="854"/>
      <c r="Z144" s="854"/>
      <c r="AA144" s="854"/>
      <c r="AB144" s="854"/>
      <c r="AC144" s="854"/>
      <c r="AD144" s="854"/>
      <c r="AE144" s="854"/>
      <c r="AF144" s="854"/>
      <c r="AG144" s="854"/>
      <c r="AH144" s="855"/>
    </row>
  </sheetData>
  <mergeCells count="2">
    <mergeCell ref="A144:O144"/>
    <mergeCell ref="T144:AH144"/>
  </mergeCells>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Hoja24">
    <tabColor rgb="FF00B050"/>
  </sheetPr>
  <dimension ref="B3:K12"/>
  <sheetViews>
    <sheetView workbookViewId="0">
      <selection activeCell="I3" sqref="I3:K9"/>
    </sheetView>
  </sheetViews>
  <sheetFormatPr baseColWidth="10" defaultRowHeight="12.75"/>
  <cols>
    <col min="2" max="2" width="39.28515625" customWidth="1"/>
    <col min="3" max="3" width="24.28515625" customWidth="1"/>
    <col min="4" max="4" width="17.85546875" customWidth="1"/>
    <col min="6" max="6" width="50.28515625" bestFit="1" customWidth="1"/>
    <col min="7" max="7" width="20.5703125" customWidth="1"/>
    <col min="9" max="9" width="33.28515625" customWidth="1"/>
    <col min="10" max="10" width="19.28515625" customWidth="1"/>
    <col min="11" max="11" width="20.42578125" customWidth="1"/>
  </cols>
  <sheetData>
    <row r="3" spans="2:11" ht="13.5" thickBot="1">
      <c r="B3" s="560" t="s">
        <v>180</v>
      </c>
      <c r="C3" s="561" t="s">
        <v>613</v>
      </c>
      <c r="D3" s="561" t="s">
        <v>181</v>
      </c>
      <c r="F3" s="560" t="s">
        <v>182</v>
      </c>
      <c r="G3" s="561" t="s">
        <v>613</v>
      </c>
      <c r="I3" s="560" t="s">
        <v>183</v>
      </c>
      <c r="J3" s="561" t="s">
        <v>613</v>
      </c>
      <c r="K3" s="561" t="s">
        <v>184</v>
      </c>
    </row>
    <row r="4" spans="2:11" ht="13.5" thickTop="1">
      <c r="B4" s="596" t="s">
        <v>296</v>
      </c>
      <c r="C4" s="232" t="s">
        <v>255</v>
      </c>
      <c r="D4" s="617">
        <v>2</v>
      </c>
      <c r="F4" s="596" t="s">
        <v>194</v>
      </c>
      <c r="G4" s="232" t="s">
        <v>255</v>
      </c>
      <c r="I4" s="596" t="s">
        <v>299</v>
      </c>
      <c r="J4" s="232" t="s">
        <v>255</v>
      </c>
      <c r="K4" s="619">
        <v>7</v>
      </c>
    </row>
    <row r="5" spans="2:11">
      <c r="B5" s="596" t="s">
        <v>224</v>
      </c>
      <c r="C5" s="232" t="s">
        <v>255</v>
      </c>
      <c r="D5" s="617">
        <v>60</v>
      </c>
      <c r="F5" s="596" t="s">
        <v>227</v>
      </c>
      <c r="G5" s="232" t="s">
        <v>255</v>
      </c>
      <c r="I5" s="596" t="s">
        <v>195</v>
      </c>
      <c r="J5" s="232" t="s">
        <v>255</v>
      </c>
      <c r="K5" s="619">
        <v>150</v>
      </c>
    </row>
    <row r="6" spans="2:11">
      <c r="B6" s="596" t="s">
        <v>222</v>
      </c>
      <c r="C6" s="232" t="s">
        <v>255</v>
      </c>
      <c r="D6" s="617" t="s">
        <v>223</v>
      </c>
      <c r="F6" s="596" t="s">
        <v>301</v>
      </c>
      <c r="G6" s="232" t="s">
        <v>255</v>
      </c>
      <c r="I6" s="495" t="s">
        <v>333</v>
      </c>
      <c r="J6" s="232" t="s">
        <v>255</v>
      </c>
      <c r="K6" s="620">
        <v>6</v>
      </c>
    </row>
    <row r="7" spans="2:11">
      <c r="B7" s="596" t="s">
        <v>254</v>
      </c>
      <c r="C7" s="232" t="s">
        <v>255</v>
      </c>
      <c r="D7" s="617">
        <v>9</v>
      </c>
      <c r="F7" s="596" t="s">
        <v>300</v>
      </c>
      <c r="G7" s="232" t="s">
        <v>255</v>
      </c>
      <c r="I7" s="495" t="s">
        <v>253</v>
      </c>
      <c r="J7" s="233">
        <v>41699</v>
      </c>
      <c r="K7" s="620">
        <v>19.600000000000001</v>
      </c>
    </row>
    <row r="8" spans="2:11">
      <c r="B8" s="596" t="s">
        <v>297</v>
      </c>
      <c r="C8" s="233" t="s">
        <v>255</v>
      </c>
      <c r="D8" s="617">
        <v>40</v>
      </c>
      <c r="F8" s="596" t="s">
        <v>298</v>
      </c>
      <c r="G8" s="232" t="s">
        <v>255</v>
      </c>
      <c r="I8" s="495" t="s">
        <v>334</v>
      </c>
      <c r="J8" s="233">
        <v>41821</v>
      </c>
      <c r="K8" s="621">
        <v>55</v>
      </c>
    </row>
    <row r="9" spans="2:11" s="188" customFormat="1">
      <c r="B9" s="596" t="s">
        <v>192</v>
      </c>
      <c r="C9" s="233">
        <v>41640</v>
      </c>
      <c r="D9" s="617">
        <v>3</v>
      </c>
      <c r="F9" s="596" t="s">
        <v>225</v>
      </c>
      <c r="G9" s="233">
        <v>41640</v>
      </c>
      <c r="I9" s="597" t="s">
        <v>228</v>
      </c>
      <c r="J9" s="562">
        <v>41913</v>
      </c>
      <c r="K9" s="618">
        <v>115</v>
      </c>
    </row>
    <row r="10" spans="2:11">
      <c r="B10" s="596" t="s">
        <v>221</v>
      </c>
      <c r="C10" s="233">
        <v>41640</v>
      </c>
      <c r="D10" s="617">
        <v>90</v>
      </c>
      <c r="F10" s="597" t="s">
        <v>226</v>
      </c>
      <c r="G10" s="562">
        <v>41699</v>
      </c>
    </row>
    <row r="11" spans="2:11">
      <c r="B11" s="596" t="s">
        <v>335</v>
      </c>
      <c r="C11" s="233">
        <v>41883</v>
      </c>
      <c r="D11" s="617">
        <v>72</v>
      </c>
    </row>
    <row r="12" spans="2:11">
      <c r="B12" s="597" t="s">
        <v>457</v>
      </c>
      <c r="C12" s="562">
        <v>41883</v>
      </c>
      <c r="D12" s="618">
        <v>150</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codeName="Hoja13">
    <tabColor rgb="FF00B050"/>
  </sheetPr>
  <dimension ref="B4:J38"/>
  <sheetViews>
    <sheetView zoomScale="110" zoomScaleNormal="110" workbookViewId="0">
      <selection activeCell="F12" sqref="F12"/>
    </sheetView>
  </sheetViews>
  <sheetFormatPr baseColWidth="10" defaultRowHeight="12.75"/>
  <cols>
    <col min="1" max="1" width="4.7109375" customWidth="1"/>
    <col min="2" max="2" width="6.28515625" bestFit="1" customWidth="1"/>
    <col min="3" max="3" width="6.140625" bestFit="1" customWidth="1"/>
    <col min="4" max="4" width="4.85546875" bestFit="1" customWidth="1"/>
    <col min="5" max="5" width="23.28515625" bestFit="1" customWidth="1"/>
    <col min="6" max="6" width="76.42578125" bestFit="1" customWidth="1"/>
    <col min="7" max="7" width="9.5703125" bestFit="1" customWidth="1"/>
    <col min="8" max="8" width="9" bestFit="1" customWidth="1"/>
    <col min="9" max="9" width="14.42578125" bestFit="1" customWidth="1"/>
    <col min="10" max="10" width="14.140625" bestFit="1" customWidth="1"/>
  </cols>
  <sheetData>
    <row r="4" spans="2:10" ht="23.25" thickBot="1">
      <c r="B4" s="563" t="s">
        <v>112</v>
      </c>
      <c r="C4" s="563" t="s">
        <v>113</v>
      </c>
      <c r="D4" s="563" t="s">
        <v>81</v>
      </c>
      <c r="E4" s="563" t="s">
        <v>302</v>
      </c>
      <c r="F4" s="563" t="s">
        <v>114</v>
      </c>
      <c r="G4" s="563" t="s">
        <v>115</v>
      </c>
      <c r="H4" s="563" t="s">
        <v>116</v>
      </c>
      <c r="I4" s="563" t="s">
        <v>117</v>
      </c>
      <c r="J4" s="563" t="s">
        <v>118</v>
      </c>
    </row>
    <row r="5" spans="2:10" ht="13.5" thickTop="1">
      <c r="B5" s="763">
        <v>3420</v>
      </c>
      <c r="C5" s="764">
        <v>41913</v>
      </c>
      <c r="D5" s="765">
        <v>0.39861111111111108</v>
      </c>
      <c r="E5" s="756" t="s">
        <v>458</v>
      </c>
      <c r="F5" s="756" t="s">
        <v>459</v>
      </c>
      <c r="G5" s="757">
        <v>49.75</v>
      </c>
      <c r="H5" s="766" t="s">
        <v>204</v>
      </c>
      <c r="I5" s="775">
        <v>34</v>
      </c>
      <c r="J5" s="753">
        <v>0</v>
      </c>
    </row>
    <row r="6" spans="2:10">
      <c r="B6" s="758">
        <v>3421</v>
      </c>
      <c r="C6" s="759">
        <v>41914</v>
      </c>
      <c r="D6" s="760">
        <v>0.54305555555555551</v>
      </c>
      <c r="E6" s="759" t="s">
        <v>458</v>
      </c>
      <c r="F6" s="761" t="s">
        <v>460</v>
      </c>
      <c r="G6" s="762">
        <v>49.63</v>
      </c>
      <c r="H6" s="767" t="s">
        <v>204</v>
      </c>
      <c r="I6" s="773">
        <v>80</v>
      </c>
      <c r="J6" s="758">
        <v>0</v>
      </c>
    </row>
    <row r="7" spans="2:10">
      <c r="B7" s="768">
        <v>3422</v>
      </c>
      <c r="C7" s="769">
        <v>41914</v>
      </c>
      <c r="D7" s="770">
        <v>0.75347222222222221</v>
      </c>
      <c r="E7" s="771" t="s">
        <v>461</v>
      </c>
      <c r="F7" s="761" t="s">
        <v>462</v>
      </c>
      <c r="G7" s="762">
        <v>48.77</v>
      </c>
      <c r="H7" s="767">
        <v>4</v>
      </c>
      <c r="I7" s="773">
        <v>263</v>
      </c>
      <c r="J7" s="762">
        <v>200</v>
      </c>
    </row>
    <row r="8" spans="2:10">
      <c r="B8" s="768">
        <v>3423</v>
      </c>
      <c r="C8" s="769">
        <v>41914</v>
      </c>
      <c r="D8" s="770">
        <v>0.78125</v>
      </c>
      <c r="E8" s="771" t="s">
        <v>463</v>
      </c>
      <c r="F8" s="761" t="s">
        <v>464</v>
      </c>
      <c r="G8" s="762">
        <v>49.75</v>
      </c>
      <c r="H8" s="767" t="s">
        <v>204</v>
      </c>
      <c r="I8" s="773">
        <v>49</v>
      </c>
      <c r="J8" s="758">
        <v>0</v>
      </c>
    </row>
    <row r="9" spans="2:10">
      <c r="B9" s="768">
        <v>3427</v>
      </c>
      <c r="C9" s="769">
        <v>41920</v>
      </c>
      <c r="D9" s="770">
        <v>0.47013888888888888</v>
      </c>
      <c r="E9" s="771" t="s">
        <v>314</v>
      </c>
      <c r="F9" s="761" t="s">
        <v>465</v>
      </c>
      <c r="G9" s="762">
        <v>50</v>
      </c>
      <c r="H9" s="767" t="s">
        <v>204</v>
      </c>
      <c r="I9" s="773">
        <v>17</v>
      </c>
      <c r="J9" s="758">
        <v>0</v>
      </c>
    </row>
    <row r="10" spans="2:10">
      <c r="B10" s="768">
        <v>3428</v>
      </c>
      <c r="C10" s="769">
        <v>41922</v>
      </c>
      <c r="D10" s="770">
        <v>0.95138888888888884</v>
      </c>
      <c r="E10" s="771" t="s">
        <v>466</v>
      </c>
      <c r="F10" s="771" t="s">
        <v>467</v>
      </c>
      <c r="G10" s="762">
        <v>48.7</v>
      </c>
      <c r="H10" s="767">
        <v>4</v>
      </c>
      <c r="I10" s="773">
        <v>264</v>
      </c>
      <c r="J10" s="762">
        <v>154.30000000000001</v>
      </c>
    </row>
    <row r="11" spans="2:10">
      <c r="B11" s="768">
        <v>3430</v>
      </c>
      <c r="C11" s="769">
        <v>41923</v>
      </c>
      <c r="D11" s="770">
        <v>0.47847222222222219</v>
      </c>
      <c r="E11" s="771" t="s">
        <v>469</v>
      </c>
      <c r="F11" s="771" t="s">
        <v>470</v>
      </c>
      <c r="G11" s="762">
        <v>50.26</v>
      </c>
      <c r="H11" s="767" t="s">
        <v>204</v>
      </c>
      <c r="I11" s="773">
        <v>131</v>
      </c>
      <c r="J11" s="758">
        <v>0</v>
      </c>
    </row>
    <row r="12" spans="2:10">
      <c r="B12" s="768">
        <v>3432</v>
      </c>
      <c r="C12" s="769" t="s">
        <v>471</v>
      </c>
      <c r="D12" s="770">
        <v>0.61249999999999993</v>
      </c>
      <c r="E12" s="771" t="s">
        <v>256</v>
      </c>
      <c r="F12" s="771" t="s">
        <v>472</v>
      </c>
      <c r="G12" s="762">
        <v>49</v>
      </c>
      <c r="H12" s="767" t="s">
        <v>473</v>
      </c>
      <c r="I12" s="773">
        <v>154</v>
      </c>
      <c r="J12" s="762">
        <v>5.3</v>
      </c>
    </row>
    <row r="13" spans="2:10">
      <c r="B13" s="768">
        <v>3433</v>
      </c>
      <c r="C13" s="769" t="s">
        <v>471</v>
      </c>
      <c r="D13" s="770">
        <v>0.69166666666666676</v>
      </c>
      <c r="E13" s="771" t="s">
        <v>469</v>
      </c>
      <c r="F13" s="772" t="s">
        <v>474</v>
      </c>
      <c r="G13" s="762">
        <v>49.61</v>
      </c>
      <c r="H13" s="767" t="s">
        <v>204</v>
      </c>
      <c r="I13" s="773">
        <v>119</v>
      </c>
      <c r="J13" s="758">
        <v>0</v>
      </c>
    </row>
    <row r="14" spans="2:10">
      <c r="B14" s="768">
        <v>3434</v>
      </c>
      <c r="C14" s="769" t="s">
        <v>471</v>
      </c>
      <c r="D14" s="770">
        <v>0.92222222222222217</v>
      </c>
      <c r="E14" s="772" t="s">
        <v>475</v>
      </c>
      <c r="F14" s="772" t="s">
        <v>476</v>
      </c>
      <c r="G14" s="762">
        <v>49.78</v>
      </c>
      <c r="H14" s="767" t="s">
        <v>204</v>
      </c>
      <c r="I14" s="773">
        <v>93.82</v>
      </c>
      <c r="J14" s="758">
        <v>0</v>
      </c>
    </row>
    <row r="15" spans="2:10">
      <c r="B15" s="768">
        <v>3435</v>
      </c>
      <c r="C15" s="769" t="s">
        <v>477</v>
      </c>
      <c r="D15" s="770">
        <v>0.35833333333333334</v>
      </c>
      <c r="E15" s="772" t="s">
        <v>314</v>
      </c>
      <c r="F15" s="772" t="s">
        <v>478</v>
      </c>
      <c r="G15" s="762">
        <v>50</v>
      </c>
      <c r="H15" s="767" t="s">
        <v>204</v>
      </c>
      <c r="I15" s="773">
        <v>17</v>
      </c>
      <c r="J15" s="758">
        <v>0</v>
      </c>
    </row>
    <row r="16" spans="2:10">
      <c r="B16" s="768">
        <v>3436</v>
      </c>
      <c r="C16" s="769">
        <v>41578</v>
      </c>
      <c r="D16" s="770">
        <v>0.64583333333333337</v>
      </c>
      <c r="E16" s="771" t="s">
        <v>479</v>
      </c>
      <c r="F16" s="771" t="s">
        <v>480</v>
      </c>
      <c r="G16" s="773">
        <v>49.26</v>
      </c>
      <c r="H16" s="774" t="s">
        <v>204</v>
      </c>
      <c r="I16" s="773">
        <v>156</v>
      </c>
      <c r="J16" s="768">
        <v>0</v>
      </c>
    </row>
    <row r="17" spans="2:10" ht="17.25">
      <c r="B17" s="768">
        <v>3437</v>
      </c>
      <c r="C17" s="769">
        <v>41581</v>
      </c>
      <c r="D17" s="770">
        <v>0.39999999999999997</v>
      </c>
      <c r="E17" s="771" t="s">
        <v>491</v>
      </c>
      <c r="F17" s="771" t="s">
        <v>492</v>
      </c>
      <c r="G17" s="773">
        <v>50</v>
      </c>
      <c r="H17" s="774" t="s">
        <v>204</v>
      </c>
      <c r="I17" s="773">
        <v>6.8</v>
      </c>
      <c r="J17" s="768">
        <v>0</v>
      </c>
    </row>
    <row r="18" spans="2:10">
      <c r="B18" s="768">
        <v>3438</v>
      </c>
      <c r="C18" s="769">
        <v>41581</v>
      </c>
      <c r="D18" s="770">
        <v>0.54375000000000007</v>
      </c>
      <c r="E18" s="771" t="s">
        <v>493</v>
      </c>
      <c r="F18" s="771" t="s">
        <v>494</v>
      </c>
      <c r="G18" s="773">
        <v>49.19</v>
      </c>
      <c r="H18" s="774" t="s">
        <v>204</v>
      </c>
      <c r="I18" s="773">
        <v>157</v>
      </c>
      <c r="J18" s="768">
        <v>0</v>
      </c>
    </row>
    <row r="19" spans="2:10">
      <c r="B19" s="768">
        <v>3441</v>
      </c>
      <c r="C19" s="769" t="s">
        <v>495</v>
      </c>
      <c r="D19" s="770">
        <v>0.3347222222222222</v>
      </c>
      <c r="E19" s="771" t="s">
        <v>496</v>
      </c>
      <c r="F19" s="771" t="s">
        <v>497</v>
      </c>
      <c r="G19" s="773">
        <v>49.73</v>
      </c>
      <c r="H19" s="774" t="s">
        <v>204</v>
      </c>
      <c r="I19" s="773">
        <v>51</v>
      </c>
      <c r="J19" s="768">
        <v>0</v>
      </c>
    </row>
    <row r="20" spans="2:10">
      <c r="B20" s="768">
        <v>3442</v>
      </c>
      <c r="C20" s="769" t="s">
        <v>495</v>
      </c>
      <c r="D20" s="770">
        <v>0.40486111111111112</v>
      </c>
      <c r="E20" s="771" t="s">
        <v>498</v>
      </c>
      <c r="F20" s="771" t="s">
        <v>499</v>
      </c>
      <c r="G20" s="773">
        <v>49.76</v>
      </c>
      <c r="H20" s="774" t="s">
        <v>204</v>
      </c>
      <c r="I20" s="773">
        <v>59</v>
      </c>
      <c r="J20" s="768">
        <v>0</v>
      </c>
    </row>
    <row r="21" spans="2:10">
      <c r="B21" s="768">
        <v>3443</v>
      </c>
      <c r="C21" s="769" t="s">
        <v>500</v>
      </c>
      <c r="D21" s="770">
        <v>0.19027777777777777</v>
      </c>
      <c r="E21" s="771" t="s">
        <v>501</v>
      </c>
      <c r="F21" s="771" t="s">
        <v>502</v>
      </c>
      <c r="G21" s="773">
        <v>49.64</v>
      </c>
      <c r="H21" s="774" t="s">
        <v>204</v>
      </c>
      <c r="I21" s="773">
        <v>62</v>
      </c>
      <c r="J21" s="768">
        <v>0</v>
      </c>
    </row>
    <row r="22" spans="2:10">
      <c r="B22" s="768">
        <v>3444</v>
      </c>
      <c r="C22" s="769" t="s">
        <v>500</v>
      </c>
      <c r="D22" s="770">
        <v>0.44236111111111115</v>
      </c>
      <c r="E22" s="771" t="s">
        <v>395</v>
      </c>
      <c r="F22" s="771" t="s">
        <v>503</v>
      </c>
      <c r="G22" s="773">
        <v>49.47</v>
      </c>
      <c r="H22" s="774" t="s">
        <v>204</v>
      </c>
      <c r="I22" s="773">
        <v>129</v>
      </c>
      <c r="J22" s="768">
        <v>0</v>
      </c>
    </row>
    <row r="23" spans="2:10">
      <c r="B23" s="768">
        <v>3445</v>
      </c>
      <c r="C23" s="769" t="s">
        <v>500</v>
      </c>
      <c r="D23" s="770">
        <v>0.83819444444444446</v>
      </c>
      <c r="E23" s="771" t="s">
        <v>475</v>
      </c>
      <c r="F23" s="771" t="s">
        <v>474</v>
      </c>
      <c r="G23" s="773">
        <v>48.9</v>
      </c>
      <c r="H23" s="774">
        <v>2</v>
      </c>
      <c r="I23" s="773">
        <v>95</v>
      </c>
      <c r="J23" s="773">
        <v>47.8</v>
      </c>
    </row>
    <row r="24" spans="2:10">
      <c r="B24" s="768">
        <v>3446</v>
      </c>
      <c r="C24" s="769">
        <v>41587</v>
      </c>
      <c r="D24" s="770">
        <v>0.50624999999999998</v>
      </c>
      <c r="E24" s="771" t="s">
        <v>504</v>
      </c>
      <c r="F24" s="771" t="s">
        <v>505</v>
      </c>
      <c r="G24" s="773">
        <v>49.21</v>
      </c>
      <c r="H24" s="774" t="s">
        <v>204</v>
      </c>
      <c r="I24" s="773">
        <v>138</v>
      </c>
      <c r="J24" s="768">
        <v>0</v>
      </c>
    </row>
    <row r="25" spans="2:10">
      <c r="B25" s="768">
        <v>3447</v>
      </c>
      <c r="C25" s="769">
        <v>41588</v>
      </c>
      <c r="D25" s="770">
        <v>0.69652777777777775</v>
      </c>
      <c r="E25" s="771" t="s">
        <v>506</v>
      </c>
      <c r="F25" s="771" t="s">
        <v>507</v>
      </c>
      <c r="G25" s="773">
        <v>49.74</v>
      </c>
      <c r="H25" s="774" t="s">
        <v>204</v>
      </c>
      <c r="I25" s="773">
        <v>44</v>
      </c>
      <c r="J25" s="768">
        <v>0</v>
      </c>
    </row>
    <row r="26" spans="2:10">
      <c r="B26" s="768">
        <v>3449</v>
      </c>
      <c r="C26" s="769" t="s">
        <v>508</v>
      </c>
      <c r="D26" s="770">
        <v>0.34652777777777777</v>
      </c>
      <c r="E26" s="771" t="s">
        <v>509</v>
      </c>
      <c r="F26" s="771" t="s">
        <v>510</v>
      </c>
      <c r="G26" s="773">
        <v>49.38</v>
      </c>
      <c r="H26" s="774" t="s">
        <v>204</v>
      </c>
      <c r="I26" s="773">
        <v>150</v>
      </c>
      <c r="J26" s="768">
        <v>0</v>
      </c>
    </row>
    <row r="27" spans="2:10">
      <c r="B27" s="768">
        <v>3450</v>
      </c>
      <c r="C27" s="769" t="s">
        <v>508</v>
      </c>
      <c r="D27" s="770">
        <v>0.87083333333333324</v>
      </c>
      <c r="E27" s="771" t="s">
        <v>466</v>
      </c>
      <c r="F27" s="771" t="s">
        <v>511</v>
      </c>
      <c r="G27" s="773">
        <v>48.79</v>
      </c>
      <c r="H27" s="774" t="s">
        <v>512</v>
      </c>
      <c r="I27" s="773">
        <v>263</v>
      </c>
      <c r="J27" s="773">
        <v>117.15</v>
      </c>
    </row>
    <row r="28" spans="2:10" ht="17.25">
      <c r="B28" s="768">
        <v>3451</v>
      </c>
      <c r="C28" s="769" t="s">
        <v>513</v>
      </c>
      <c r="D28" s="770">
        <v>0.73611111111111116</v>
      </c>
      <c r="E28" s="771" t="s">
        <v>395</v>
      </c>
      <c r="F28" s="771" t="s">
        <v>514</v>
      </c>
      <c r="G28" s="773">
        <v>49.58</v>
      </c>
      <c r="H28" s="774" t="s">
        <v>204</v>
      </c>
      <c r="I28" s="773">
        <v>149</v>
      </c>
      <c r="J28" s="768">
        <v>0</v>
      </c>
    </row>
    <row r="29" spans="2:10">
      <c r="B29" s="768">
        <v>3452</v>
      </c>
      <c r="C29" s="769" t="s">
        <v>513</v>
      </c>
      <c r="D29" s="770">
        <v>0.8520833333333333</v>
      </c>
      <c r="E29" s="771" t="s">
        <v>496</v>
      </c>
      <c r="F29" s="771" t="s">
        <v>515</v>
      </c>
      <c r="G29" s="773">
        <v>49.63</v>
      </c>
      <c r="H29" s="774" t="s">
        <v>204</v>
      </c>
      <c r="I29" s="773">
        <v>78</v>
      </c>
      <c r="J29" s="768">
        <v>0</v>
      </c>
    </row>
    <row r="30" spans="2:10">
      <c r="B30" s="768">
        <v>3454</v>
      </c>
      <c r="C30" s="769" t="s">
        <v>516</v>
      </c>
      <c r="D30" s="770">
        <v>0.47013888888888888</v>
      </c>
      <c r="E30" s="771" t="s">
        <v>463</v>
      </c>
      <c r="F30" s="771" t="s">
        <v>517</v>
      </c>
      <c r="G30" s="773">
        <v>49.42</v>
      </c>
      <c r="H30" s="774" t="s">
        <v>204</v>
      </c>
      <c r="I30" s="773">
        <v>96</v>
      </c>
      <c r="J30" s="768">
        <v>0</v>
      </c>
    </row>
    <row r="31" spans="2:10">
      <c r="B31" s="768">
        <v>3464</v>
      </c>
      <c r="C31" s="769" t="s">
        <v>518</v>
      </c>
      <c r="D31" s="770">
        <v>1.2499999999999999E-2</v>
      </c>
      <c r="E31" s="771" t="s">
        <v>314</v>
      </c>
      <c r="F31" s="771" t="s">
        <v>519</v>
      </c>
      <c r="G31" s="773">
        <v>50</v>
      </c>
      <c r="H31" s="774" t="s">
        <v>204</v>
      </c>
      <c r="I31" s="773">
        <v>16</v>
      </c>
      <c r="J31" s="768">
        <v>0</v>
      </c>
    </row>
    <row r="32" spans="2:10">
      <c r="B32" s="768">
        <v>3465</v>
      </c>
      <c r="C32" s="769">
        <v>41974</v>
      </c>
      <c r="D32" s="770">
        <v>0.87986111111111109</v>
      </c>
      <c r="E32" s="771" t="s">
        <v>557</v>
      </c>
      <c r="F32" s="771" t="s">
        <v>558</v>
      </c>
      <c r="G32" s="773">
        <v>49.7</v>
      </c>
      <c r="H32" s="774" t="s">
        <v>204</v>
      </c>
      <c r="I32" s="773">
        <v>92</v>
      </c>
      <c r="J32" s="768">
        <v>0</v>
      </c>
    </row>
    <row r="33" spans="2:10">
      <c r="B33" s="768">
        <v>3467</v>
      </c>
      <c r="C33" s="769">
        <v>41984</v>
      </c>
      <c r="D33" s="770">
        <v>0.89513888888888893</v>
      </c>
      <c r="E33" s="771" t="s">
        <v>559</v>
      </c>
      <c r="F33" s="771" t="s">
        <v>560</v>
      </c>
      <c r="G33" s="773">
        <v>49.86</v>
      </c>
      <c r="H33" s="774" t="s">
        <v>204</v>
      </c>
      <c r="I33" s="773">
        <v>38</v>
      </c>
      <c r="J33" s="768">
        <v>0</v>
      </c>
    </row>
    <row r="34" spans="2:10">
      <c r="B34" s="768">
        <v>3469</v>
      </c>
      <c r="C34" s="769">
        <v>41988</v>
      </c>
      <c r="D34" s="770">
        <v>0.98888888888888893</v>
      </c>
      <c r="E34" s="771" t="s">
        <v>561</v>
      </c>
      <c r="F34" s="771" t="s">
        <v>562</v>
      </c>
      <c r="G34" s="773">
        <v>49.19</v>
      </c>
      <c r="H34" s="774" t="s">
        <v>204</v>
      </c>
      <c r="I34" s="773">
        <v>140</v>
      </c>
      <c r="J34" s="768">
        <v>0</v>
      </c>
    </row>
    <row r="35" spans="2:10">
      <c r="B35" s="768">
        <v>3470</v>
      </c>
      <c r="C35" s="769">
        <v>41989</v>
      </c>
      <c r="D35" s="770">
        <v>0.39374999999999999</v>
      </c>
      <c r="E35" s="771" t="s">
        <v>256</v>
      </c>
      <c r="F35" s="771" t="s">
        <v>563</v>
      </c>
      <c r="G35" s="773">
        <v>48.78</v>
      </c>
      <c r="H35" s="774">
        <v>3</v>
      </c>
      <c r="I35" s="773">
        <v>263</v>
      </c>
      <c r="J35" s="773">
        <v>145.6</v>
      </c>
    </row>
    <row r="36" spans="2:10">
      <c r="B36" s="768">
        <v>3472</v>
      </c>
      <c r="C36" s="769">
        <v>41991</v>
      </c>
      <c r="D36" s="770">
        <v>0.35833333333333334</v>
      </c>
      <c r="E36" s="771" t="s">
        <v>504</v>
      </c>
      <c r="F36" s="771" t="s">
        <v>564</v>
      </c>
      <c r="G36" s="773">
        <v>49</v>
      </c>
      <c r="H36" s="774">
        <v>1</v>
      </c>
      <c r="I36" s="773">
        <v>161</v>
      </c>
      <c r="J36" s="773">
        <v>11.4</v>
      </c>
    </row>
    <row r="37" spans="2:10">
      <c r="B37" s="768">
        <v>3476</v>
      </c>
      <c r="C37" s="769">
        <v>41994</v>
      </c>
      <c r="D37" s="770">
        <v>0.78749999999999998</v>
      </c>
      <c r="E37" s="771" t="s">
        <v>565</v>
      </c>
      <c r="F37" s="771" t="s">
        <v>566</v>
      </c>
      <c r="G37" s="773">
        <v>50</v>
      </c>
      <c r="H37" s="774" t="s">
        <v>204</v>
      </c>
      <c r="I37" s="773">
        <v>64</v>
      </c>
      <c r="J37" s="768">
        <v>0</v>
      </c>
    </row>
    <row r="38" spans="2:10">
      <c r="B38" s="768">
        <v>3481</v>
      </c>
      <c r="C38" s="769">
        <v>42004</v>
      </c>
      <c r="D38" s="770">
        <v>0.12638888888888888</v>
      </c>
      <c r="E38" s="771" t="s">
        <v>567</v>
      </c>
      <c r="F38" s="771" t="s">
        <v>568</v>
      </c>
      <c r="G38" s="773">
        <v>49.06</v>
      </c>
      <c r="H38" s="774" t="s">
        <v>204</v>
      </c>
      <c r="I38" s="773">
        <v>156</v>
      </c>
      <c r="J38" s="768">
        <v>0</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sheetPr codeName="Hoja14">
    <tabColor rgb="FF00B050"/>
  </sheetPr>
  <dimension ref="A1:I28"/>
  <sheetViews>
    <sheetView zoomScale="110" zoomScaleNormal="110" workbookViewId="0">
      <selection activeCell="E14" sqref="E14"/>
    </sheetView>
  </sheetViews>
  <sheetFormatPr baseColWidth="10" defaultColWidth="52.85546875" defaultRowHeight="12.75"/>
  <cols>
    <col min="1" max="1" width="4.28515625" customWidth="1"/>
    <col min="2" max="2" width="6.5703125" bestFit="1" customWidth="1"/>
    <col min="3" max="3" width="6.140625" bestFit="1" customWidth="1"/>
    <col min="4" max="4" width="8.5703125" customWidth="1"/>
    <col min="5" max="5" width="50.42578125" bestFit="1" customWidth="1"/>
    <col min="6" max="6" width="106.5703125" customWidth="1"/>
    <col min="7" max="7" width="11.140625" customWidth="1"/>
    <col min="8" max="8" width="25" bestFit="1" customWidth="1"/>
  </cols>
  <sheetData>
    <row r="1" spans="1:9">
      <c r="A1" s="169"/>
      <c r="B1" s="169"/>
      <c r="C1" s="169"/>
      <c r="D1" s="169"/>
      <c r="E1" s="169"/>
      <c r="F1" s="169"/>
      <c r="G1" s="169"/>
      <c r="H1" s="169"/>
      <c r="I1" s="169"/>
    </row>
    <row r="2" spans="1:9">
      <c r="A2" s="169"/>
      <c r="B2" s="178"/>
      <c r="C2" s="178"/>
      <c r="D2" s="178"/>
      <c r="E2" s="178"/>
      <c r="F2" s="178"/>
      <c r="G2" s="178"/>
      <c r="H2" s="178"/>
      <c r="I2" s="169"/>
    </row>
    <row r="3" spans="1:9" ht="23.25" thickBot="1">
      <c r="A3" s="169"/>
      <c r="B3" s="563" t="s">
        <v>112</v>
      </c>
      <c r="C3" s="563" t="s">
        <v>113</v>
      </c>
      <c r="D3" s="563" t="s">
        <v>81</v>
      </c>
      <c r="E3" s="563" t="s">
        <v>302</v>
      </c>
      <c r="F3" s="563" t="s">
        <v>114</v>
      </c>
      <c r="G3" s="563" t="s">
        <v>115</v>
      </c>
      <c r="H3" s="563" t="s">
        <v>119</v>
      </c>
    </row>
    <row r="4" spans="1:9" ht="13.5" thickTop="1">
      <c r="A4" s="169"/>
      <c r="B4" s="753">
        <v>3424</v>
      </c>
      <c r="C4" s="754">
        <v>41915</v>
      </c>
      <c r="D4" s="755">
        <v>0.40902777777777777</v>
      </c>
      <c r="E4" s="756" t="s">
        <v>481</v>
      </c>
      <c r="F4" s="756" t="s">
        <v>482</v>
      </c>
      <c r="G4" s="757">
        <v>50</v>
      </c>
      <c r="H4" s="757">
        <v>3.6</v>
      </c>
    </row>
    <row r="5" spans="1:9">
      <c r="A5" s="169"/>
      <c r="B5" s="758">
        <v>3426</v>
      </c>
      <c r="C5" s="759">
        <v>41552</v>
      </c>
      <c r="D5" s="760">
        <v>0.51597222222222217</v>
      </c>
      <c r="E5" s="761" t="s">
        <v>483</v>
      </c>
      <c r="F5" s="761" t="s">
        <v>484</v>
      </c>
      <c r="G5" s="762">
        <v>50</v>
      </c>
      <c r="H5" s="762">
        <v>5.6</v>
      </c>
    </row>
    <row r="6" spans="1:9">
      <c r="A6" s="169"/>
      <c r="B6" s="758">
        <v>3431</v>
      </c>
      <c r="C6" s="759" t="s">
        <v>471</v>
      </c>
      <c r="D6" s="760">
        <v>0.53263888888888888</v>
      </c>
      <c r="E6" s="761" t="s">
        <v>485</v>
      </c>
      <c r="F6" s="761" t="s">
        <v>486</v>
      </c>
      <c r="G6" s="762">
        <v>50</v>
      </c>
      <c r="H6" s="762">
        <v>11.73</v>
      </c>
    </row>
    <row r="7" spans="1:9">
      <c r="A7" s="169"/>
      <c r="B7" s="758">
        <v>3439</v>
      </c>
      <c r="C7" s="759" t="s">
        <v>520</v>
      </c>
      <c r="D7" s="760">
        <v>0.46388888888888885</v>
      </c>
      <c r="E7" s="761" t="s">
        <v>521</v>
      </c>
      <c r="F7" s="761" t="s">
        <v>522</v>
      </c>
      <c r="G7" s="762">
        <v>50</v>
      </c>
      <c r="H7" s="762">
        <v>0.7</v>
      </c>
    </row>
    <row r="8" spans="1:9">
      <c r="A8" s="169"/>
      <c r="B8" s="758">
        <v>3440</v>
      </c>
      <c r="C8" s="759" t="s">
        <v>520</v>
      </c>
      <c r="D8" s="760">
        <v>0.46458333333333335</v>
      </c>
      <c r="E8" s="761" t="s">
        <v>523</v>
      </c>
      <c r="F8" s="761" t="s">
        <v>524</v>
      </c>
      <c r="G8" s="762">
        <v>50</v>
      </c>
      <c r="H8" s="762">
        <v>3.2</v>
      </c>
    </row>
    <row r="9" spans="1:9">
      <c r="A9" s="169"/>
      <c r="B9" s="758">
        <v>3448</v>
      </c>
      <c r="C9" s="759" t="s">
        <v>525</v>
      </c>
      <c r="D9" s="760">
        <v>0.62847222222222221</v>
      </c>
      <c r="E9" s="761" t="s">
        <v>526</v>
      </c>
      <c r="F9" s="761" t="s">
        <v>527</v>
      </c>
      <c r="G9" s="762">
        <v>49.24</v>
      </c>
      <c r="H9" s="758">
        <v>0</v>
      </c>
    </row>
    <row r="10" spans="1:9">
      <c r="A10" s="169"/>
      <c r="B10" s="758">
        <v>3453</v>
      </c>
      <c r="C10" s="759" t="s">
        <v>528</v>
      </c>
      <c r="D10" s="760">
        <v>0.21388888888888891</v>
      </c>
      <c r="E10" s="761" t="s">
        <v>529</v>
      </c>
      <c r="F10" s="761" t="s">
        <v>617</v>
      </c>
      <c r="G10" s="762">
        <v>50</v>
      </c>
      <c r="H10" s="762">
        <v>27</v>
      </c>
    </row>
    <row r="11" spans="1:9">
      <c r="A11" s="169"/>
      <c r="B11" s="758">
        <v>3455</v>
      </c>
      <c r="C11" s="759" t="s">
        <v>530</v>
      </c>
      <c r="D11" s="760">
        <v>0.67291666666666661</v>
      </c>
      <c r="E11" s="761" t="s">
        <v>531</v>
      </c>
      <c r="F11" s="761" t="s">
        <v>614</v>
      </c>
      <c r="G11" s="762">
        <v>50</v>
      </c>
      <c r="H11" s="762">
        <v>4</v>
      </c>
    </row>
    <row r="12" spans="1:9">
      <c r="A12" s="169"/>
      <c r="B12" s="758">
        <v>3456</v>
      </c>
      <c r="C12" s="759" t="s">
        <v>530</v>
      </c>
      <c r="D12" s="760">
        <v>0.6777777777777777</v>
      </c>
      <c r="E12" s="761" t="s">
        <v>532</v>
      </c>
      <c r="F12" s="761" t="s">
        <v>533</v>
      </c>
      <c r="G12" s="762">
        <v>50.1</v>
      </c>
      <c r="H12" s="762">
        <v>35.11</v>
      </c>
    </row>
    <row r="13" spans="1:9">
      <c r="A13" s="169"/>
      <c r="B13" s="758">
        <v>3457</v>
      </c>
      <c r="C13" s="759" t="s">
        <v>534</v>
      </c>
      <c r="D13" s="760">
        <v>0.42638888888888887</v>
      </c>
      <c r="E13" s="761" t="s">
        <v>535</v>
      </c>
      <c r="F13" s="761" t="s">
        <v>536</v>
      </c>
      <c r="G13" s="762">
        <v>50</v>
      </c>
      <c r="H13" s="758">
        <v>0</v>
      </c>
    </row>
    <row r="14" spans="1:9">
      <c r="A14" s="169"/>
      <c r="B14" s="758">
        <v>3458</v>
      </c>
      <c r="C14" s="759" t="s">
        <v>537</v>
      </c>
      <c r="D14" s="760">
        <v>0.43055555555555558</v>
      </c>
      <c r="E14" s="761" t="s">
        <v>538</v>
      </c>
      <c r="F14" s="761" t="s">
        <v>539</v>
      </c>
      <c r="G14" s="762">
        <v>50</v>
      </c>
      <c r="H14" s="758">
        <v>0</v>
      </c>
    </row>
    <row r="15" spans="1:9">
      <c r="A15" s="169"/>
      <c r="B15" s="758">
        <v>3459</v>
      </c>
      <c r="C15" s="759" t="s">
        <v>537</v>
      </c>
      <c r="D15" s="760">
        <v>0.63402777777777775</v>
      </c>
      <c r="E15" s="761" t="s">
        <v>540</v>
      </c>
      <c r="F15" s="761" t="s">
        <v>541</v>
      </c>
      <c r="G15" s="762">
        <v>50.1</v>
      </c>
      <c r="H15" s="762">
        <v>19.399999999999999</v>
      </c>
    </row>
    <row r="16" spans="1:9">
      <c r="A16" s="169"/>
      <c r="B16" s="758">
        <v>3460</v>
      </c>
      <c r="C16" s="759" t="s">
        <v>542</v>
      </c>
      <c r="D16" s="760">
        <v>0.17291666666666669</v>
      </c>
      <c r="E16" s="761" t="s">
        <v>543</v>
      </c>
      <c r="F16" s="761" t="s">
        <v>257</v>
      </c>
      <c r="G16" s="762">
        <v>50</v>
      </c>
      <c r="H16" s="762">
        <v>7.8</v>
      </c>
    </row>
    <row r="17" spans="1:8">
      <c r="A17" s="169"/>
      <c r="B17" s="758">
        <v>3461</v>
      </c>
      <c r="C17" s="759" t="s">
        <v>542</v>
      </c>
      <c r="D17" s="760">
        <v>0.66319444444444442</v>
      </c>
      <c r="E17" s="761" t="s">
        <v>543</v>
      </c>
      <c r="F17" s="761" t="s">
        <v>257</v>
      </c>
      <c r="G17" s="762">
        <v>50</v>
      </c>
      <c r="H17" s="762">
        <v>14.3</v>
      </c>
    </row>
    <row r="18" spans="1:8">
      <c r="A18" s="169"/>
      <c r="B18" s="758">
        <v>3463</v>
      </c>
      <c r="C18" s="759" t="s">
        <v>518</v>
      </c>
      <c r="D18" s="760">
        <v>3.472222222222222E-3</v>
      </c>
      <c r="E18" s="761" t="s">
        <v>544</v>
      </c>
      <c r="F18" s="761" t="s">
        <v>545</v>
      </c>
      <c r="G18" s="762">
        <v>50</v>
      </c>
      <c r="H18" s="762">
        <v>0.5</v>
      </c>
    </row>
    <row r="19" spans="1:8">
      <c r="B19" s="758">
        <v>3466</v>
      </c>
      <c r="C19" s="759">
        <v>41975</v>
      </c>
      <c r="D19" s="760">
        <v>0.53541666666666665</v>
      </c>
      <c r="E19" s="761" t="s">
        <v>569</v>
      </c>
      <c r="F19" s="761" t="s">
        <v>570</v>
      </c>
      <c r="G19" s="762">
        <v>50</v>
      </c>
      <c r="H19" s="758">
        <v>0</v>
      </c>
    </row>
    <row r="20" spans="1:8">
      <c r="B20" s="758">
        <v>3468</v>
      </c>
      <c r="C20" s="759">
        <v>41986</v>
      </c>
      <c r="D20" s="760">
        <v>0.37847222222222227</v>
      </c>
      <c r="E20" s="761" t="s">
        <v>571</v>
      </c>
      <c r="F20" s="761" t="s">
        <v>572</v>
      </c>
      <c r="G20" s="762">
        <v>50</v>
      </c>
      <c r="H20" s="762">
        <v>3.95</v>
      </c>
    </row>
    <row r="21" spans="1:8">
      <c r="B21" s="758">
        <v>3471</v>
      </c>
      <c r="C21" s="759">
        <v>41990</v>
      </c>
      <c r="D21" s="760">
        <v>0.87222222222222223</v>
      </c>
      <c r="E21" s="761" t="s">
        <v>573</v>
      </c>
      <c r="F21" s="761" t="s">
        <v>574</v>
      </c>
      <c r="G21" s="762">
        <v>50</v>
      </c>
      <c r="H21" s="762">
        <v>18.7</v>
      </c>
    </row>
    <row r="22" spans="1:8">
      <c r="B22" s="758">
        <v>3473</v>
      </c>
      <c r="C22" s="759">
        <v>41991</v>
      </c>
      <c r="D22" s="760">
        <v>0.38680555555555557</v>
      </c>
      <c r="E22" s="761" t="s">
        <v>575</v>
      </c>
      <c r="F22" s="761" t="s">
        <v>576</v>
      </c>
      <c r="G22" s="762">
        <v>50</v>
      </c>
      <c r="H22" s="762">
        <v>2.5</v>
      </c>
    </row>
    <row r="23" spans="1:8">
      <c r="B23" s="758">
        <v>3474</v>
      </c>
      <c r="C23" s="759">
        <v>41992</v>
      </c>
      <c r="D23" s="760">
        <v>0.9604166666666667</v>
      </c>
      <c r="E23" s="761" t="s">
        <v>577</v>
      </c>
      <c r="F23" s="761" t="s">
        <v>616</v>
      </c>
      <c r="G23" s="762">
        <v>50.52</v>
      </c>
      <c r="H23" s="762">
        <v>190</v>
      </c>
    </row>
    <row r="24" spans="1:8">
      <c r="B24" s="758">
        <v>3475</v>
      </c>
      <c r="C24" s="759">
        <v>41994</v>
      </c>
      <c r="D24" s="760">
        <v>0.77916666666666667</v>
      </c>
      <c r="E24" s="761" t="s">
        <v>577</v>
      </c>
      <c r="F24" s="761" t="s">
        <v>578</v>
      </c>
      <c r="G24" s="762">
        <v>51.31</v>
      </c>
      <c r="H24" s="762">
        <v>178.3</v>
      </c>
    </row>
    <row r="25" spans="1:8">
      <c r="B25" s="758">
        <v>3477</v>
      </c>
      <c r="C25" s="759">
        <v>41994</v>
      </c>
      <c r="D25" s="760">
        <v>0.93402777777777779</v>
      </c>
      <c r="E25" s="761" t="s">
        <v>579</v>
      </c>
      <c r="F25" s="761" t="s">
        <v>580</v>
      </c>
      <c r="G25" s="762">
        <v>49.6</v>
      </c>
      <c r="H25" s="762">
        <v>58.69</v>
      </c>
    </row>
    <row r="26" spans="1:8">
      <c r="B26" s="758">
        <v>3478</v>
      </c>
      <c r="C26" s="759">
        <v>41997</v>
      </c>
      <c r="D26" s="760">
        <v>0.35833333333333334</v>
      </c>
      <c r="E26" s="761" t="s">
        <v>581</v>
      </c>
      <c r="F26" s="761" t="s">
        <v>257</v>
      </c>
      <c r="G26" s="762">
        <v>50</v>
      </c>
      <c r="H26" s="762">
        <v>20.6</v>
      </c>
    </row>
    <row r="27" spans="1:8">
      <c r="B27" s="758">
        <v>3479</v>
      </c>
      <c r="C27" s="759">
        <v>42001</v>
      </c>
      <c r="D27" s="760">
        <v>0.40625</v>
      </c>
      <c r="E27" s="761" t="s">
        <v>582</v>
      </c>
      <c r="F27" s="761" t="s">
        <v>583</v>
      </c>
      <c r="G27" s="762">
        <v>50</v>
      </c>
      <c r="H27" s="762">
        <v>23</v>
      </c>
    </row>
    <row r="28" spans="1:8">
      <c r="B28" s="758">
        <v>3480</v>
      </c>
      <c r="C28" s="759">
        <v>42002</v>
      </c>
      <c r="D28" s="760">
        <v>0.83958333333333324</v>
      </c>
      <c r="E28" s="761" t="s">
        <v>584</v>
      </c>
      <c r="F28" s="761" t="s">
        <v>585</v>
      </c>
      <c r="G28" s="762">
        <v>50</v>
      </c>
      <c r="H28" s="762">
        <v>3.68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sheetPr codeName="Hoja15">
    <tabColor rgb="FF00B050"/>
  </sheetPr>
  <dimension ref="A1:H34"/>
  <sheetViews>
    <sheetView zoomScale="110" zoomScaleNormal="110" workbookViewId="0">
      <selection activeCell="H26" sqref="H26"/>
    </sheetView>
  </sheetViews>
  <sheetFormatPr baseColWidth="10" defaultColWidth="52.5703125" defaultRowHeight="12.75"/>
  <cols>
    <col min="1" max="1" width="7.7109375" customWidth="1"/>
    <col min="2" max="2" width="8.28515625" bestFit="1" customWidth="1"/>
    <col min="3" max="3" width="7.42578125" customWidth="1"/>
    <col min="4" max="4" width="7" customWidth="1"/>
    <col min="5" max="5" width="44.85546875" customWidth="1"/>
    <col min="6" max="6" width="71" customWidth="1"/>
    <col min="7" max="7" width="15" customWidth="1"/>
    <col min="8" max="8" width="38.28515625" customWidth="1"/>
  </cols>
  <sheetData>
    <row r="1" spans="1:8">
      <c r="A1" s="169"/>
      <c r="B1" s="169"/>
      <c r="C1" s="169"/>
      <c r="D1" s="169"/>
      <c r="E1" s="169"/>
      <c r="F1" s="169"/>
      <c r="G1" s="169"/>
      <c r="H1" s="169"/>
    </row>
    <row r="2" spans="1:8" ht="26.25" customHeight="1" thickBot="1">
      <c r="A2" s="169"/>
      <c r="B2" s="564" t="s">
        <v>112</v>
      </c>
      <c r="C2" s="564" t="s">
        <v>113</v>
      </c>
      <c r="D2" s="564" t="s">
        <v>81</v>
      </c>
      <c r="E2" s="563" t="s">
        <v>302</v>
      </c>
      <c r="F2" s="564" t="s">
        <v>114</v>
      </c>
      <c r="G2" s="564" t="s">
        <v>115</v>
      </c>
      <c r="H2" s="564" t="s">
        <v>119</v>
      </c>
    </row>
    <row r="3" spans="1:8" ht="13.5" thickTop="1">
      <c r="A3" s="169"/>
      <c r="B3" s="753">
        <v>3425</v>
      </c>
      <c r="C3" s="754" t="s">
        <v>487</v>
      </c>
      <c r="D3" s="755">
        <v>0.77430555555555547</v>
      </c>
      <c r="E3" s="756" t="s">
        <v>488</v>
      </c>
      <c r="F3" s="776" t="s">
        <v>615</v>
      </c>
      <c r="G3" s="757">
        <v>50.91</v>
      </c>
      <c r="H3" s="757">
        <v>149.47999999999999</v>
      </c>
    </row>
    <row r="4" spans="1:8">
      <c r="A4" s="169"/>
      <c r="B4" s="777">
        <v>3429</v>
      </c>
      <c r="C4" s="778" t="s">
        <v>468</v>
      </c>
      <c r="D4" s="779">
        <v>0.4465277777777778</v>
      </c>
      <c r="E4" s="776" t="s">
        <v>489</v>
      </c>
      <c r="F4" s="776" t="s">
        <v>490</v>
      </c>
      <c r="G4" s="780">
        <v>50.49</v>
      </c>
      <c r="H4" s="780">
        <v>60</v>
      </c>
    </row>
    <row r="5" spans="1:8">
      <c r="A5" s="169"/>
      <c r="B5" s="777">
        <v>3462</v>
      </c>
      <c r="C5" s="778" t="s">
        <v>542</v>
      </c>
      <c r="D5" s="779">
        <v>0.73125000000000007</v>
      </c>
      <c r="E5" s="776" t="s">
        <v>546</v>
      </c>
      <c r="F5" s="776" t="s">
        <v>547</v>
      </c>
      <c r="G5" s="780">
        <v>50.71</v>
      </c>
      <c r="H5" s="780">
        <v>76</v>
      </c>
    </row>
    <row r="6" spans="1:8">
      <c r="A6" s="169"/>
      <c r="B6" s="180"/>
      <c r="C6" s="183"/>
      <c r="D6" s="179"/>
      <c r="E6" s="182"/>
      <c r="F6" s="181"/>
      <c r="G6" s="184"/>
      <c r="H6" s="180"/>
    </row>
    <row r="7" spans="1:8">
      <c r="A7" s="169"/>
      <c r="B7" s="180"/>
      <c r="C7" s="183"/>
      <c r="D7" s="179"/>
      <c r="E7" s="182"/>
      <c r="F7" s="181"/>
      <c r="G7" s="184"/>
      <c r="H7" s="180"/>
    </row>
    <row r="8" spans="1:8">
      <c r="A8" s="169"/>
      <c r="B8" s="180"/>
      <c r="C8" s="183"/>
      <c r="D8" s="179"/>
      <c r="E8" s="182"/>
      <c r="F8" s="181"/>
      <c r="G8" s="184"/>
      <c r="H8" s="180"/>
    </row>
    <row r="9" spans="1:8">
      <c r="A9" s="169"/>
      <c r="B9" s="180"/>
      <c r="C9" s="183"/>
      <c r="D9" s="179"/>
      <c r="E9" s="182"/>
      <c r="F9" s="181"/>
      <c r="G9" s="184"/>
      <c r="H9" s="180"/>
    </row>
    <row r="10" spans="1:8">
      <c r="A10" s="169"/>
      <c r="B10" s="180"/>
      <c r="C10" s="183"/>
      <c r="D10" s="179"/>
      <c r="E10" s="182"/>
      <c r="F10" s="181"/>
      <c r="G10" s="184"/>
      <c r="H10" s="180"/>
    </row>
    <row r="11" spans="1:8">
      <c r="A11" s="169"/>
      <c r="B11" s="180"/>
      <c r="C11" s="183"/>
      <c r="D11" s="179"/>
      <c r="E11" s="182"/>
      <c r="F11" s="181"/>
      <c r="G11" s="184"/>
      <c r="H11" s="180"/>
    </row>
    <row r="12" spans="1:8">
      <c r="A12" s="169"/>
      <c r="B12" s="180"/>
      <c r="C12" s="183"/>
      <c r="D12" s="179"/>
      <c r="E12" s="182"/>
      <c r="F12" s="181"/>
      <c r="G12" s="184"/>
      <c r="H12" s="180"/>
    </row>
    <row r="13" spans="1:8">
      <c r="A13" s="169"/>
      <c r="B13" s="180"/>
      <c r="C13" s="183"/>
      <c r="D13" s="179"/>
      <c r="E13" s="182"/>
      <c r="F13" s="181"/>
      <c r="G13" s="184"/>
      <c r="H13" s="180"/>
    </row>
    <row r="14" spans="1:8">
      <c r="A14" s="169"/>
      <c r="B14" s="180"/>
      <c r="C14" s="183"/>
      <c r="D14" s="179"/>
      <c r="E14" s="182"/>
      <c r="F14" s="181"/>
      <c r="G14" s="184"/>
      <c r="H14" s="180"/>
    </row>
    <row r="15" spans="1:8">
      <c r="A15" s="169"/>
      <c r="B15" s="180"/>
      <c r="C15" s="183"/>
      <c r="D15" s="179"/>
      <c r="E15" s="182"/>
      <c r="F15" s="181"/>
      <c r="G15" s="184"/>
      <c r="H15" s="180"/>
    </row>
    <row r="16" spans="1:8">
      <c r="A16" s="169"/>
      <c r="B16" s="180"/>
      <c r="C16" s="183"/>
      <c r="D16" s="179"/>
      <c r="E16" s="182"/>
      <c r="F16" s="181"/>
      <c r="G16" s="184"/>
      <c r="H16" s="180"/>
    </row>
    <row r="17" spans="1:8">
      <c r="A17" s="169"/>
      <c r="B17" s="180"/>
      <c r="C17" s="183"/>
      <c r="D17" s="179"/>
      <c r="E17" s="182"/>
      <c r="F17" s="181"/>
      <c r="G17" s="184"/>
      <c r="H17" s="180"/>
    </row>
    <row r="18" spans="1:8">
      <c r="A18" s="169"/>
      <c r="B18" s="180"/>
      <c r="C18" s="183"/>
      <c r="D18" s="179"/>
      <c r="E18" s="182"/>
      <c r="F18" s="181"/>
      <c r="G18" s="184"/>
      <c r="H18" s="180"/>
    </row>
    <row r="19" spans="1:8">
      <c r="A19" s="169"/>
      <c r="B19" s="180"/>
      <c r="C19" s="183"/>
      <c r="D19" s="179"/>
      <c r="E19" s="182"/>
      <c r="F19" s="181"/>
      <c r="G19" s="184"/>
      <c r="H19" s="180"/>
    </row>
    <row r="20" spans="1:8">
      <c r="A20" s="169"/>
      <c r="B20" s="180"/>
      <c r="C20" s="183"/>
      <c r="D20" s="179"/>
      <c r="E20" s="182"/>
      <c r="F20" s="181"/>
      <c r="G20" s="184"/>
      <c r="H20" s="180"/>
    </row>
    <row r="21" spans="1:8">
      <c r="A21" s="169"/>
      <c r="B21" s="180"/>
      <c r="C21" s="183"/>
      <c r="D21" s="179"/>
      <c r="E21" s="182"/>
      <c r="F21" s="181"/>
      <c r="G21" s="184"/>
      <c r="H21" s="180"/>
    </row>
    <row r="22" spans="1:8">
      <c r="A22" s="169"/>
      <c r="B22" s="180"/>
      <c r="C22" s="183"/>
      <c r="D22" s="179"/>
      <c r="E22" s="182"/>
      <c r="F22" s="181"/>
      <c r="G22" s="184"/>
      <c r="H22" s="180"/>
    </row>
    <row r="23" spans="1:8">
      <c r="A23" s="169"/>
      <c r="B23" s="180"/>
      <c r="C23" s="183"/>
      <c r="D23" s="179"/>
      <c r="E23" s="182"/>
      <c r="F23" s="181"/>
      <c r="G23" s="184"/>
      <c r="H23" s="180"/>
    </row>
    <row r="24" spans="1:8">
      <c r="A24" s="169"/>
      <c r="B24" s="180"/>
      <c r="C24" s="183"/>
      <c r="D24" s="179"/>
      <c r="E24" s="182"/>
      <c r="F24" s="181"/>
      <c r="G24" s="184"/>
      <c r="H24" s="180"/>
    </row>
    <row r="25" spans="1:8">
      <c r="A25" s="169"/>
      <c r="B25" s="180"/>
      <c r="C25" s="183"/>
      <c r="D25" s="179"/>
      <c r="E25" s="182"/>
      <c r="F25" s="181"/>
      <c r="G25" s="184"/>
      <c r="H25" s="180"/>
    </row>
    <row r="26" spans="1:8">
      <c r="A26" s="169"/>
      <c r="B26" s="180"/>
      <c r="C26" s="183"/>
      <c r="D26" s="179"/>
      <c r="E26" s="182"/>
      <c r="F26" s="181"/>
      <c r="G26" s="184"/>
      <c r="H26" s="180"/>
    </row>
    <row r="27" spans="1:8">
      <c r="A27" s="169"/>
      <c r="B27" s="180"/>
      <c r="C27" s="183"/>
      <c r="D27" s="179"/>
      <c r="E27" s="182"/>
      <c r="F27" s="181"/>
      <c r="G27" s="184"/>
      <c r="H27" s="180"/>
    </row>
    <row r="28" spans="1:8">
      <c r="A28" s="169"/>
      <c r="B28" s="169"/>
      <c r="C28" s="169"/>
      <c r="D28" s="169"/>
      <c r="E28" s="169"/>
      <c r="F28" s="169"/>
      <c r="G28" s="169"/>
      <c r="H28" s="169"/>
    </row>
    <row r="29" spans="1:8">
      <c r="A29" s="169"/>
      <c r="B29" s="169"/>
      <c r="C29" s="169"/>
      <c r="D29" s="169"/>
      <c r="E29" s="169"/>
      <c r="F29" s="169"/>
      <c r="G29" s="169"/>
      <c r="H29" s="169"/>
    </row>
    <row r="30" spans="1:8">
      <c r="A30" s="169"/>
      <c r="B30" s="169"/>
      <c r="C30" s="169"/>
      <c r="D30" s="169"/>
      <c r="E30" s="169"/>
      <c r="F30" s="169"/>
      <c r="G30" s="169"/>
      <c r="H30" s="169"/>
    </row>
    <row r="31" spans="1:8">
      <c r="A31" s="169"/>
      <c r="B31" s="169"/>
      <c r="C31" s="169"/>
      <c r="D31" s="169"/>
      <c r="E31" s="169"/>
      <c r="F31" s="169"/>
      <c r="G31" s="169"/>
      <c r="H31" s="169"/>
    </row>
    <row r="32" spans="1:8">
      <c r="A32" s="169"/>
      <c r="B32" s="169"/>
      <c r="C32" s="169"/>
      <c r="D32" s="169"/>
      <c r="E32" s="169"/>
      <c r="F32" s="169"/>
      <c r="G32" s="169"/>
      <c r="H32" s="169"/>
    </row>
    <row r="33" spans="1:8">
      <c r="A33" s="169"/>
      <c r="B33" s="169"/>
      <c r="C33" s="169"/>
      <c r="D33" s="169"/>
      <c r="E33" s="169"/>
      <c r="F33" s="169"/>
      <c r="G33" s="169"/>
      <c r="H33" s="169"/>
    </row>
    <row r="34" spans="1:8">
      <c r="A34" s="169"/>
      <c r="B34" s="169"/>
      <c r="C34" s="169"/>
      <c r="D34" s="169"/>
      <c r="E34" s="169"/>
      <c r="F34" s="169"/>
      <c r="G34" s="169"/>
      <c r="H34" s="16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Hoja3">
    <tabColor rgb="FF00B050"/>
  </sheetPr>
  <dimension ref="B1:AY131"/>
  <sheetViews>
    <sheetView zoomScale="85" zoomScaleNormal="85" workbookViewId="0">
      <selection activeCell="AN34" sqref="AN34"/>
    </sheetView>
  </sheetViews>
  <sheetFormatPr baseColWidth="10" defaultRowHeight="12.75"/>
  <cols>
    <col min="1" max="1" width="3" style="74" customWidth="1"/>
    <col min="2" max="2" width="19" style="74" bestFit="1" customWidth="1"/>
    <col min="3" max="14" width="10.7109375" style="74" bestFit="1" customWidth="1"/>
    <col min="15" max="15" width="11.7109375" style="74" bestFit="1" customWidth="1"/>
    <col min="16" max="16" width="9.5703125" style="105" customWidth="1"/>
    <col min="17" max="17" width="9.140625" style="74" customWidth="1"/>
    <col min="18" max="18" width="19" style="74" bestFit="1" customWidth="1"/>
    <col min="19" max="24" width="10.7109375" style="74" bestFit="1" customWidth="1"/>
    <col min="25" max="25" width="11.7109375" style="74" bestFit="1" customWidth="1"/>
    <col min="26" max="26" width="10.85546875" style="74" customWidth="1"/>
    <col min="27" max="27" width="12.140625" style="74" customWidth="1"/>
    <col min="28" max="28" width="11.28515625" style="74" customWidth="1"/>
    <col min="29" max="29" width="12" style="74" customWidth="1"/>
    <col min="30" max="30" width="8.28515625" style="74" customWidth="1"/>
    <col min="31" max="31" width="6.5703125" style="496" customWidth="1"/>
    <col min="32" max="32" width="17.85546875" style="74" bestFit="1" customWidth="1"/>
    <col min="33" max="33" width="7.5703125" style="74" bestFit="1" customWidth="1"/>
    <col min="34" max="39" width="7.7109375" style="74" bestFit="1" customWidth="1"/>
    <col min="40" max="40" width="7.5703125" style="74" bestFit="1" customWidth="1"/>
    <col min="41" max="42" width="7.7109375" style="74" bestFit="1" customWidth="1"/>
    <col min="43" max="43" width="9.5703125" style="74" bestFit="1" customWidth="1"/>
    <col min="44" max="45" width="9.42578125" style="496" customWidth="1"/>
    <col min="46" max="46" width="14.140625" style="74" bestFit="1" customWidth="1"/>
    <col min="47" max="47" width="13.28515625" style="74" bestFit="1" customWidth="1"/>
    <col min="48" max="48" width="19.28515625" style="74" bestFit="1" customWidth="1"/>
    <col min="49" max="49" width="35.5703125" style="74" bestFit="1" customWidth="1"/>
    <col min="50" max="16384" width="11.42578125" style="74"/>
  </cols>
  <sheetData>
    <row r="1" spans="2:51" s="105" customFormat="1">
      <c r="AE1" s="496"/>
      <c r="AR1" s="496"/>
      <c r="AS1" s="496"/>
    </row>
    <row r="2" spans="2:51" s="105" customFormat="1">
      <c r="B2" s="806" t="s">
        <v>247</v>
      </c>
      <c r="C2" s="807"/>
      <c r="D2" s="807"/>
      <c r="E2" s="807"/>
      <c r="F2" s="807"/>
      <c r="G2" s="807"/>
      <c r="H2" s="807"/>
      <c r="I2" s="807"/>
      <c r="J2" s="807"/>
      <c r="K2" s="807"/>
      <c r="L2" s="807"/>
      <c r="M2" s="807"/>
      <c r="N2" s="807"/>
      <c r="O2" s="808"/>
      <c r="AE2" s="496"/>
      <c r="AR2" s="496"/>
      <c r="AS2" s="496"/>
    </row>
    <row r="3" spans="2:51" s="105" customFormat="1">
      <c r="B3" s="90" t="s">
        <v>37</v>
      </c>
      <c r="C3" s="90" t="s">
        <v>27</v>
      </c>
      <c r="D3" s="90" t="s">
        <v>28</v>
      </c>
      <c r="E3" s="90" t="s">
        <v>29</v>
      </c>
      <c r="F3" s="90" t="s">
        <v>30</v>
      </c>
      <c r="G3" s="90" t="s">
        <v>31</v>
      </c>
      <c r="H3" s="90" t="s">
        <v>32</v>
      </c>
      <c r="I3" s="90" t="s">
        <v>38</v>
      </c>
      <c r="J3" s="90" t="s">
        <v>39</v>
      </c>
      <c r="K3" s="90" t="s">
        <v>40</v>
      </c>
      <c r="L3" s="90" t="s">
        <v>41</v>
      </c>
      <c r="M3" s="90" t="s">
        <v>42</v>
      </c>
      <c r="N3" s="90" t="s">
        <v>43</v>
      </c>
      <c r="O3" s="90" t="s">
        <v>246</v>
      </c>
      <c r="R3" s="100" t="s">
        <v>37</v>
      </c>
      <c r="S3" s="604">
        <v>2003</v>
      </c>
      <c r="T3" s="604">
        <v>2004</v>
      </c>
      <c r="U3" s="604">
        <v>2005</v>
      </c>
      <c r="V3" s="604">
        <v>2006</v>
      </c>
      <c r="W3" s="604">
        <v>2007</v>
      </c>
      <c r="X3" s="604">
        <v>2008</v>
      </c>
      <c r="Y3" s="604">
        <v>2009</v>
      </c>
      <c r="Z3" s="604">
        <v>2010</v>
      </c>
      <c r="AA3" s="604">
        <v>2011</v>
      </c>
      <c r="AB3" s="604">
        <v>2012</v>
      </c>
      <c r="AC3" s="604">
        <v>2013</v>
      </c>
      <c r="AD3" s="188" t="s">
        <v>337</v>
      </c>
      <c r="AE3" s="188"/>
      <c r="AF3" s="96" t="s">
        <v>37</v>
      </c>
      <c r="AG3" s="622">
        <v>2003</v>
      </c>
      <c r="AH3" s="622">
        <v>2004</v>
      </c>
      <c r="AI3" s="622">
        <v>2005</v>
      </c>
      <c r="AJ3" s="622">
        <v>2006</v>
      </c>
      <c r="AK3" s="622">
        <v>2007</v>
      </c>
      <c r="AL3" s="622">
        <v>2008</v>
      </c>
      <c r="AM3" s="622">
        <v>2009</v>
      </c>
      <c r="AN3" s="622">
        <v>2010</v>
      </c>
      <c r="AO3" s="622">
        <v>2011</v>
      </c>
      <c r="AP3" s="622">
        <v>2012</v>
      </c>
      <c r="AQ3" s="622">
        <v>2013</v>
      </c>
      <c r="AR3" s="515" t="s">
        <v>337</v>
      </c>
      <c r="AS3" s="515"/>
      <c r="AT3" s="132"/>
      <c r="AU3" s="132"/>
      <c r="AV3" s="132"/>
      <c r="AW3" s="132"/>
    </row>
    <row r="4" spans="2:51" s="105" customFormat="1">
      <c r="B4" s="148" t="s">
        <v>45</v>
      </c>
      <c r="C4" s="601">
        <v>1151.5177100000001</v>
      </c>
      <c r="D4" s="601">
        <v>1138.8901000000001</v>
      </c>
      <c r="E4" s="601">
        <v>1206.36319</v>
      </c>
      <c r="F4" s="601">
        <v>1067.13132</v>
      </c>
      <c r="G4" s="601">
        <v>1137.11913</v>
      </c>
      <c r="H4" s="601">
        <v>1247.76839</v>
      </c>
      <c r="I4" s="601">
        <v>1160.0349100000001</v>
      </c>
      <c r="J4" s="601">
        <v>1197.88779</v>
      </c>
      <c r="K4" s="602">
        <v>1260.76395</v>
      </c>
      <c r="L4" s="602">
        <v>1258.1299200000001</v>
      </c>
      <c r="M4" s="602">
        <v>1070.81232</v>
      </c>
      <c r="N4" s="602">
        <v>1204.3711499999999</v>
      </c>
      <c r="O4" s="601">
        <f>SUM(C4:N4)</f>
        <v>14100.78988</v>
      </c>
      <c r="R4" s="101" t="s">
        <v>44</v>
      </c>
      <c r="S4" s="195">
        <v>0</v>
      </c>
      <c r="T4" s="195">
        <v>24.307380000000002</v>
      </c>
      <c r="U4" s="195">
        <v>8.5309999999999997E-2</v>
      </c>
      <c r="V4" s="195">
        <v>19.288049999999998</v>
      </c>
      <c r="W4" s="195">
        <v>378.07150999999999</v>
      </c>
      <c r="X4" s="195">
        <v>330.27915999999999</v>
      </c>
      <c r="Y4" s="195">
        <v>307.94251000000003</v>
      </c>
      <c r="Z4" s="195">
        <v>275.84452000000005</v>
      </c>
      <c r="AA4" s="195">
        <v>192.18628000000004</v>
      </c>
      <c r="AB4" s="195">
        <v>151.96534</v>
      </c>
      <c r="AC4" s="196">
        <f>O10</f>
        <v>311.56879000000004</v>
      </c>
      <c r="AD4" s="196">
        <f>SUM(L10:N10)</f>
        <v>87.044139999999999</v>
      </c>
      <c r="AE4" s="188"/>
      <c r="AF4" s="97" t="s">
        <v>44</v>
      </c>
      <c r="AG4" s="126">
        <v>0</v>
      </c>
      <c r="AH4" s="126">
        <v>1.9713966984433351E-3</v>
      </c>
      <c r="AI4" s="126">
        <v>6.7399758190746332E-6</v>
      </c>
      <c r="AJ4" s="126">
        <v>1.4572401979367677E-3</v>
      </c>
      <c r="AK4" s="126">
        <v>2.7110104478484897E-2</v>
      </c>
      <c r="AL4" s="126">
        <v>2.2774193940270394E-2</v>
      </c>
      <c r="AM4" s="126">
        <v>2.065789787529624E-2</v>
      </c>
      <c r="AN4" s="126">
        <v>1.8267756518543985E-2</v>
      </c>
      <c r="AO4" s="126">
        <v>1.2095450165715912E-2</v>
      </c>
      <c r="AP4" s="126">
        <f>AB4/$AB$16</f>
        <v>9.0694940938594679E-3</v>
      </c>
      <c r="AQ4" s="126">
        <f>AC4/AC$16</f>
        <v>1.8075819557154649E-2</v>
      </c>
      <c r="AR4" s="126">
        <f>AD4/AD$16</f>
        <v>1.9610609229707889E-2</v>
      </c>
      <c r="AS4" s="126"/>
      <c r="AT4" s="133"/>
      <c r="AU4" s="134"/>
      <c r="AV4" s="132"/>
      <c r="AW4" s="132"/>
    </row>
    <row r="5" spans="2:51" s="105" customFormat="1">
      <c r="B5" s="148" t="s">
        <v>48</v>
      </c>
      <c r="C5" s="601">
        <v>0</v>
      </c>
      <c r="D5" s="601">
        <v>0</v>
      </c>
      <c r="E5" s="601">
        <v>0</v>
      </c>
      <c r="F5" s="601">
        <v>0</v>
      </c>
      <c r="G5" s="601">
        <v>0</v>
      </c>
      <c r="H5" s="601">
        <v>0</v>
      </c>
      <c r="I5" s="601">
        <v>0</v>
      </c>
      <c r="J5" s="601">
        <v>0</v>
      </c>
      <c r="K5" s="602">
        <v>0</v>
      </c>
      <c r="L5" s="602">
        <v>0</v>
      </c>
      <c r="M5" s="602">
        <v>0</v>
      </c>
      <c r="N5" s="602">
        <v>0</v>
      </c>
      <c r="O5" s="601">
        <f t="shared" ref="O5:O15" si="0">SUM(C5:N5)</f>
        <v>0</v>
      </c>
      <c r="R5" s="101" t="s">
        <v>45</v>
      </c>
      <c r="S5" s="195">
        <v>3054.6276699999999</v>
      </c>
      <c r="T5" s="195">
        <v>3505.0807399999999</v>
      </c>
      <c r="U5" s="195">
        <v>1698.1783499999999</v>
      </c>
      <c r="V5" s="195">
        <v>3898.9226899999999</v>
      </c>
      <c r="W5" s="195">
        <v>5510.27574</v>
      </c>
      <c r="X5" s="195">
        <v>5984.30339</v>
      </c>
      <c r="Y5" s="195">
        <v>5975.3717900000001</v>
      </c>
      <c r="Z5" s="195">
        <v>7225.0442000000003</v>
      </c>
      <c r="AA5" s="195">
        <v>10999.596390000001</v>
      </c>
      <c r="AB5" s="195">
        <v>13793.046060000001</v>
      </c>
      <c r="AC5" s="196">
        <f>O4</f>
        <v>14100.78988</v>
      </c>
      <c r="AD5" s="196">
        <f>SUM(L4:N4)</f>
        <v>3533.3133900000003</v>
      </c>
      <c r="AE5" s="188"/>
      <c r="AF5" s="98" t="s">
        <v>45</v>
      </c>
      <c r="AG5" s="126">
        <v>0.26738282674815939</v>
      </c>
      <c r="AH5" s="126">
        <v>0.28427187951203792</v>
      </c>
      <c r="AI5" s="126">
        <v>0.13416576035020583</v>
      </c>
      <c r="AJ5" s="126">
        <v>0.29456927333326877</v>
      </c>
      <c r="AK5" s="126">
        <v>0.3951214176827571</v>
      </c>
      <c r="AL5" s="126">
        <v>0.41264391613832851</v>
      </c>
      <c r="AM5" s="126">
        <v>0.40084956183784459</v>
      </c>
      <c r="AN5" s="126">
        <v>0.47847732585486347</v>
      </c>
      <c r="AO5" s="126">
        <v>0.69227142529754793</v>
      </c>
      <c r="AP5" s="126">
        <f t="shared" ref="AP5:AP8" si="1">AB5/$AB$16</f>
        <v>0.82318737797383013</v>
      </c>
      <c r="AQ5" s="126">
        <f t="shared" ref="AQ5:AQ15" si="2">AC5/AC$16</f>
        <v>0.81806439433241152</v>
      </c>
      <c r="AR5" s="126">
        <f>AD5/AD$16</f>
        <v>0.79603782836368386</v>
      </c>
      <c r="AS5" s="126"/>
      <c r="AT5" s="135"/>
      <c r="AU5" s="134"/>
      <c r="AV5" s="130"/>
      <c r="AW5" s="132"/>
    </row>
    <row r="6" spans="2:51" s="105" customFormat="1">
      <c r="B6" s="148" t="s">
        <v>198</v>
      </c>
      <c r="C6" s="601">
        <v>9.7027900000000002</v>
      </c>
      <c r="D6" s="601">
        <v>8.2567900000000005</v>
      </c>
      <c r="E6" s="601">
        <v>9.1192200000000003</v>
      </c>
      <c r="F6" s="601">
        <v>11.65155</v>
      </c>
      <c r="G6" s="601">
        <v>2.1766899999999998</v>
      </c>
      <c r="H6" s="601">
        <v>12.70759</v>
      </c>
      <c r="I6" s="601">
        <v>11.858790000000001</v>
      </c>
      <c r="J6" s="601">
        <v>12.55672</v>
      </c>
      <c r="K6" s="602">
        <v>11.87556</v>
      </c>
      <c r="L6" s="602">
        <v>10.941000000000001</v>
      </c>
      <c r="M6" s="602">
        <v>11.44515</v>
      </c>
      <c r="N6" s="602">
        <v>8.3716899999999992</v>
      </c>
      <c r="O6" s="601">
        <f t="shared" si="0"/>
        <v>120.66354</v>
      </c>
      <c r="R6" s="91" t="s">
        <v>52</v>
      </c>
      <c r="S6" s="195">
        <v>65.545180000000002</v>
      </c>
      <c r="T6" s="195">
        <v>65.975359999999995</v>
      </c>
      <c r="U6" s="195">
        <v>60.026589999999999</v>
      </c>
      <c r="V6" s="195">
        <v>69.736919999999998</v>
      </c>
      <c r="W6" s="195">
        <v>68.167420000000007</v>
      </c>
      <c r="X6" s="195">
        <v>67.83587</v>
      </c>
      <c r="Y6" s="195">
        <v>61.865659999999998</v>
      </c>
      <c r="Z6" s="195">
        <v>56.868159999999996</v>
      </c>
      <c r="AA6" s="195">
        <v>71.23639</v>
      </c>
      <c r="AB6" s="195">
        <v>81.416340000000005</v>
      </c>
      <c r="AC6" s="168">
        <f>O12</f>
        <v>78.135009999999994</v>
      </c>
      <c r="AD6" s="168">
        <f>SUM(L12:N12)</f>
        <v>20.22101</v>
      </c>
      <c r="AE6" s="188"/>
      <c r="AF6" s="98" t="s">
        <v>52</v>
      </c>
      <c r="AG6" s="126">
        <v>5.7374113644812633E-3</v>
      </c>
      <c r="AH6" s="126">
        <v>5.3507867521143965E-3</v>
      </c>
      <c r="AI6" s="126">
        <v>4.7424424463897224E-3</v>
      </c>
      <c r="AJ6" s="126">
        <v>5.2687256153058776E-3</v>
      </c>
      <c r="AK6" s="126">
        <v>4.888032632315408E-3</v>
      </c>
      <c r="AL6" s="126">
        <v>4.6775802006005177E-3</v>
      </c>
      <c r="AM6" s="126">
        <v>4.150172336608542E-3</v>
      </c>
      <c r="AN6" s="126">
        <v>3.7660842438979832E-3</v>
      </c>
      <c r="AO6" s="126">
        <v>4.4833387962475947E-3</v>
      </c>
      <c r="AP6" s="126">
        <f t="shared" si="1"/>
        <v>4.8590357167868307E-3</v>
      </c>
      <c r="AQ6" s="126">
        <f t="shared" si="2"/>
        <v>4.5330417782104351E-3</v>
      </c>
      <c r="AR6" s="126">
        <f t="shared" ref="AR6:AR15" si="3">AD6/AD$16</f>
        <v>4.5556923802109539E-3</v>
      </c>
      <c r="AS6" s="126"/>
      <c r="AT6" s="135"/>
      <c r="AU6" s="134"/>
      <c r="AV6" s="130"/>
      <c r="AW6" s="130"/>
    </row>
    <row r="7" spans="2:51" s="105" customFormat="1">
      <c r="B7" s="148" t="s">
        <v>50</v>
      </c>
      <c r="C7" s="601">
        <v>106.45895</v>
      </c>
      <c r="D7" s="601">
        <v>33.755629999999996</v>
      </c>
      <c r="E7" s="601">
        <v>34.837510000000002</v>
      </c>
      <c r="F7" s="601">
        <v>74.509529999999998</v>
      </c>
      <c r="G7" s="601">
        <v>129.96671000000001</v>
      </c>
      <c r="H7" s="601">
        <v>99.931849999999997</v>
      </c>
      <c r="I7" s="601">
        <v>88.307429999999997</v>
      </c>
      <c r="J7" s="601">
        <v>61.610689999999998</v>
      </c>
      <c r="K7" s="602">
        <v>23.999479999999998</v>
      </c>
      <c r="L7" s="602">
        <v>61.642850000000003</v>
      </c>
      <c r="M7" s="602">
        <v>180.26992999999999</v>
      </c>
      <c r="N7" s="602">
        <v>96.265969999999996</v>
      </c>
      <c r="O7" s="601">
        <f t="shared" si="0"/>
        <v>991.55652999999995</v>
      </c>
      <c r="R7" s="101" t="s">
        <v>47</v>
      </c>
      <c r="S7" s="195">
        <v>12.3324</v>
      </c>
      <c r="T7" s="195">
        <v>28.109360000000002</v>
      </c>
      <c r="U7" s="195">
        <v>7.6740000000000004</v>
      </c>
      <c r="V7" s="195">
        <v>43.0687</v>
      </c>
      <c r="W7" s="195">
        <v>41.200620000000001</v>
      </c>
      <c r="X7" s="195">
        <v>30.951270000000001</v>
      </c>
      <c r="Y7" s="195">
        <v>91.766859999999994</v>
      </c>
      <c r="Z7" s="195">
        <v>114.40786</v>
      </c>
      <c r="AA7" s="195">
        <v>69.067070000000001</v>
      </c>
      <c r="AB7" s="195">
        <v>48.419510000000002</v>
      </c>
      <c r="AC7" s="234">
        <f>O8</f>
        <v>20.860890000000001</v>
      </c>
      <c r="AD7" s="234">
        <f>SUM(L8:N8)</f>
        <v>0.12995000000000001</v>
      </c>
      <c r="AE7" s="188"/>
      <c r="AF7" s="98" t="s">
        <v>47</v>
      </c>
      <c r="AG7" s="126">
        <v>1.0795004592454964E-3</v>
      </c>
      <c r="AH7" s="126">
        <v>2.2797479407223298E-3</v>
      </c>
      <c r="AI7" s="126">
        <v>6.0628970150719422E-4</v>
      </c>
      <c r="AJ7" s="126">
        <v>3.253902852433464E-3</v>
      </c>
      <c r="AK7" s="126">
        <v>2.9543435123645114E-3</v>
      </c>
      <c r="AL7" s="126">
        <v>2.1342255614240782E-3</v>
      </c>
      <c r="AM7" s="126">
        <v>6.156053031511002E-3</v>
      </c>
      <c r="AN7" s="126">
        <v>7.5766411103170275E-3</v>
      </c>
      <c r="AO7" s="126">
        <v>4.3468103096485989E-3</v>
      </c>
      <c r="AP7" s="126">
        <f t="shared" si="1"/>
        <v>2.8897409104771486E-3</v>
      </c>
      <c r="AQ7" s="126">
        <f t="shared" si="2"/>
        <v>1.2102549919767375E-3</v>
      </c>
      <c r="AR7" s="126">
        <f t="shared" si="3"/>
        <v>2.9277084814676096E-5</v>
      </c>
      <c r="AS7" s="126"/>
      <c r="AT7" s="135"/>
      <c r="AU7" s="134"/>
      <c r="AV7" s="130"/>
      <c r="AW7" s="130"/>
    </row>
    <row r="8" spans="2:51" s="105" customFormat="1">
      <c r="B8" s="148" t="s">
        <v>47</v>
      </c>
      <c r="C8" s="601">
        <v>3.9268000000000001</v>
      </c>
      <c r="D8" s="601">
        <v>2.5398999999999998</v>
      </c>
      <c r="E8" s="601">
        <v>1.5458000000000001</v>
      </c>
      <c r="F8" s="601">
        <v>4.7929300000000001</v>
      </c>
      <c r="G8" s="601">
        <v>2.5869</v>
      </c>
      <c r="H8" s="601">
        <v>3.597</v>
      </c>
      <c r="I8" s="601">
        <v>1.61581</v>
      </c>
      <c r="J8" s="601">
        <v>5.7999999999999996E-3</v>
      </c>
      <c r="K8" s="602">
        <v>0.12</v>
      </c>
      <c r="L8" s="602">
        <v>0</v>
      </c>
      <c r="M8" s="602">
        <v>0.12995000000000001</v>
      </c>
      <c r="N8" s="602">
        <v>0</v>
      </c>
      <c r="O8" s="601">
        <f t="shared" si="0"/>
        <v>20.860890000000001</v>
      </c>
      <c r="R8" s="101" t="s">
        <v>48</v>
      </c>
      <c r="S8" s="195">
        <v>0</v>
      </c>
      <c r="T8" s="195">
        <v>1094.4671600000001</v>
      </c>
      <c r="U8" s="195">
        <v>2852.0380799999998</v>
      </c>
      <c r="V8" s="195">
        <v>2709.65526</v>
      </c>
      <c r="W8" s="195">
        <v>2516.1387599999998</v>
      </c>
      <c r="X8" s="195">
        <v>2496.4804399999998</v>
      </c>
      <c r="Y8" s="195">
        <v>2464.011</v>
      </c>
      <c r="Z8" s="195">
        <v>1511.538</v>
      </c>
      <c r="AA8" s="195">
        <v>0</v>
      </c>
      <c r="AB8" s="195">
        <v>95.608999999999995</v>
      </c>
      <c r="AC8" s="168">
        <f>O5</f>
        <v>0</v>
      </c>
      <c r="AD8" s="168">
        <f>SUM(L5:N5)</f>
        <v>0</v>
      </c>
      <c r="AE8" s="188"/>
      <c r="AF8" s="98" t="s">
        <v>48</v>
      </c>
      <c r="AG8" s="126">
        <v>0</v>
      </c>
      <c r="AH8" s="126">
        <v>8.8764356577247461E-2</v>
      </c>
      <c r="AI8" s="126">
        <v>0.22532724996225584</v>
      </c>
      <c r="AJ8" s="126">
        <v>0.20471839130564282</v>
      </c>
      <c r="AK8" s="126">
        <v>0.18042296989256193</v>
      </c>
      <c r="AL8" s="126">
        <v>0.17214325514407741</v>
      </c>
      <c r="AM8" s="126">
        <v>0.16529477402001613</v>
      </c>
      <c r="AN8" s="126">
        <v>0.10010134750013136</v>
      </c>
      <c r="AO8" s="126">
        <v>0</v>
      </c>
      <c r="AP8" s="126">
        <f t="shared" si="1"/>
        <v>5.7060725874716551E-3</v>
      </c>
      <c r="AQ8" s="126">
        <f t="shared" si="2"/>
        <v>0</v>
      </c>
      <c r="AR8" s="126">
        <f t="shared" si="3"/>
        <v>0</v>
      </c>
      <c r="AS8" s="126"/>
      <c r="AT8" s="133"/>
      <c r="AU8" s="132"/>
      <c r="AV8" s="130"/>
      <c r="AW8" s="130"/>
    </row>
    <row r="9" spans="2:51" s="578" customFormat="1">
      <c r="B9" s="112" t="s">
        <v>431</v>
      </c>
      <c r="C9" s="601"/>
      <c r="D9" s="601"/>
      <c r="E9" s="601"/>
      <c r="F9" s="601"/>
      <c r="G9" s="601"/>
      <c r="H9" s="601"/>
      <c r="I9" s="601"/>
      <c r="J9" s="601"/>
      <c r="K9" s="602">
        <v>0</v>
      </c>
      <c r="L9" s="602">
        <v>0</v>
      </c>
      <c r="M9" s="602">
        <v>0</v>
      </c>
      <c r="N9" s="602">
        <v>0</v>
      </c>
      <c r="O9" s="601">
        <f t="shared" si="0"/>
        <v>0</v>
      </c>
      <c r="R9" s="101" t="s">
        <v>49</v>
      </c>
      <c r="S9" s="195">
        <v>8280.7326199999989</v>
      </c>
      <c r="T9" s="195">
        <v>7587.9996100000008</v>
      </c>
      <c r="U9" s="195">
        <v>8031.8133900000003</v>
      </c>
      <c r="V9" s="195">
        <v>6403.6772499999997</v>
      </c>
      <c r="W9" s="195">
        <v>3146.7778600000001</v>
      </c>
      <c r="X9" s="195">
        <v>1713.14129</v>
      </c>
      <c r="Y9" s="195">
        <v>3002.71794</v>
      </c>
      <c r="Z9" s="195">
        <v>4042.3425299999999</v>
      </c>
      <c r="AA9" s="195">
        <v>4103.7799399999994</v>
      </c>
      <c r="AB9" s="195">
        <v>2284.4561899999999</v>
      </c>
      <c r="AC9" s="168">
        <f>O11</f>
        <v>1608.6775499999999</v>
      </c>
      <c r="AD9" s="168">
        <f>SUM(L11:N11)</f>
        <v>427.16809999999998</v>
      </c>
      <c r="AE9" s="188"/>
      <c r="AF9" s="98" t="s">
        <v>49</v>
      </c>
      <c r="AG9" s="126">
        <v>0.72484306916570673</v>
      </c>
      <c r="AH9" s="126">
        <v>0.6154080521612495</v>
      </c>
      <c r="AI9" s="126">
        <v>0.63455899697479623</v>
      </c>
      <c r="AJ9" s="126">
        <v>0.48380711908737156</v>
      </c>
      <c r="AK9" s="126">
        <v>0.22564375865079897</v>
      </c>
      <c r="AL9" s="126">
        <v>0.11812859153918465</v>
      </c>
      <c r="AM9" s="126">
        <v>0.2014331848916861</v>
      </c>
      <c r="AN9" s="126">
        <v>0.26770344795174861</v>
      </c>
      <c r="AO9" s="126">
        <v>0.25827580280618689</v>
      </c>
      <c r="AP9" s="126">
        <f t="shared" ref="AP9:AP14" si="4">AB9/$AB$16</f>
        <v>0.13633939109329601</v>
      </c>
      <c r="AQ9" s="126">
        <f t="shared" si="2"/>
        <v>9.3328234575246194E-2</v>
      </c>
      <c r="AR9" s="126">
        <f t="shared" si="3"/>
        <v>9.6238835658515112E-2</v>
      </c>
      <c r="AS9" s="126"/>
      <c r="AT9" s="133"/>
      <c r="AU9" s="132"/>
      <c r="AV9" s="130"/>
      <c r="AW9" s="130"/>
    </row>
    <row r="10" spans="2:51" s="105" customFormat="1">
      <c r="B10" s="148" t="s">
        <v>44</v>
      </c>
      <c r="C10" s="601">
        <v>25.083600000000001</v>
      </c>
      <c r="D10" s="601">
        <v>22.854130000000001</v>
      </c>
      <c r="E10" s="601">
        <v>19.978159999999999</v>
      </c>
      <c r="F10" s="601">
        <v>34.246160000000003</v>
      </c>
      <c r="G10" s="601">
        <v>28.058219999999999</v>
      </c>
      <c r="H10" s="601">
        <v>22.121210000000001</v>
      </c>
      <c r="I10" s="601">
        <v>27.46949</v>
      </c>
      <c r="J10" s="601">
        <v>30.694400000000002</v>
      </c>
      <c r="K10" s="602">
        <v>14.01928</v>
      </c>
      <c r="L10" s="602">
        <v>30.509340000000002</v>
      </c>
      <c r="M10" s="602">
        <v>28.640460000000001</v>
      </c>
      <c r="N10" s="602">
        <v>27.89434</v>
      </c>
      <c r="O10" s="601">
        <f t="shared" si="0"/>
        <v>311.56879000000004</v>
      </c>
      <c r="R10" s="101" t="s">
        <v>50</v>
      </c>
      <c r="S10" s="195">
        <v>10.935130000000003</v>
      </c>
      <c r="T10" s="195">
        <v>24.090170000000001</v>
      </c>
      <c r="U10" s="195">
        <v>7.4997199999999999</v>
      </c>
      <c r="V10" s="195">
        <v>91.663989999999998</v>
      </c>
      <c r="W10" s="195">
        <v>2285.14651</v>
      </c>
      <c r="X10" s="195">
        <v>3879.3510500000002</v>
      </c>
      <c r="Y10" s="195">
        <v>3003.0931599999999</v>
      </c>
      <c r="Z10" s="195">
        <v>1874.0311799999999</v>
      </c>
      <c r="AA10" s="195">
        <v>360.80018999999999</v>
      </c>
      <c r="AB10" s="195">
        <v>263.97591999999997</v>
      </c>
      <c r="AC10" s="168">
        <f>O7</f>
        <v>991.55652999999995</v>
      </c>
      <c r="AD10" s="168">
        <f>SUM(L7:N7)</f>
        <v>338.17874999999998</v>
      </c>
      <c r="AE10" s="188"/>
      <c r="AF10" s="98" t="s">
        <v>50</v>
      </c>
      <c r="AG10" s="126">
        <v>9.57192262407091E-4</v>
      </c>
      <c r="AH10" s="126">
        <v>1.9537803581849904E-3</v>
      </c>
      <c r="AI10" s="126">
        <v>5.9252058902626204E-4</v>
      </c>
      <c r="AJ10" s="126">
        <v>6.9253476080409319E-3</v>
      </c>
      <c r="AK10" s="126">
        <v>0.16385937315071727</v>
      </c>
      <c r="AL10" s="126">
        <v>0.26749823747611445</v>
      </c>
      <c r="AM10" s="126">
        <v>0.20145835600703735</v>
      </c>
      <c r="AN10" s="126">
        <v>0.12410739682049755</v>
      </c>
      <c r="AO10" s="126">
        <v>2.270734788105494E-2</v>
      </c>
      <c r="AP10" s="126">
        <f t="shared" si="4"/>
        <v>1.5754434842583969E-2</v>
      </c>
      <c r="AQ10" s="126">
        <f t="shared" si="2"/>
        <v>5.7525649205744891E-2</v>
      </c>
      <c r="AR10" s="126">
        <f t="shared" si="3"/>
        <v>7.6189980348373557E-2</v>
      </c>
      <c r="AS10" s="126"/>
      <c r="AT10" s="104"/>
      <c r="AU10" s="132"/>
      <c r="AV10" s="130"/>
      <c r="AW10" s="130"/>
    </row>
    <row r="11" spans="2:51" s="105" customFormat="1">
      <c r="B11" s="148" t="s">
        <v>49</v>
      </c>
      <c r="C11" s="601">
        <v>156.9676</v>
      </c>
      <c r="D11" s="601">
        <v>111.1317</v>
      </c>
      <c r="E11" s="601">
        <v>183.08699999999999</v>
      </c>
      <c r="F11" s="601">
        <v>139.0009</v>
      </c>
      <c r="G11" s="601">
        <v>140.00345999999999</v>
      </c>
      <c r="H11" s="601">
        <v>43.503300000000003</v>
      </c>
      <c r="I11" s="601">
        <v>143.42949999999999</v>
      </c>
      <c r="J11" s="601">
        <v>150.06744</v>
      </c>
      <c r="K11" s="602">
        <v>114.31855</v>
      </c>
      <c r="L11" s="602">
        <v>120.98133</v>
      </c>
      <c r="M11" s="602">
        <v>154.23264</v>
      </c>
      <c r="N11" s="602">
        <v>151.95412999999999</v>
      </c>
      <c r="O11" s="601">
        <f t="shared" si="0"/>
        <v>1608.6775499999999</v>
      </c>
      <c r="R11" s="122" t="s">
        <v>191</v>
      </c>
      <c r="S11" s="197">
        <v>0</v>
      </c>
      <c r="T11" s="197">
        <v>0</v>
      </c>
      <c r="U11" s="197">
        <v>0</v>
      </c>
      <c r="V11" s="197">
        <v>0</v>
      </c>
      <c r="W11" s="197">
        <v>0</v>
      </c>
      <c r="X11" s="197">
        <v>0</v>
      </c>
      <c r="Y11" s="197">
        <v>0</v>
      </c>
      <c r="Z11" s="197">
        <v>0</v>
      </c>
      <c r="AA11" s="197">
        <v>92.472000000000008</v>
      </c>
      <c r="AB11" s="195">
        <v>11.303000000000001</v>
      </c>
      <c r="AC11" s="168">
        <f>O14</f>
        <v>0</v>
      </c>
      <c r="AD11" s="168">
        <f>SUM(L14:N14)</f>
        <v>0</v>
      </c>
      <c r="AE11" s="188"/>
      <c r="AF11" s="127" t="s">
        <v>191</v>
      </c>
      <c r="AG11" s="126">
        <v>0</v>
      </c>
      <c r="AH11" s="126">
        <v>0</v>
      </c>
      <c r="AI11" s="126">
        <v>0</v>
      </c>
      <c r="AJ11" s="126">
        <v>0</v>
      </c>
      <c r="AK11" s="126">
        <v>0</v>
      </c>
      <c r="AL11" s="126">
        <v>0</v>
      </c>
      <c r="AM11" s="126">
        <v>0</v>
      </c>
      <c r="AN11" s="126">
        <v>0</v>
      </c>
      <c r="AO11" s="126">
        <v>5.819824743598147E-3</v>
      </c>
      <c r="AP11" s="126">
        <f t="shared" si="4"/>
        <v>6.7457810934318035E-4</v>
      </c>
      <c r="AQ11" s="126">
        <f t="shared" si="2"/>
        <v>0</v>
      </c>
      <c r="AR11" s="126">
        <f t="shared" si="3"/>
        <v>0</v>
      </c>
      <c r="AS11" s="126"/>
      <c r="AT11" s="133"/>
      <c r="AU11" s="146"/>
      <c r="AV11" s="130"/>
      <c r="AW11" s="130"/>
      <c r="AY11" s="236"/>
    </row>
    <row r="12" spans="2:51" s="105" customFormat="1">
      <c r="B12" s="148" t="s">
        <v>52</v>
      </c>
      <c r="C12" s="601">
        <v>7.4059200000000001</v>
      </c>
      <c r="D12" s="601">
        <v>6.4445300000000003</v>
      </c>
      <c r="E12" s="601">
        <v>7.1359199999999996</v>
      </c>
      <c r="F12" s="601">
        <v>6.1398799999999998</v>
      </c>
      <c r="G12" s="601">
        <v>6.0652799999999996</v>
      </c>
      <c r="H12" s="601">
        <v>6.1999899999999997</v>
      </c>
      <c r="I12" s="601">
        <v>6.4207799999999997</v>
      </c>
      <c r="J12" s="601">
        <v>6.1416599999999999</v>
      </c>
      <c r="K12" s="602">
        <v>5.9600400000000002</v>
      </c>
      <c r="L12" s="602">
        <v>6.5961100000000004</v>
      </c>
      <c r="M12" s="602">
        <v>6.6513299999999997</v>
      </c>
      <c r="N12" s="602">
        <v>6.9735699999999996</v>
      </c>
      <c r="O12" s="601">
        <f t="shared" si="0"/>
        <v>78.135009999999994</v>
      </c>
      <c r="R12" s="124" t="s">
        <v>193</v>
      </c>
      <c r="S12" s="197">
        <v>0</v>
      </c>
      <c r="T12" s="197">
        <v>0</v>
      </c>
      <c r="U12" s="197">
        <v>0</v>
      </c>
      <c r="V12" s="197">
        <v>0</v>
      </c>
      <c r="W12" s="197">
        <v>0</v>
      </c>
      <c r="X12" s="197">
        <v>0</v>
      </c>
      <c r="Y12" s="197">
        <v>0</v>
      </c>
      <c r="Z12" s="197">
        <v>0</v>
      </c>
      <c r="AA12" s="197">
        <v>0</v>
      </c>
      <c r="AB12" s="195">
        <v>0</v>
      </c>
      <c r="AC12" s="168">
        <f>O13</f>
        <v>0</v>
      </c>
      <c r="AD12" s="168">
        <f>SUM(L13:N13)</f>
        <v>0</v>
      </c>
      <c r="AE12" s="188"/>
      <c r="AF12" s="128" t="s">
        <v>193</v>
      </c>
      <c r="AG12" s="126">
        <v>0</v>
      </c>
      <c r="AH12" s="126">
        <v>0</v>
      </c>
      <c r="AI12" s="126">
        <v>0</v>
      </c>
      <c r="AJ12" s="126">
        <v>0</v>
      </c>
      <c r="AK12" s="126">
        <v>0</v>
      </c>
      <c r="AL12" s="126">
        <v>0</v>
      </c>
      <c r="AM12" s="126">
        <v>0</v>
      </c>
      <c r="AN12" s="126">
        <v>0</v>
      </c>
      <c r="AO12" s="126">
        <v>0</v>
      </c>
      <c r="AP12" s="126">
        <f t="shared" si="4"/>
        <v>0</v>
      </c>
      <c r="AQ12" s="126">
        <f t="shared" si="2"/>
        <v>0</v>
      </c>
      <c r="AR12" s="126">
        <f t="shared" si="3"/>
        <v>0</v>
      </c>
      <c r="AS12" s="126"/>
      <c r="AT12" s="104"/>
      <c r="AU12" s="87"/>
      <c r="AV12" s="87"/>
      <c r="AW12" s="87"/>
    </row>
    <row r="13" spans="2:51" s="105" customFormat="1">
      <c r="B13" s="148" t="s">
        <v>193</v>
      </c>
      <c r="C13" s="601">
        <v>0</v>
      </c>
      <c r="D13" s="601">
        <v>0</v>
      </c>
      <c r="E13" s="601">
        <v>0</v>
      </c>
      <c r="F13" s="601">
        <v>0</v>
      </c>
      <c r="G13" s="601">
        <v>0</v>
      </c>
      <c r="H13" s="601">
        <v>0</v>
      </c>
      <c r="I13" s="601">
        <v>0</v>
      </c>
      <c r="J13" s="601">
        <v>0</v>
      </c>
      <c r="K13" s="602">
        <v>0</v>
      </c>
      <c r="L13" s="602">
        <v>0</v>
      </c>
      <c r="M13" s="602">
        <v>0</v>
      </c>
      <c r="N13" s="602">
        <v>0</v>
      </c>
      <c r="O13" s="601">
        <f t="shared" si="0"/>
        <v>0</v>
      </c>
      <c r="R13" s="124" t="s">
        <v>198</v>
      </c>
      <c r="S13" s="197">
        <v>0</v>
      </c>
      <c r="T13" s="197">
        <v>0</v>
      </c>
      <c r="U13" s="197">
        <v>0</v>
      </c>
      <c r="V13" s="197">
        <v>0</v>
      </c>
      <c r="W13" s="197">
        <v>0</v>
      </c>
      <c r="X13" s="197">
        <v>0</v>
      </c>
      <c r="Y13" s="197">
        <v>0</v>
      </c>
      <c r="Z13" s="197">
        <v>0</v>
      </c>
      <c r="AA13" s="197">
        <v>0</v>
      </c>
      <c r="AB13" s="195">
        <v>25.02617</v>
      </c>
      <c r="AC13" s="168">
        <f>O6</f>
        <v>120.66354</v>
      </c>
      <c r="AD13" s="168">
        <f>SUM(L6:N6)</f>
        <v>30.757840000000002</v>
      </c>
      <c r="AE13" s="188"/>
      <c r="AF13" s="129" t="s">
        <v>198</v>
      </c>
      <c r="AG13" s="126">
        <v>0</v>
      </c>
      <c r="AH13" s="126">
        <v>0</v>
      </c>
      <c r="AI13" s="126">
        <v>0</v>
      </c>
      <c r="AJ13" s="126">
        <v>0</v>
      </c>
      <c r="AK13" s="126">
        <v>0</v>
      </c>
      <c r="AL13" s="126">
        <v>0</v>
      </c>
      <c r="AM13" s="126">
        <v>0</v>
      </c>
      <c r="AN13" s="126">
        <v>0</v>
      </c>
      <c r="AO13" s="126">
        <v>0</v>
      </c>
      <c r="AP13" s="126">
        <f t="shared" si="4"/>
        <v>1.4935951908963123E-3</v>
      </c>
      <c r="AQ13" s="126">
        <f t="shared" si="2"/>
        <v>7.0003557678787786E-3</v>
      </c>
      <c r="AR13" s="126">
        <f t="shared" si="3"/>
        <v>6.9295874597632709E-3</v>
      </c>
      <c r="AS13" s="126"/>
      <c r="AT13" s="87"/>
      <c r="AU13" s="87"/>
      <c r="AV13" s="87"/>
      <c r="AW13" s="87"/>
    </row>
    <row r="14" spans="2:51" s="105" customFormat="1">
      <c r="B14" s="148" t="s">
        <v>191</v>
      </c>
      <c r="C14" s="601">
        <v>0</v>
      </c>
      <c r="D14" s="601">
        <v>0</v>
      </c>
      <c r="E14" s="601">
        <v>0</v>
      </c>
      <c r="F14" s="601">
        <v>0</v>
      </c>
      <c r="G14" s="601">
        <v>0</v>
      </c>
      <c r="H14" s="601">
        <v>0</v>
      </c>
      <c r="I14" s="601">
        <v>0</v>
      </c>
      <c r="J14" s="601">
        <v>0</v>
      </c>
      <c r="K14" s="602">
        <v>0</v>
      </c>
      <c r="L14" s="602">
        <v>0</v>
      </c>
      <c r="M14" s="602">
        <v>0</v>
      </c>
      <c r="N14" s="602">
        <v>0</v>
      </c>
      <c r="O14" s="601">
        <f t="shared" si="0"/>
        <v>0</v>
      </c>
      <c r="R14" s="124" t="s">
        <v>199</v>
      </c>
      <c r="S14" s="197">
        <v>0</v>
      </c>
      <c r="T14" s="197">
        <v>0</v>
      </c>
      <c r="U14" s="197">
        <v>0</v>
      </c>
      <c r="V14" s="197">
        <v>0</v>
      </c>
      <c r="W14" s="197">
        <v>0</v>
      </c>
      <c r="X14" s="197">
        <v>0</v>
      </c>
      <c r="Y14" s="197">
        <v>0</v>
      </c>
      <c r="Z14" s="197">
        <v>0</v>
      </c>
      <c r="AA14" s="197">
        <v>0</v>
      </c>
      <c r="AB14" s="197">
        <v>0.44033</v>
      </c>
      <c r="AC14" s="198">
        <f>O15</f>
        <v>4.52034</v>
      </c>
      <c r="AD14" s="198">
        <f>SUM(L15:N15)</f>
        <v>1.8117999999999999</v>
      </c>
      <c r="AE14" s="188"/>
      <c r="AF14" s="129" t="s">
        <v>199</v>
      </c>
      <c r="AG14" s="126">
        <v>0</v>
      </c>
      <c r="AH14" s="126">
        <v>0</v>
      </c>
      <c r="AI14" s="126">
        <v>0</v>
      </c>
      <c r="AJ14" s="126">
        <v>0</v>
      </c>
      <c r="AK14" s="126">
        <v>0</v>
      </c>
      <c r="AL14" s="126">
        <v>0</v>
      </c>
      <c r="AM14" s="126">
        <v>0</v>
      </c>
      <c r="AN14" s="126">
        <v>0</v>
      </c>
      <c r="AO14" s="126">
        <v>0</v>
      </c>
      <c r="AP14" s="126">
        <f t="shared" si="4"/>
        <v>2.6279481455107722E-5</v>
      </c>
      <c r="AQ14" s="126">
        <f t="shared" si="2"/>
        <v>2.6224979137669225E-4</v>
      </c>
      <c r="AR14" s="126">
        <f t="shared" si="3"/>
        <v>4.081894749305898E-4</v>
      </c>
      <c r="AS14" s="126"/>
      <c r="AT14" s="132" t="s">
        <v>306</v>
      </c>
      <c r="AU14" s="132" t="s">
        <v>69</v>
      </c>
      <c r="AV14" s="132" t="s">
        <v>70</v>
      </c>
      <c r="AW14" s="132" t="s">
        <v>71</v>
      </c>
    </row>
    <row r="15" spans="2:51" s="105" customFormat="1">
      <c r="B15" s="148" t="s">
        <v>199</v>
      </c>
      <c r="C15" s="601">
        <v>0.13904</v>
      </c>
      <c r="D15" s="601">
        <v>0.21098</v>
      </c>
      <c r="E15" s="601">
        <v>0.23874000000000001</v>
      </c>
      <c r="F15" s="601">
        <v>0.23316999999999999</v>
      </c>
      <c r="G15" s="601">
        <v>0.18104000000000001</v>
      </c>
      <c r="H15" s="601">
        <v>0.19103999999999999</v>
      </c>
      <c r="I15" s="601">
        <v>0.37019999999999997</v>
      </c>
      <c r="J15" s="601">
        <v>0.52231000000000005</v>
      </c>
      <c r="K15" s="602">
        <v>0.62202000000000002</v>
      </c>
      <c r="L15" s="602">
        <v>0.64020999999999995</v>
      </c>
      <c r="M15" s="602">
        <v>0.60992000000000002</v>
      </c>
      <c r="N15" s="602">
        <v>0.56167</v>
      </c>
      <c r="O15" s="601">
        <f t="shared" si="0"/>
        <v>4.52034</v>
      </c>
      <c r="R15" s="124" t="s">
        <v>431</v>
      </c>
      <c r="AC15" s="598">
        <f>O9</f>
        <v>0</v>
      </c>
      <c r="AD15" s="198">
        <f>SUM(L9:N9)</f>
        <v>0</v>
      </c>
      <c r="AE15" s="188"/>
      <c r="AF15" s="129" t="s">
        <v>431</v>
      </c>
      <c r="AG15" s="126"/>
      <c r="AH15" s="126"/>
      <c r="AI15" s="126"/>
      <c r="AJ15" s="126"/>
      <c r="AK15" s="126"/>
      <c r="AL15" s="126"/>
      <c r="AM15" s="126"/>
      <c r="AN15" s="126"/>
      <c r="AO15" s="126"/>
      <c r="AP15" s="126"/>
      <c r="AQ15" s="126">
        <f t="shared" si="2"/>
        <v>0</v>
      </c>
      <c r="AR15" s="126">
        <f t="shared" si="3"/>
        <v>0</v>
      </c>
      <c r="AS15" s="126"/>
      <c r="AT15" s="133" t="s">
        <v>310</v>
      </c>
      <c r="AU15" s="9">
        <f>SUM(I31:K31)</f>
        <v>4126.8245099999995</v>
      </c>
      <c r="AV15" s="237"/>
      <c r="AW15" s="237"/>
    </row>
    <row r="16" spans="2:51" s="105" customFormat="1">
      <c r="B16" s="90" t="s">
        <v>51</v>
      </c>
      <c r="C16" s="601">
        <v>1461.2024100000001</v>
      </c>
      <c r="D16" s="601">
        <v>1324.08376</v>
      </c>
      <c r="E16" s="601">
        <v>1462.3055400000001</v>
      </c>
      <c r="F16" s="601">
        <v>1337.70544</v>
      </c>
      <c r="G16" s="601">
        <v>1446.15743</v>
      </c>
      <c r="H16" s="601">
        <v>1436.02037</v>
      </c>
      <c r="I16" s="601">
        <v>1439.5069100000001</v>
      </c>
      <c r="J16" s="601">
        <v>1459.4868100000001</v>
      </c>
      <c r="K16" s="602">
        <v>1431.6788799999999</v>
      </c>
      <c r="L16" s="602">
        <v>1489.44076</v>
      </c>
      <c r="M16" s="602">
        <v>1452.7917</v>
      </c>
      <c r="N16" s="602">
        <v>1496.3925200000001</v>
      </c>
      <c r="O16" s="601">
        <f>SUM(C16:N16)</f>
        <v>17236.772529999998</v>
      </c>
      <c r="R16" s="123" t="s">
        <v>51</v>
      </c>
      <c r="S16" s="99">
        <v>11424.172999999999</v>
      </c>
      <c r="T16" s="99">
        <v>12330.029780000001</v>
      </c>
      <c r="U16" s="99">
        <v>12657.315439999998</v>
      </c>
      <c r="V16" s="99">
        <v>13236.012859999997</v>
      </c>
      <c r="W16" s="99">
        <v>13945.778419999999</v>
      </c>
      <c r="X16" s="99">
        <v>14502.34247</v>
      </c>
      <c r="Y16" s="99">
        <v>14906.76892</v>
      </c>
      <c r="Z16" s="99">
        <v>15100.07645</v>
      </c>
      <c r="AA16" s="99">
        <v>15889.13826</v>
      </c>
      <c r="AB16" s="99">
        <v>16755.657860000003</v>
      </c>
      <c r="AC16" s="231">
        <f>SUM(AC4:AC15)</f>
        <v>17236.772530000002</v>
      </c>
      <c r="AD16" s="9">
        <f>SUM(L16:N16)</f>
        <v>4438.6249800000005</v>
      </c>
      <c r="AE16" s="188"/>
      <c r="AF16" s="107" t="s">
        <v>56</v>
      </c>
      <c r="AG16" s="558">
        <v>11424.172999999999</v>
      </c>
      <c r="AH16" s="558">
        <v>12330.029780000001</v>
      </c>
      <c r="AI16" s="558">
        <v>12657.315439999998</v>
      </c>
      <c r="AJ16" s="558">
        <v>13236.012859999997</v>
      </c>
      <c r="AK16" s="558">
        <v>13945.778419999999</v>
      </c>
      <c r="AL16" s="558">
        <v>14502.34247</v>
      </c>
      <c r="AM16" s="558">
        <v>14906.76892</v>
      </c>
      <c r="AN16" s="558">
        <v>15100.07645</v>
      </c>
      <c r="AO16" s="558">
        <v>15889.13826</v>
      </c>
      <c r="AP16" s="558">
        <v>16755.657860000003</v>
      </c>
      <c r="AQ16" s="558">
        <f>AC16</f>
        <v>17236.772530000002</v>
      </c>
      <c r="AR16" s="558">
        <f>AD16</f>
        <v>4438.6249800000005</v>
      </c>
      <c r="AS16" s="516"/>
      <c r="AT16" s="133" t="s">
        <v>309</v>
      </c>
      <c r="AU16" s="9">
        <f>SUM(L31:N31)</f>
        <v>4314.4700800000001</v>
      </c>
      <c r="AV16" s="237">
        <f>AU16/AU15-1</f>
        <v>4.5469723644730564E-2</v>
      </c>
      <c r="AW16" s="237"/>
    </row>
    <row r="17" spans="2:50">
      <c r="B17" s="87"/>
      <c r="C17" s="87"/>
      <c r="D17" s="87"/>
      <c r="E17" s="87"/>
      <c r="F17" s="87"/>
      <c r="G17" s="87"/>
      <c r="H17" s="87"/>
      <c r="I17" s="87"/>
      <c r="J17" s="87"/>
      <c r="K17" s="87"/>
      <c r="L17" s="87"/>
      <c r="M17" s="87"/>
      <c r="N17" s="102"/>
      <c r="O17" s="102"/>
      <c r="P17" s="73"/>
      <c r="Q17" s="87"/>
      <c r="R17" s="87"/>
      <c r="S17" s="87"/>
      <c r="T17" s="87"/>
      <c r="U17" s="87"/>
      <c r="V17" s="87"/>
      <c r="W17" s="87"/>
      <c r="X17" s="87"/>
      <c r="Y17" s="87"/>
      <c r="Z17" s="87"/>
      <c r="AA17" s="108"/>
      <c r="AB17" s="87"/>
      <c r="AC17" s="87"/>
      <c r="AD17" s="87"/>
      <c r="AE17" s="188"/>
      <c r="AF17" s="87"/>
      <c r="AG17" s="87"/>
      <c r="AH17" s="87"/>
      <c r="AI17" s="87"/>
      <c r="AJ17" s="87"/>
      <c r="AK17" s="87"/>
      <c r="AL17" s="87"/>
      <c r="AM17" s="87"/>
      <c r="AN17" s="87"/>
      <c r="AO17" s="87"/>
      <c r="AP17" s="87"/>
      <c r="AQ17" s="87"/>
      <c r="AR17" s="188"/>
      <c r="AS17" s="188"/>
      <c r="AT17" s="133" t="s">
        <v>248</v>
      </c>
      <c r="AU17" s="9">
        <f>SUM(C16:E16)</f>
        <v>4247.5917100000006</v>
      </c>
      <c r="AV17" s="237">
        <f>AU17/AU16-1</f>
        <v>-1.550094652643863E-2</v>
      </c>
      <c r="AW17" s="237"/>
      <c r="AX17" s="105"/>
    </row>
    <row r="18" spans="2:50">
      <c r="B18" s="806" t="s">
        <v>200</v>
      </c>
      <c r="C18" s="807"/>
      <c r="D18" s="807"/>
      <c r="E18" s="807"/>
      <c r="F18" s="807"/>
      <c r="G18" s="807"/>
      <c r="H18" s="807"/>
      <c r="I18" s="807"/>
      <c r="J18" s="807"/>
      <c r="K18" s="807"/>
      <c r="L18" s="807"/>
      <c r="M18" s="807"/>
      <c r="N18" s="807"/>
      <c r="O18" s="808"/>
      <c r="P18" s="81"/>
      <c r="Q18" s="87"/>
      <c r="R18" s="87"/>
      <c r="S18" s="87"/>
      <c r="T18" s="87"/>
      <c r="U18" s="87"/>
      <c r="V18" s="87"/>
      <c r="W18" s="87"/>
      <c r="X18" s="87"/>
      <c r="Y18" s="87"/>
      <c r="Z18" s="87"/>
      <c r="AA18" s="87"/>
      <c r="AB18" s="87"/>
      <c r="AC18" s="87"/>
      <c r="AD18" s="87"/>
      <c r="AE18" s="188"/>
      <c r="AF18" s="189" t="s">
        <v>37</v>
      </c>
      <c r="AG18" s="600">
        <v>2003</v>
      </c>
      <c r="AH18" s="600">
        <v>2004</v>
      </c>
      <c r="AI18" s="600">
        <v>2005</v>
      </c>
      <c r="AJ18" s="600">
        <v>2006</v>
      </c>
      <c r="AK18" s="600">
        <v>2007</v>
      </c>
      <c r="AL18" s="600">
        <v>2008</v>
      </c>
      <c r="AM18" s="600">
        <v>2009</v>
      </c>
      <c r="AN18" s="600">
        <v>2010</v>
      </c>
      <c r="AO18" s="600">
        <v>2011</v>
      </c>
      <c r="AP18" s="600">
        <v>2012</v>
      </c>
      <c r="AQ18" s="600">
        <v>2013</v>
      </c>
      <c r="AR18" s="517" t="s">
        <v>336</v>
      </c>
      <c r="AS18" s="517"/>
      <c r="AT18" s="133" t="s">
        <v>307</v>
      </c>
      <c r="AU18" s="598">
        <f>SUM(F16:H16)</f>
        <v>4219.8832400000001</v>
      </c>
      <c r="AV18" s="236">
        <f>AU18/AU17-1</f>
        <v>-6.5233364908324765E-3</v>
      </c>
      <c r="AW18" s="236"/>
      <c r="AX18" s="105"/>
    </row>
    <row r="19" spans="2:50">
      <c r="B19" s="90" t="s">
        <v>37</v>
      </c>
      <c r="C19" s="90" t="s">
        <v>27</v>
      </c>
      <c r="D19" s="90" t="s">
        <v>28</v>
      </c>
      <c r="E19" s="90" t="s">
        <v>29</v>
      </c>
      <c r="F19" s="90" t="s">
        <v>30</v>
      </c>
      <c r="G19" s="90" t="s">
        <v>31</v>
      </c>
      <c r="H19" s="90" t="s">
        <v>32</v>
      </c>
      <c r="I19" s="90" t="s">
        <v>38</v>
      </c>
      <c r="J19" s="90" t="s">
        <v>39</v>
      </c>
      <c r="K19" s="90" t="s">
        <v>40</v>
      </c>
      <c r="L19" s="90" t="s">
        <v>41</v>
      </c>
      <c r="M19" s="90" t="s">
        <v>42</v>
      </c>
      <c r="N19" s="90" t="s">
        <v>43</v>
      </c>
      <c r="O19" s="90" t="s">
        <v>197</v>
      </c>
      <c r="P19" s="119"/>
      <c r="Q19" s="87"/>
      <c r="R19" s="87"/>
      <c r="S19" s="87"/>
      <c r="T19" s="87"/>
      <c r="U19" s="87"/>
      <c r="V19" s="87"/>
      <c r="W19" s="87"/>
      <c r="X19" s="87"/>
      <c r="Y19" s="87"/>
      <c r="Z19" s="87"/>
      <c r="AA19" s="87"/>
      <c r="AB19" s="103"/>
      <c r="AC19" s="87"/>
      <c r="AD19" s="87"/>
      <c r="AE19" s="188"/>
      <c r="AF19" s="511" t="s">
        <v>45</v>
      </c>
      <c r="AG19" s="512">
        <v>0.267382826748159</v>
      </c>
      <c r="AH19" s="512">
        <v>0.37303623608928538</v>
      </c>
      <c r="AI19" s="512">
        <v>0.35949301031246167</v>
      </c>
      <c r="AJ19" s="512">
        <v>0.49928766463891161</v>
      </c>
      <c r="AK19" s="512">
        <v>0.57554438757531901</v>
      </c>
      <c r="AL19" s="512">
        <v>0.58478717128240598</v>
      </c>
      <c r="AM19" s="512">
        <v>0.56614433585786073</v>
      </c>
      <c r="AN19" s="512">
        <v>0.5785786733549948</v>
      </c>
      <c r="AO19" s="512">
        <v>0.69809125004114603</v>
      </c>
      <c r="AP19" s="512">
        <f>AP5+AP8+AP11</f>
        <v>0.82956802867064494</v>
      </c>
      <c r="AQ19" s="512">
        <f>AQ5+AQ8+AQ11</f>
        <v>0.81806439433241152</v>
      </c>
      <c r="AR19" s="512">
        <f>AR5+AR8+AR11</f>
        <v>0.79603782836368386</v>
      </c>
      <c r="AS19" s="512"/>
      <c r="AT19" s="133" t="s">
        <v>308</v>
      </c>
      <c r="AU19" s="598">
        <f>SUM(I16:K16)</f>
        <v>4330.6725999999999</v>
      </c>
      <c r="AV19" s="236">
        <f>AU19/AU18-1</f>
        <v>2.6254129249320135E-2</v>
      </c>
      <c r="AW19" s="236">
        <f>AU19/AU15-1</f>
        <v>4.9395870724825208E-2</v>
      </c>
      <c r="AX19" s="105"/>
    </row>
    <row r="20" spans="2:50">
      <c r="B20" s="125" t="s">
        <v>45</v>
      </c>
      <c r="C20" s="602">
        <v>1158.07761</v>
      </c>
      <c r="D20" s="602">
        <v>1129.27208</v>
      </c>
      <c r="E20" s="602">
        <v>1250.23522</v>
      </c>
      <c r="F20" s="602">
        <v>1060.3615299999999</v>
      </c>
      <c r="G20" s="602">
        <v>1126.0920599999999</v>
      </c>
      <c r="H20" s="602">
        <v>1098.1306300000001</v>
      </c>
      <c r="I20" s="602">
        <v>1072.18579</v>
      </c>
      <c r="J20" s="602">
        <v>1210.5695000000001</v>
      </c>
      <c r="K20" s="602">
        <v>1126.63012</v>
      </c>
      <c r="L20" s="602">
        <v>1193.3597600000001</v>
      </c>
      <c r="M20" s="602">
        <v>1201.95346</v>
      </c>
      <c r="N20" s="602">
        <v>1166.1783</v>
      </c>
      <c r="O20" s="602">
        <v>13793.046060000001</v>
      </c>
      <c r="P20" s="143"/>
      <c r="Q20" s="87"/>
      <c r="R20" s="87"/>
      <c r="S20" s="87"/>
      <c r="T20" s="87"/>
      <c r="U20" s="87"/>
      <c r="V20" s="87"/>
      <c r="W20" s="87"/>
      <c r="X20" s="87"/>
      <c r="Y20" s="87"/>
      <c r="Z20" s="87"/>
      <c r="AA20" s="87"/>
      <c r="AB20" s="87"/>
      <c r="AC20" s="87"/>
      <c r="AD20" s="87"/>
      <c r="AE20" s="188"/>
      <c r="AF20" s="511" t="s">
        <v>47</v>
      </c>
      <c r="AG20" s="512">
        <v>2.0366927216525872E-3</v>
      </c>
      <c r="AH20" s="512">
        <v>6.2049249973506557E-3</v>
      </c>
      <c r="AI20" s="512">
        <v>1.2055502663525309E-3</v>
      </c>
      <c r="AJ20" s="512">
        <v>1.1636490658411163E-2</v>
      </c>
      <c r="AK20" s="512">
        <v>0.19392382114156667</v>
      </c>
      <c r="AL20" s="512">
        <v>0.29240665697780893</v>
      </c>
      <c r="AM20" s="512">
        <v>0.22827230691384459</v>
      </c>
      <c r="AN20" s="512">
        <v>0.14995179444935858</v>
      </c>
      <c r="AO20" s="512">
        <v>3.9149608356419452E-2</v>
      </c>
      <c r="AP20" s="512">
        <f>AP7+AP10+AP4</f>
        <v>2.7713669846920586E-2</v>
      </c>
      <c r="AQ20" s="512">
        <f>AQ7+AQ10+AQ4</f>
        <v>7.6811723754876271E-2</v>
      </c>
      <c r="AR20" s="512">
        <f>AR7+AR10+AR4</f>
        <v>9.5829866662896127E-2</v>
      </c>
      <c r="AS20" s="512"/>
      <c r="AT20" s="133" t="s">
        <v>432</v>
      </c>
      <c r="AU20" s="598">
        <f>SUM(L16:N16)</f>
        <v>4438.6249800000005</v>
      </c>
      <c r="AV20" s="236">
        <f>AU20/AU19-1</f>
        <v>2.4927393495412398E-2</v>
      </c>
      <c r="AW20" s="236">
        <f>AU20/AU16-1</f>
        <v>2.877639610378302E-2</v>
      </c>
      <c r="AX20" s="105"/>
    </row>
    <row r="21" spans="2:50">
      <c r="B21" s="125" t="s">
        <v>48</v>
      </c>
      <c r="C21" s="602">
        <v>0</v>
      </c>
      <c r="D21" s="602">
        <v>0</v>
      </c>
      <c r="E21" s="602">
        <v>0</v>
      </c>
      <c r="F21" s="602">
        <v>0</v>
      </c>
      <c r="G21" s="602">
        <v>0</v>
      </c>
      <c r="H21" s="602">
        <v>0</v>
      </c>
      <c r="I21" s="602">
        <v>22.611999999999998</v>
      </c>
      <c r="J21" s="602">
        <v>0</v>
      </c>
      <c r="K21" s="602">
        <v>0</v>
      </c>
      <c r="L21" s="602">
        <v>0</v>
      </c>
      <c r="M21" s="602">
        <v>1.5589999999999999</v>
      </c>
      <c r="N21" s="602">
        <v>71.438000000000002</v>
      </c>
      <c r="O21" s="602">
        <v>95.608999999999995</v>
      </c>
      <c r="P21" s="143"/>
      <c r="Q21" s="87"/>
      <c r="R21" s="87"/>
      <c r="S21" s="87"/>
      <c r="T21" s="87"/>
      <c r="U21" s="87"/>
      <c r="V21" s="87"/>
      <c r="W21" s="87"/>
      <c r="X21" s="87"/>
      <c r="Y21" s="87"/>
      <c r="Z21" s="87"/>
      <c r="AA21" s="87"/>
      <c r="AB21" s="87"/>
      <c r="AC21" s="87"/>
      <c r="AD21" s="87"/>
      <c r="AE21" s="188"/>
      <c r="AF21" s="511" t="s">
        <v>49</v>
      </c>
      <c r="AG21" s="512">
        <v>0.72484306916570673</v>
      </c>
      <c r="AH21" s="512">
        <v>0.6154080521612495</v>
      </c>
      <c r="AI21" s="512">
        <v>0.63455899697479623</v>
      </c>
      <c r="AJ21" s="512">
        <v>0.48380711908737156</v>
      </c>
      <c r="AK21" s="512">
        <v>0.22564375865079897</v>
      </c>
      <c r="AL21" s="512">
        <v>0.11812859153918465</v>
      </c>
      <c r="AM21" s="512">
        <v>0.2014331848916861</v>
      </c>
      <c r="AN21" s="512">
        <v>0.26770344795174861</v>
      </c>
      <c r="AO21" s="512">
        <v>0.25827580280618689</v>
      </c>
      <c r="AP21" s="512">
        <f>AP9</f>
        <v>0.13633939109329601</v>
      </c>
      <c r="AQ21" s="512">
        <f>AQ9</f>
        <v>9.3328234575246194E-2</v>
      </c>
      <c r="AR21" s="512">
        <f>AR9</f>
        <v>9.6238835658515112E-2</v>
      </c>
      <c r="AS21" s="512"/>
      <c r="AT21" s="87"/>
      <c r="AU21" s="105"/>
      <c r="AV21" s="105"/>
      <c r="AW21" s="105"/>
      <c r="AX21" s="105"/>
    </row>
    <row r="22" spans="2:50">
      <c r="B22" s="125" t="s">
        <v>198</v>
      </c>
      <c r="C22" s="602">
        <v>0</v>
      </c>
      <c r="D22" s="602">
        <v>0</v>
      </c>
      <c r="E22" s="602">
        <v>0</v>
      </c>
      <c r="F22" s="602">
        <v>0</v>
      </c>
      <c r="G22" s="602">
        <v>0</v>
      </c>
      <c r="H22" s="602">
        <v>0</v>
      </c>
      <c r="I22" s="602">
        <v>0</v>
      </c>
      <c r="J22" s="602">
        <v>0</v>
      </c>
      <c r="K22" s="602">
        <v>0.16533</v>
      </c>
      <c r="L22" s="602">
        <v>6.4606300000000001</v>
      </c>
      <c r="M22" s="602">
        <v>9.0412700000000008</v>
      </c>
      <c r="N22" s="602">
        <v>9.3589400000000005</v>
      </c>
      <c r="O22" s="602">
        <v>25.02617</v>
      </c>
      <c r="P22" s="143"/>
      <c r="Q22" s="87"/>
      <c r="R22" s="87"/>
      <c r="S22" s="87"/>
      <c r="T22" s="87"/>
      <c r="U22" s="87"/>
      <c r="V22" s="87"/>
      <c r="W22" s="87"/>
      <c r="X22" s="87"/>
      <c r="Y22" s="87"/>
      <c r="Z22" s="87"/>
      <c r="AA22" s="87"/>
      <c r="AB22" s="87"/>
      <c r="AC22" s="87"/>
      <c r="AD22" s="87"/>
      <c r="AE22" s="188"/>
      <c r="AF22" s="511" t="s">
        <v>201</v>
      </c>
      <c r="AG22" s="512">
        <v>5.7374113644812633E-3</v>
      </c>
      <c r="AH22" s="512">
        <v>5.3507867521143965E-3</v>
      </c>
      <c r="AI22" s="512">
        <v>4.7424424463897224E-3</v>
      </c>
      <c r="AJ22" s="512">
        <v>5.2687256153058776E-3</v>
      </c>
      <c r="AK22" s="512">
        <v>4.888032632315408E-3</v>
      </c>
      <c r="AL22" s="512">
        <v>4.6775802006005177E-3</v>
      </c>
      <c r="AM22" s="512">
        <v>4.150172336608542E-3</v>
      </c>
      <c r="AN22" s="512">
        <v>3.7660842438979832E-3</v>
      </c>
      <c r="AO22" s="512">
        <v>4.4833387962475947E-3</v>
      </c>
      <c r="AP22" s="512">
        <f>AP6</f>
        <v>4.8590357167868307E-3</v>
      </c>
      <c r="AQ22" s="512">
        <f>AQ6</f>
        <v>4.5330417782104351E-3</v>
      </c>
      <c r="AR22" s="512">
        <f>AR6</f>
        <v>4.5556923802109539E-3</v>
      </c>
      <c r="AS22" s="512"/>
      <c r="AT22" s="87"/>
      <c r="AU22" s="105"/>
      <c r="AV22" s="105"/>
      <c r="AW22" s="105"/>
      <c r="AX22" s="105"/>
    </row>
    <row r="23" spans="2:50">
      <c r="B23" s="125" t="s">
        <v>50</v>
      </c>
      <c r="C23" s="602">
        <v>1.22862</v>
      </c>
      <c r="D23" s="602">
        <v>21.323869999999999</v>
      </c>
      <c r="E23" s="602">
        <v>6.18764</v>
      </c>
      <c r="F23" s="602">
        <v>62.622459999999997</v>
      </c>
      <c r="G23" s="602">
        <v>36.807560000000002</v>
      </c>
      <c r="H23" s="602">
        <v>33.002020000000002</v>
      </c>
      <c r="I23" s="602">
        <v>4.7564099999999998</v>
      </c>
      <c r="J23" s="602">
        <v>2.6447699999999998</v>
      </c>
      <c r="K23" s="602">
        <v>3.3311199999999999</v>
      </c>
      <c r="L23" s="602">
        <v>15.41353</v>
      </c>
      <c r="M23" s="602">
        <v>22.036989999999999</v>
      </c>
      <c r="N23" s="602">
        <v>54.620930000000001</v>
      </c>
      <c r="O23" s="602">
        <v>263.97591999999997</v>
      </c>
      <c r="P23" s="143"/>
      <c r="Q23" s="87"/>
      <c r="R23" s="87"/>
      <c r="S23" s="87"/>
      <c r="T23" s="87"/>
      <c r="U23" s="87"/>
      <c r="V23" s="87"/>
      <c r="W23" s="87"/>
      <c r="X23" s="87"/>
      <c r="Y23" s="87"/>
      <c r="Z23" s="87"/>
      <c r="AA23" s="87"/>
      <c r="AB23" s="87"/>
      <c r="AC23" s="87"/>
      <c r="AD23" s="87"/>
      <c r="AE23" s="188"/>
      <c r="AF23" s="513" t="s">
        <v>198</v>
      </c>
      <c r="AG23" s="514">
        <v>0</v>
      </c>
      <c r="AH23" s="514">
        <v>0</v>
      </c>
      <c r="AI23" s="514">
        <v>0</v>
      </c>
      <c r="AJ23" s="514">
        <v>0</v>
      </c>
      <c r="AK23" s="514">
        <v>0</v>
      </c>
      <c r="AL23" s="514">
        <v>0</v>
      </c>
      <c r="AM23" s="514">
        <v>0</v>
      </c>
      <c r="AN23" s="514">
        <v>0</v>
      </c>
      <c r="AO23" s="514">
        <v>0</v>
      </c>
      <c r="AP23" s="514">
        <f>AP13</f>
        <v>1.4935951908963123E-3</v>
      </c>
      <c r="AQ23" s="514">
        <f>AQ13</f>
        <v>7.0003557678787786E-3</v>
      </c>
      <c r="AR23" s="514">
        <f>AR13</f>
        <v>6.9295874597632709E-3</v>
      </c>
      <c r="AS23" s="514"/>
      <c r="AT23" s="87"/>
      <c r="AU23" s="105"/>
      <c r="AV23" s="105"/>
      <c r="AW23" s="105"/>
      <c r="AX23" s="105"/>
    </row>
    <row r="24" spans="2:50">
      <c r="B24" s="125" t="s">
        <v>47</v>
      </c>
      <c r="C24" s="602">
        <v>0.29809999999999998</v>
      </c>
      <c r="D24" s="602">
        <v>2.7060300000000002</v>
      </c>
      <c r="E24" s="602">
        <v>5.4922300000000002</v>
      </c>
      <c r="F24" s="602">
        <v>9.6509</v>
      </c>
      <c r="G24" s="602">
        <v>6.02285</v>
      </c>
      <c r="H24" s="602">
        <v>4.7066999999999997</v>
      </c>
      <c r="I24" s="602">
        <v>3.3334000000000001</v>
      </c>
      <c r="J24" s="602">
        <v>2.2081</v>
      </c>
      <c r="K24" s="602">
        <v>2.8506</v>
      </c>
      <c r="L24" s="602">
        <v>2.5162</v>
      </c>
      <c r="M24" s="602">
        <v>3.3542000000000001</v>
      </c>
      <c r="N24" s="602">
        <v>5.2801999999999998</v>
      </c>
      <c r="O24" s="602">
        <v>48.419510000000002</v>
      </c>
      <c r="P24" s="143"/>
      <c r="Q24" s="87"/>
      <c r="R24" s="87"/>
      <c r="S24" s="87"/>
      <c r="T24" s="87"/>
      <c r="U24" s="87"/>
      <c r="V24" s="87"/>
      <c r="W24" s="87"/>
      <c r="X24" s="87"/>
      <c r="Y24" s="87"/>
      <c r="Z24" s="87"/>
      <c r="AA24" s="87"/>
      <c r="AB24" s="87"/>
      <c r="AC24" s="87"/>
      <c r="AD24" s="87"/>
      <c r="AE24" s="188"/>
      <c r="AF24" s="513" t="s">
        <v>193</v>
      </c>
      <c r="AG24" s="514">
        <v>0</v>
      </c>
      <c r="AH24" s="514">
        <v>0</v>
      </c>
      <c r="AI24" s="514">
        <v>0</v>
      </c>
      <c r="AJ24" s="514">
        <v>0</v>
      </c>
      <c r="AK24" s="514">
        <v>0</v>
      </c>
      <c r="AL24" s="514">
        <v>0</v>
      </c>
      <c r="AM24" s="514">
        <v>0</v>
      </c>
      <c r="AN24" s="514">
        <v>0</v>
      </c>
      <c r="AO24" s="514">
        <v>0</v>
      </c>
      <c r="AP24" s="514">
        <f>AP12</f>
        <v>0</v>
      </c>
      <c r="AQ24" s="514">
        <f>AQ12+AQ14+AQ15</f>
        <v>2.6224979137669225E-4</v>
      </c>
      <c r="AR24" s="514">
        <f>AR12+AR14+AR15</f>
        <v>4.081894749305898E-4</v>
      </c>
      <c r="AS24" s="514"/>
      <c r="AT24" s="87"/>
      <c r="AU24" s="105"/>
      <c r="AV24" s="105"/>
      <c r="AW24" s="105"/>
      <c r="AX24" s="105"/>
    </row>
    <row r="25" spans="2:50">
      <c r="B25" s="125" t="s">
        <v>44</v>
      </c>
      <c r="C25" s="602">
        <v>3.6972399999999999</v>
      </c>
      <c r="D25" s="602">
        <v>13.53556</v>
      </c>
      <c r="E25" s="602">
        <v>21.302389999999999</v>
      </c>
      <c r="F25" s="602">
        <v>21.86195</v>
      </c>
      <c r="G25" s="602">
        <v>18.460570000000001</v>
      </c>
      <c r="H25" s="602">
        <v>10.593819999999999</v>
      </c>
      <c r="I25" s="602">
        <v>4.7931999999999997</v>
      </c>
      <c r="J25" s="602">
        <v>5.97431</v>
      </c>
      <c r="K25" s="602">
        <v>8.5085999999999995</v>
      </c>
      <c r="L25" s="602">
        <v>8.7444299999999995</v>
      </c>
      <c r="M25" s="602">
        <v>14.215669999999999</v>
      </c>
      <c r="N25" s="602">
        <v>20.2776</v>
      </c>
      <c r="O25" s="602">
        <v>151.96534</v>
      </c>
      <c r="P25" s="143"/>
      <c r="Q25" s="87"/>
      <c r="R25" s="87"/>
      <c r="S25" s="87"/>
      <c r="T25" s="87"/>
      <c r="U25" s="87"/>
      <c r="V25" s="87"/>
      <c r="W25" s="87"/>
      <c r="X25" s="87"/>
      <c r="Y25" s="87"/>
      <c r="Z25" s="87"/>
      <c r="AA25" s="87"/>
      <c r="AB25" s="87"/>
      <c r="AC25" s="87"/>
      <c r="AD25" s="87"/>
      <c r="AE25" s="188"/>
      <c r="AF25" s="498" t="s">
        <v>56</v>
      </c>
      <c r="AG25" s="558">
        <v>11424.172999999999</v>
      </c>
      <c r="AH25" s="558">
        <v>12330.029780000001</v>
      </c>
      <c r="AI25" s="558">
        <v>12657.315439999998</v>
      </c>
      <c r="AJ25" s="558">
        <v>13236.012859999997</v>
      </c>
      <c r="AK25" s="558">
        <v>13945.778419999999</v>
      </c>
      <c r="AL25" s="558">
        <v>14502.34247</v>
      </c>
      <c r="AM25" s="558">
        <v>14906.76892</v>
      </c>
      <c r="AN25" s="558">
        <v>15100.07645</v>
      </c>
      <c r="AO25" s="558">
        <v>15889.13826</v>
      </c>
      <c r="AP25" s="558">
        <v>16755.657860000003</v>
      </c>
      <c r="AQ25" s="558">
        <f>AQ16</f>
        <v>17236.772530000002</v>
      </c>
      <c r="AR25" s="558">
        <f>AR16</f>
        <v>4438.6249800000005</v>
      </c>
      <c r="AS25" s="518"/>
      <c r="AT25" s="87"/>
      <c r="AU25" s="105"/>
      <c r="AV25" s="105"/>
      <c r="AW25" s="105"/>
      <c r="AX25" s="105"/>
    </row>
    <row r="26" spans="2:50">
      <c r="B26" s="125" t="s">
        <v>49</v>
      </c>
      <c r="C26" s="602">
        <v>220.19890000000001</v>
      </c>
      <c r="D26" s="602">
        <v>131.39420000000001</v>
      </c>
      <c r="E26" s="602">
        <v>134.23352</v>
      </c>
      <c r="F26" s="602">
        <v>223.28927999999999</v>
      </c>
      <c r="G26" s="602">
        <v>219.64465999999999</v>
      </c>
      <c r="H26" s="602">
        <v>240.10310000000001</v>
      </c>
      <c r="I26" s="602">
        <v>202.96469999999999</v>
      </c>
      <c r="J26" s="602">
        <v>194.99396999999999</v>
      </c>
      <c r="K26" s="602">
        <v>229.05279999999999</v>
      </c>
      <c r="L26" s="602">
        <v>202.66296</v>
      </c>
      <c r="M26" s="602">
        <v>138.8399</v>
      </c>
      <c r="N26" s="602">
        <v>147.07820000000001</v>
      </c>
      <c r="O26" s="602">
        <v>2284.4561899999999</v>
      </c>
      <c r="P26" s="143"/>
      <c r="Q26" s="87"/>
      <c r="R26" s="87"/>
      <c r="S26" s="87"/>
      <c r="T26" s="87"/>
      <c r="U26" s="87"/>
      <c r="V26" s="87"/>
      <c r="W26" s="87"/>
      <c r="X26" s="87"/>
      <c r="Y26" s="87"/>
      <c r="Z26" s="87"/>
      <c r="AA26" s="87"/>
      <c r="AB26" s="87"/>
      <c r="AC26" s="87"/>
      <c r="AD26" s="87"/>
      <c r="AE26" s="188"/>
      <c r="AF26" s="132"/>
      <c r="AG26" s="131">
        <v>1</v>
      </c>
      <c r="AH26" s="131">
        <v>0.99999999999999989</v>
      </c>
      <c r="AI26" s="131">
        <v>1.0000000000000002</v>
      </c>
      <c r="AJ26" s="131">
        <v>1.0000000000000002</v>
      </c>
      <c r="AK26" s="131">
        <v>1</v>
      </c>
      <c r="AL26" s="131">
        <v>1.0000000000000002</v>
      </c>
      <c r="AM26" s="131">
        <v>0.99999999999999989</v>
      </c>
      <c r="AN26" s="131">
        <v>1</v>
      </c>
      <c r="AO26" s="131">
        <v>1</v>
      </c>
      <c r="AP26" s="131">
        <v>0.99999999999999967</v>
      </c>
      <c r="AQ26" s="131">
        <v>1</v>
      </c>
      <c r="AR26" s="131"/>
      <c r="AS26" s="131"/>
      <c r="AT26" s="87"/>
      <c r="AU26" s="105"/>
      <c r="AV26" s="105"/>
      <c r="AW26" s="105"/>
      <c r="AX26" s="105"/>
    </row>
    <row r="27" spans="2:50">
      <c r="B27" s="125" t="s">
        <v>52</v>
      </c>
      <c r="C27" s="602">
        <v>8.2960600000000007</v>
      </c>
      <c r="D27" s="602">
        <v>8.2355</v>
      </c>
      <c r="E27" s="602">
        <v>8.2802399999999992</v>
      </c>
      <c r="F27" s="602">
        <v>7.0195600000000002</v>
      </c>
      <c r="G27" s="602">
        <v>6.13767</v>
      </c>
      <c r="H27" s="602">
        <v>5.8609400000000003</v>
      </c>
      <c r="I27" s="602">
        <v>6.3341200000000004</v>
      </c>
      <c r="J27" s="602">
        <v>6.0274200000000002</v>
      </c>
      <c r="K27" s="602">
        <v>5.5852500000000003</v>
      </c>
      <c r="L27" s="602">
        <v>5.8497300000000001</v>
      </c>
      <c r="M27" s="602">
        <v>6.4903899999999997</v>
      </c>
      <c r="N27" s="602">
        <v>7.2994599999999998</v>
      </c>
      <c r="O27" s="602">
        <v>81.416340000000005</v>
      </c>
      <c r="P27" s="143"/>
      <c r="Q27" s="87"/>
      <c r="R27" s="87"/>
      <c r="S27" s="87"/>
      <c r="T27" s="87"/>
      <c r="U27" s="87"/>
      <c r="V27" s="87"/>
      <c r="W27" s="87"/>
      <c r="X27" s="87"/>
      <c r="Y27" s="87"/>
      <c r="Z27" s="87"/>
      <c r="AA27" s="87"/>
      <c r="AB27" s="87"/>
      <c r="AC27" s="87"/>
      <c r="AD27" s="87"/>
      <c r="AE27" s="188"/>
      <c r="AF27" s="87"/>
      <c r="AG27" s="87"/>
      <c r="AH27" s="87"/>
      <c r="AI27" s="87"/>
      <c r="AJ27" s="87"/>
      <c r="AK27" s="87"/>
      <c r="AL27" s="87"/>
      <c r="AM27" s="87"/>
      <c r="AN27" s="87"/>
      <c r="AO27" s="87"/>
      <c r="AP27" s="87"/>
      <c r="AQ27" s="103"/>
      <c r="AR27" s="103"/>
      <c r="AS27" s="103"/>
      <c r="AT27" s="87"/>
      <c r="AU27" s="105"/>
      <c r="AV27" s="105"/>
      <c r="AW27" s="105"/>
      <c r="AX27" s="105"/>
    </row>
    <row r="28" spans="2:50">
      <c r="B28" s="125" t="s">
        <v>193</v>
      </c>
      <c r="C28" s="602">
        <v>0</v>
      </c>
      <c r="D28" s="602">
        <v>0</v>
      </c>
      <c r="E28" s="602">
        <v>0</v>
      </c>
      <c r="F28" s="602">
        <v>0</v>
      </c>
      <c r="G28" s="602">
        <v>0</v>
      </c>
      <c r="H28" s="602">
        <v>0</v>
      </c>
      <c r="I28" s="602">
        <v>0</v>
      </c>
      <c r="J28" s="602">
        <v>0</v>
      </c>
      <c r="K28" s="602">
        <v>0</v>
      </c>
      <c r="L28" s="602">
        <v>0</v>
      </c>
      <c r="M28" s="602">
        <v>0</v>
      </c>
      <c r="N28" s="602">
        <v>0</v>
      </c>
      <c r="O28" s="602">
        <v>0</v>
      </c>
      <c r="P28" s="143"/>
      <c r="Q28" s="87"/>
      <c r="R28" s="87"/>
      <c r="S28" s="87"/>
      <c r="T28" s="87"/>
      <c r="U28" s="87"/>
      <c r="V28" s="87"/>
      <c r="W28" s="87"/>
      <c r="X28" s="87"/>
      <c r="Y28" s="87"/>
      <c r="Z28" s="87"/>
      <c r="AA28" s="87"/>
      <c r="AB28" s="87"/>
      <c r="AC28" s="87"/>
      <c r="AD28" s="87"/>
      <c r="AE28" s="188"/>
      <c r="AF28" s="87"/>
      <c r="AG28" s="87"/>
      <c r="AH28" s="87"/>
      <c r="AI28" s="87"/>
      <c r="AJ28" s="87"/>
      <c r="AK28" s="87"/>
      <c r="AL28" s="87"/>
      <c r="AM28" s="87"/>
      <c r="AN28" s="87"/>
      <c r="AO28" s="87"/>
      <c r="AP28" s="87"/>
      <c r="AQ28" s="106"/>
      <c r="AR28" s="106"/>
      <c r="AS28" s="106"/>
      <c r="AT28" s="102"/>
      <c r="AU28" s="105"/>
      <c r="AV28" s="105"/>
      <c r="AW28" s="105"/>
      <c r="AX28" s="105"/>
    </row>
    <row r="29" spans="2:50">
      <c r="B29" s="125" t="s">
        <v>191</v>
      </c>
      <c r="C29" s="602">
        <v>0</v>
      </c>
      <c r="D29" s="602">
        <v>0</v>
      </c>
      <c r="E29" s="602">
        <v>0</v>
      </c>
      <c r="F29" s="602">
        <v>0</v>
      </c>
      <c r="G29" s="602">
        <v>0</v>
      </c>
      <c r="H29" s="602">
        <v>0</v>
      </c>
      <c r="I29" s="602">
        <v>11.303000000000001</v>
      </c>
      <c r="J29" s="602">
        <v>0</v>
      </c>
      <c r="K29" s="602">
        <v>0</v>
      </c>
      <c r="L29" s="602">
        <v>0</v>
      </c>
      <c r="M29" s="602">
        <v>0</v>
      </c>
      <c r="N29" s="602">
        <v>0</v>
      </c>
      <c r="O29" s="602">
        <v>11.303000000000001</v>
      </c>
      <c r="P29" s="143"/>
      <c r="Q29" s="87"/>
      <c r="R29" s="105"/>
      <c r="S29" s="105"/>
      <c r="T29" s="105"/>
      <c r="U29" s="105"/>
      <c r="V29" s="105"/>
      <c r="W29" s="105"/>
      <c r="X29" s="105"/>
      <c r="Y29" s="105"/>
      <c r="Z29" s="105"/>
      <c r="AA29" s="105"/>
      <c r="AB29" s="105"/>
      <c r="AC29" s="105"/>
      <c r="AD29" s="105"/>
      <c r="AF29" s="105"/>
      <c r="AG29" s="105"/>
      <c r="AH29" s="105"/>
      <c r="AI29" s="105"/>
      <c r="AJ29" s="105"/>
      <c r="AK29" s="105"/>
      <c r="AL29" s="105"/>
      <c r="AM29" s="105"/>
      <c r="AN29" s="105"/>
      <c r="AO29" s="105"/>
      <c r="AP29" s="105"/>
      <c r="AQ29" s="105"/>
      <c r="AT29" s="105"/>
      <c r="AU29" s="105"/>
      <c r="AV29" s="105"/>
      <c r="AW29" s="105"/>
      <c r="AX29" s="105"/>
    </row>
    <row r="30" spans="2:50">
      <c r="B30" s="125" t="s">
        <v>199</v>
      </c>
      <c r="C30" s="602">
        <v>0</v>
      </c>
      <c r="D30" s="602">
        <v>0</v>
      </c>
      <c r="E30" s="602">
        <v>0</v>
      </c>
      <c r="F30" s="602">
        <v>0</v>
      </c>
      <c r="G30" s="602">
        <v>0</v>
      </c>
      <c r="H30" s="602">
        <v>0</v>
      </c>
      <c r="I30" s="602">
        <v>0</v>
      </c>
      <c r="J30" s="602">
        <v>0</v>
      </c>
      <c r="K30" s="602">
        <v>0</v>
      </c>
      <c r="L30" s="602">
        <v>0.10768999999999999</v>
      </c>
      <c r="M30" s="602">
        <v>0.19605</v>
      </c>
      <c r="N30" s="602">
        <v>0.13658999999999999</v>
      </c>
      <c r="O30" s="602">
        <v>0.44033</v>
      </c>
      <c r="P30" s="143"/>
      <c r="Q30" s="87"/>
      <c r="R30" s="87"/>
      <c r="S30" s="87"/>
      <c r="T30" s="87"/>
      <c r="U30" s="87"/>
      <c r="V30" s="87"/>
      <c r="W30" s="87"/>
      <c r="X30" s="87"/>
      <c r="Y30" s="87"/>
      <c r="Z30" s="87"/>
      <c r="AA30" s="87"/>
      <c r="AB30" s="87"/>
      <c r="AC30" s="87"/>
      <c r="AD30" s="87"/>
      <c r="AE30" s="188"/>
      <c r="AF30" s="87"/>
      <c r="AG30" s="87"/>
      <c r="AH30" s="87"/>
      <c r="AI30" s="87"/>
      <c r="AJ30" s="87"/>
      <c r="AK30" s="87"/>
      <c r="AL30" s="87"/>
      <c r="AM30" s="87"/>
      <c r="AN30" s="87"/>
      <c r="AO30" s="87"/>
      <c r="AP30" s="105"/>
      <c r="AQ30" s="87"/>
      <c r="AR30" s="188"/>
      <c r="AS30" s="188"/>
      <c r="AT30" s="87"/>
      <c r="AU30" s="105"/>
      <c r="AV30" s="105"/>
      <c r="AW30" s="105"/>
      <c r="AX30" s="105"/>
    </row>
    <row r="31" spans="2:50">
      <c r="B31" s="90" t="s">
        <v>51</v>
      </c>
      <c r="C31" s="602">
        <v>1391.7965300000001</v>
      </c>
      <c r="D31" s="602">
        <v>1306.4672399999999</v>
      </c>
      <c r="E31" s="602">
        <v>1425.7312400000001</v>
      </c>
      <c r="F31" s="602">
        <v>1384.8056799999999</v>
      </c>
      <c r="G31" s="602">
        <v>1413.1653699999999</v>
      </c>
      <c r="H31" s="602">
        <v>1392.3972100000001</v>
      </c>
      <c r="I31" s="602">
        <v>1328.28262</v>
      </c>
      <c r="J31" s="602">
        <v>1422.4180699999999</v>
      </c>
      <c r="K31" s="602">
        <v>1376.12382</v>
      </c>
      <c r="L31" s="602">
        <v>1435.11493</v>
      </c>
      <c r="M31" s="602">
        <v>1397.6869300000001</v>
      </c>
      <c r="N31" s="602">
        <v>1481.66822</v>
      </c>
      <c r="O31" s="602">
        <v>16755.657859999999</v>
      </c>
      <c r="P31" s="143"/>
      <c r="Q31" s="87"/>
      <c r="R31" s="87"/>
      <c r="S31" s="87"/>
      <c r="T31" s="87"/>
      <c r="U31" s="87"/>
      <c r="V31" s="87"/>
      <c r="W31" s="87"/>
      <c r="X31" s="87"/>
      <c r="Y31" s="87"/>
      <c r="Z31" s="87"/>
      <c r="AA31" s="87"/>
      <c r="AB31" s="87"/>
      <c r="AC31" s="87"/>
      <c r="AD31" s="87"/>
      <c r="AE31" s="188"/>
      <c r="AF31" s="87"/>
      <c r="AG31" s="87"/>
      <c r="AH31" s="87"/>
      <c r="AI31" s="87"/>
      <c r="AJ31" s="87"/>
      <c r="AK31" s="87"/>
      <c r="AL31" s="87"/>
      <c r="AM31" s="87"/>
      <c r="AN31" s="87"/>
      <c r="AO31" s="87"/>
      <c r="AP31" s="105"/>
      <c r="AQ31" s="87"/>
      <c r="AR31" s="188"/>
      <c r="AS31" s="188"/>
      <c r="AT31" s="87"/>
      <c r="AU31" s="105"/>
      <c r="AV31" s="105"/>
      <c r="AW31" s="105"/>
      <c r="AX31" s="105"/>
    </row>
    <row r="32" spans="2:50">
      <c r="B32" s="87"/>
      <c r="C32" s="87"/>
      <c r="D32" s="87"/>
      <c r="E32" s="87"/>
      <c r="F32" s="87"/>
      <c r="G32" s="87"/>
      <c r="H32" s="87"/>
      <c r="I32" s="87"/>
      <c r="J32" s="87"/>
      <c r="K32" s="87"/>
      <c r="L32" s="87"/>
      <c r="M32" s="87"/>
      <c r="N32" s="102"/>
      <c r="O32" s="102"/>
      <c r="P32" s="73"/>
      <c r="Q32" s="87"/>
      <c r="R32" s="87"/>
      <c r="S32" s="87"/>
      <c r="T32" s="87"/>
      <c r="U32" s="87"/>
      <c r="V32" s="87"/>
      <c r="W32" s="87"/>
      <c r="X32" s="87"/>
      <c r="Y32" s="87"/>
      <c r="Z32" s="87"/>
      <c r="AA32" s="87"/>
      <c r="AB32" s="87"/>
      <c r="AC32" s="87"/>
      <c r="AD32" s="87"/>
      <c r="AE32" s="188"/>
      <c r="AF32" s="87"/>
      <c r="AG32" s="87"/>
      <c r="AH32" s="87"/>
      <c r="AI32" s="87"/>
      <c r="AJ32" s="87"/>
      <c r="AK32" s="87"/>
      <c r="AL32" s="87"/>
      <c r="AM32" s="87"/>
      <c r="AN32" s="87"/>
      <c r="AO32" s="87"/>
      <c r="AP32" s="105"/>
      <c r="AQ32" s="87"/>
      <c r="AR32" s="188"/>
      <c r="AS32" s="188"/>
      <c r="AT32" s="87"/>
      <c r="AU32" s="105"/>
      <c r="AV32" s="105"/>
      <c r="AW32" s="105"/>
      <c r="AX32" s="105"/>
    </row>
    <row r="33" spans="2:50">
      <c r="B33" s="809" t="s">
        <v>54</v>
      </c>
      <c r="C33" s="810"/>
      <c r="D33" s="810"/>
      <c r="E33" s="810"/>
      <c r="F33" s="810"/>
      <c r="G33" s="810"/>
      <c r="H33" s="810"/>
      <c r="I33" s="810"/>
      <c r="J33" s="810"/>
      <c r="K33" s="810"/>
      <c r="L33" s="810"/>
      <c r="M33" s="810"/>
      <c r="N33" s="810"/>
      <c r="O33" s="811"/>
      <c r="P33" s="43"/>
      <c r="Q33" s="87"/>
      <c r="R33" s="87"/>
      <c r="S33" s="87"/>
      <c r="T33" s="87"/>
      <c r="U33" s="87"/>
      <c r="V33" s="87"/>
      <c r="W33" s="87"/>
      <c r="X33" s="87"/>
      <c r="Y33" s="87"/>
      <c r="Z33" s="87"/>
      <c r="AA33" s="87"/>
      <c r="AB33" s="87"/>
      <c r="AC33" s="87"/>
      <c r="AD33" s="87"/>
      <c r="AE33" s="188"/>
      <c r="AF33" s="87"/>
      <c r="AG33" s="87"/>
      <c r="AH33" s="87"/>
      <c r="AI33" s="87"/>
      <c r="AJ33" s="87"/>
      <c r="AK33" s="87"/>
      <c r="AL33" s="87"/>
      <c r="AM33" s="87"/>
      <c r="AN33" s="87"/>
      <c r="AO33" s="87"/>
      <c r="AP33" s="105"/>
      <c r="AQ33" s="87"/>
      <c r="AR33" s="188"/>
      <c r="AS33" s="188"/>
      <c r="AT33" s="87"/>
      <c r="AU33" s="105"/>
      <c r="AV33" s="105"/>
      <c r="AW33" s="105"/>
      <c r="AX33" s="105"/>
    </row>
    <row r="34" spans="2:50" ht="12.75" customHeight="1">
      <c r="B34" s="90" t="s">
        <v>37</v>
      </c>
      <c r="C34" s="90" t="s">
        <v>27</v>
      </c>
      <c r="D34" s="90" t="s">
        <v>28</v>
      </c>
      <c r="E34" s="90" t="s">
        <v>29</v>
      </c>
      <c r="F34" s="90" t="s">
        <v>30</v>
      </c>
      <c r="G34" s="90" t="s">
        <v>31</v>
      </c>
      <c r="H34" s="90" t="s">
        <v>32</v>
      </c>
      <c r="I34" s="90" t="s">
        <v>38</v>
      </c>
      <c r="J34" s="90" t="s">
        <v>39</v>
      </c>
      <c r="K34" s="90" t="s">
        <v>40</v>
      </c>
      <c r="L34" s="90" t="s">
        <v>41</v>
      </c>
      <c r="M34" s="90" t="s">
        <v>42</v>
      </c>
      <c r="N34" s="90" t="s">
        <v>43</v>
      </c>
      <c r="O34" s="603">
        <v>2011</v>
      </c>
      <c r="P34" s="113"/>
      <c r="Q34" s="87"/>
      <c r="R34" s="87"/>
      <c r="S34" s="87"/>
      <c r="T34" s="87"/>
      <c r="U34" s="87"/>
      <c r="V34" s="87"/>
      <c r="W34" s="87"/>
      <c r="X34" s="87"/>
      <c r="Y34" s="87"/>
      <c r="Z34" s="87"/>
      <c r="AA34" s="87"/>
      <c r="AB34" s="87"/>
      <c r="AC34" s="87"/>
      <c r="AD34" s="87"/>
      <c r="AE34" s="188"/>
      <c r="AF34" s="87"/>
      <c r="AG34" s="87"/>
      <c r="AH34" s="87"/>
      <c r="AI34" s="87"/>
      <c r="AJ34" s="87"/>
      <c r="AK34" s="87"/>
      <c r="AL34" s="87"/>
      <c r="AM34" s="87"/>
      <c r="AN34" s="87"/>
      <c r="AO34" s="87"/>
      <c r="AP34" s="105"/>
      <c r="AQ34" s="105"/>
      <c r="AT34" s="105"/>
      <c r="AU34" s="105"/>
      <c r="AV34" s="105"/>
      <c r="AW34" s="105"/>
      <c r="AX34" s="105"/>
    </row>
    <row r="35" spans="2:50">
      <c r="B35" s="95" t="s">
        <v>44</v>
      </c>
      <c r="C35" s="92">
        <v>36.712389999999999</v>
      </c>
      <c r="D35" s="92">
        <v>18.877690000000001</v>
      </c>
      <c r="E35" s="92">
        <v>26.21116</v>
      </c>
      <c r="F35" s="92">
        <v>25.54862</v>
      </c>
      <c r="G35" s="92">
        <v>21.34721</v>
      </c>
      <c r="H35" s="92">
        <v>24.41056</v>
      </c>
      <c r="I35" s="109">
        <v>7.4142299999999999</v>
      </c>
      <c r="J35" s="109">
        <v>10.921659999999999</v>
      </c>
      <c r="K35" s="109">
        <v>8.7682099999999998</v>
      </c>
      <c r="L35" s="109">
        <v>2.4707400000000002</v>
      </c>
      <c r="M35" s="109">
        <v>0.94120000000000004</v>
      </c>
      <c r="N35" s="109">
        <v>8.5626099999999994</v>
      </c>
      <c r="O35" s="92">
        <v>192.18628000000004</v>
      </c>
      <c r="P35" s="115"/>
      <c r="Q35" s="87"/>
      <c r="R35" s="87"/>
      <c r="S35" s="87"/>
      <c r="T35" s="87"/>
      <c r="U35" s="87"/>
      <c r="V35" s="87"/>
      <c r="W35" s="87"/>
      <c r="X35" s="87"/>
      <c r="Y35" s="87"/>
      <c r="Z35" s="87"/>
      <c r="AA35" s="87"/>
      <c r="AB35" s="87"/>
      <c r="AC35" s="87"/>
      <c r="AD35" s="87"/>
      <c r="AE35" s="188"/>
      <c r="AF35" s="87"/>
      <c r="AG35" s="87"/>
      <c r="AH35" s="87"/>
      <c r="AI35" s="87"/>
      <c r="AJ35" s="87"/>
      <c r="AK35" s="87"/>
      <c r="AL35" s="87"/>
      <c r="AM35" s="87"/>
      <c r="AN35" s="87"/>
      <c r="AO35" s="87"/>
      <c r="AP35" s="105"/>
      <c r="AQ35" s="105"/>
      <c r="AT35" s="105"/>
      <c r="AU35" s="105"/>
      <c r="AV35" s="105"/>
      <c r="AW35" s="105"/>
      <c r="AX35" s="105"/>
    </row>
    <row r="36" spans="2:50">
      <c r="B36" s="95" t="s">
        <v>45</v>
      </c>
      <c r="C36" s="92">
        <v>752.09595000000002</v>
      </c>
      <c r="D36" s="92">
        <v>702.19974999999999</v>
      </c>
      <c r="E36" s="92">
        <v>812.20011</v>
      </c>
      <c r="F36" s="92">
        <v>842.75221999999997</v>
      </c>
      <c r="G36" s="92">
        <v>1069.74863</v>
      </c>
      <c r="H36" s="92">
        <v>938.07060000000001</v>
      </c>
      <c r="I36" s="92">
        <v>978.72288000000003</v>
      </c>
      <c r="J36" s="92">
        <v>981.07030999999995</v>
      </c>
      <c r="K36" s="92">
        <v>1051.82259</v>
      </c>
      <c r="L36" s="92">
        <v>939.15935000000002</v>
      </c>
      <c r="M36" s="92">
        <v>873.12725</v>
      </c>
      <c r="N36" s="92">
        <v>1058.6267499999999</v>
      </c>
      <c r="O36" s="92">
        <v>10999.596390000001</v>
      </c>
      <c r="P36" s="115"/>
      <c r="Q36" s="87"/>
      <c r="R36" s="87"/>
      <c r="S36" s="87"/>
      <c r="T36" s="87"/>
      <c r="U36" s="87"/>
      <c r="V36" s="87"/>
      <c r="W36" s="87"/>
      <c r="X36" s="87"/>
      <c r="Y36" s="87"/>
      <c r="Z36" s="87"/>
      <c r="AA36" s="87"/>
      <c r="AB36" s="87"/>
      <c r="AC36" s="87"/>
      <c r="AD36" s="87"/>
      <c r="AE36" s="188"/>
      <c r="AF36" s="87"/>
      <c r="AG36" s="87"/>
      <c r="AH36" s="87"/>
      <c r="AI36" s="87"/>
      <c r="AJ36" s="87"/>
      <c r="AK36" s="87"/>
      <c r="AL36" s="87"/>
      <c r="AM36" s="87"/>
      <c r="AN36" s="87"/>
      <c r="AO36" s="87"/>
      <c r="AP36" s="105"/>
      <c r="AQ36" s="105"/>
      <c r="AT36" s="105"/>
      <c r="AU36" s="105"/>
      <c r="AV36" s="105"/>
      <c r="AW36" s="105"/>
      <c r="AX36" s="105"/>
    </row>
    <row r="37" spans="2:50">
      <c r="B37" s="95" t="s">
        <v>46</v>
      </c>
      <c r="C37" s="92">
        <v>6.2682200000000003</v>
      </c>
      <c r="D37" s="92">
        <v>8.30213</v>
      </c>
      <c r="E37" s="92">
        <v>5.8181399999999996</v>
      </c>
      <c r="F37" s="92">
        <v>5.2762799999999999</v>
      </c>
      <c r="G37" s="92">
        <v>5.9633599999999998</v>
      </c>
      <c r="H37" s="92">
        <v>5.2165600000000003</v>
      </c>
      <c r="I37" s="109">
        <v>5.3640999999999996</v>
      </c>
      <c r="J37" s="109">
        <v>5.1400800000000002</v>
      </c>
      <c r="K37" s="109">
        <v>5.17685</v>
      </c>
      <c r="L37" s="109">
        <v>6.0432399999999999</v>
      </c>
      <c r="M37" s="109">
        <v>6.0349199999999996</v>
      </c>
      <c r="N37" s="109">
        <v>6.6325099999999999</v>
      </c>
      <c r="O37" s="92">
        <v>71.23639</v>
      </c>
      <c r="P37" s="115"/>
      <c r="Q37" s="87"/>
      <c r="R37" s="87"/>
      <c r="S37" s="87"/>
      <c r="T37" s="87"/>
      <c r="U37" s="87"/>
      <c r="V37" s="87"/>
      <c r="W37" s="87"/>
      <c r="X37" s="87"/>
      <c r="Y37" s="87"/>
      <c r="Z37" s="87"/>
      <c r="AA37" s="87"/>
      <c r="AB37" s="87"/>
      <c r="AC37" s="87"/>
      <c r="AD37" s="87"/>
      <c r="AE37" s="188"/>
      <c r="AF37" s="87"/>
      <c r="AG37" s="87"/>
      <c r="AH37" s="87"/>
      <c r="AI37" s="87"/>
      <c r="AJ37" s="87"/>
      <c r="AK37" s="87"/>
      <c r="AL37" s="87"/>
      <c r="AM37" s="87"/>
      <c r="AN37" s="87"/>
      <c r="AO37" s="87"/>
      <c r="AP37" s="105"/>
      <c r="AQ37" s="105"/>
      <c r="AT37" s="105"/>
      <c r="AU37" s="105"/>
      <c r="AV37" s="105"/>
      <c r="AW37" s="105"/>
      <c r="AX37" s="105"/>
    </row>
    <row r="38" spans="2:50">
      <c r="B38" s="95" t="s">
        <v>47</v>
      </c>
      <c r="C38" s="92">
        <v>10.9529</v>
      </c>
      <c r="D38" s="92">
        <v>4.3826000000000001</v>
      </c>
      <c r="E38" s="92">
        <v>9.7706999999999997</v>
      </c>
      <c r="F38" s="92">
        <v>7.7103999999999999</v>
      </c>
      <c r="G38" s="92">
        <v>4.6824300000000001</v>
      </c>
      <c r="H38" s="92">
        <v>4.8868999999999998</v>
      </c>
      <c r="I38" s="109">
        <v>0.94799999999999995</v>
      </c>
      <c r="J38" s="109">
        <v>2.2254</v>
      </c>
      <c r="K38" s="109">
        <v>3.9116</v>
      </c>
      <c r="L38" s="109">
        <v>7.9760999999999997</v>
      </c>
      <c r="M38" s="109">
        <v>6.4500400000000004</v>
      </c>
      <c r="N38" s="109">
        <v>5.17</v>
      </c>
      <c r="O38" s="92">
        <v>69.067070000000001</v>
      </c>
      <c r="P38" s="115"/>
      <c r="Q38" s="87"/>
      <c r="R38" s="87"/>
      <c r="S38" s="87"/>
      <c r="T38" s="87"/>
      <c r="U38" s="87"/>
      <c r="V38" s="87"/>
      <c r="W38" s="87"/>
      <c r="X38" s="87"/>
      <c r="Y38" s="87"/>
      <c r="Z38" s="87"/>
      <c r="AA38" s="87"/>
      <c r="AB38" s="87"/>
      <c r="AC38" s="87"/>
      <c r="AD38" s="87"/>
      <c r="AE38" s="188"/>
      <c r="AF38" s="87"/>
      <c r="AG38" s="87"/>
      <c r="AH38" s="87"/>
      <c r="AI38" s="87"/>
      <c r="AJ38" s="87"/>
      <c r="AK38" s="87"/>
      <c r="AL38" s="87"/>
      <c r="AM38" s="87"/>
      <c r="AN38" s="87"/>
      <c r="AO38" s="87"/>
      <c r="AP38" s="105"/>
      <c r="AQ38" s="105"/>
      <c r="AT38" s="105"/>
      <c r="AU38" s="105"/>
      <c r="AV38" s="105"/>
      <c r="AW38" s="105"/>
      <c r="AX38" s="105"/>
    </row>
    <row r="39" spans="2:50">
      <c r="B39" s="95" t="s">
        <v>48</v>
      </c>
      <c r="C39" s="92">
        <v>0</v>
      </c>
      <c r="D39" s="92">
        <v>0</v>
      </c>
      <c r="E39" s="92">
        <v>0</v>
      </c>
      <c r="F39" s="92">
        <v>0</v>
      </c>
      <c r="G39" s="92">
        <v>0</v>
      </c>
      <c r="H39" s="92">
        <v>0</v>
      </c>
      <c r="I39" s="92">
        <v>0</v>
      </c>
      <c r="J39" s="92">
        <v>0</v>
      </c>
      <c r="K39" s="92">
        <v>0</v>
      </c>
      <c r="L39" s="92">
        <v>0</v>
      </c>
      <c r="M39" s="92">
        <v>0</v>
      </c>
      <c r="N39" s="92">
        <v>0</v>
      </c>
      <c r="O39" s="92">
        <v>0</v>
      </c>
      <c r="P39" s="115"/>
      <c r="Q39" s="87"/>
      <c r="R39" s="87"/>
      <c r="S39" s="87"/>
      <c r="T39" s="87"/>
      <c r="U39" s="87"/>
      <c r="V39" s="87"/>
      <c r="W39" s="87"/>
      <c r="X39" s="87"/>
      <c r="Y39" s="87"/>
      <c r="Z39" s="87"/>
      <c r="AA39" s="87"/>
      <c r="AB39" s="87"/>
      <c r="AC39" s="87"/>
      <c r="AD39" s="87"/>
      <c r="AE39" s="188"/>
      <c r="AF39" s="87"/>
      <c r="AG39" s="87"/>
      <c r="AH39" s="87"/>
      <c r="AI39" s="87"/>
      <c r="AJ39" s="87"/>
      <c r="AK39" s="87"/>
      <c r="AL39" s="87"/>
      <c r="AM39" s="87"/>
      <c r="AN39" s="87"/>
      <c r="AO39" s="87"/>
      <c r="AP39" s="87"/>
      <c r="AQ39" s="105"/>
      <c r="AT39" s="105"/>
      <c r="AU39" s="105"/>
      <c r="AV39" s="105"/>
      <c r="AW39" s="105"/>
      <c r="AX39" s="105"/>
    </row>
    <row r="40" spans="2:50">
      <c r="B40" s="95" t="s">
        <v>49</v>
      </c>
      <c r="C40" s="92">
        <v>390.65287000000001</v>
      </c>
      <c r="D40" s="92">
        <v>384.21078</v>
      </c>
      <c r="E40" s="92">
        <v>396.77508999999998</v>
      </c>
      <c r="F40" s="92">
        <v>369.38037000000003</v>
      </c>
      <c r="G40" s="92">
        <v>267.59804000000003</v>
      </c>
      <c r="H40" s="92">
        <v>297.52431999999999</v>
      </c>
      <c r="I40" s="92">
        <v>266.11743000000001</v>
      </c>
      <c r="J40" s="92">
        <v>314.92340999999999</v>
      </c>
      <c r="K40" s="92">
        <v>273.61624</v>
      </c>
      <c r="L40" s="92">
        <v>368.85973000000001</v>
      </c>
      <c r="M40" s="92">
        <v>415.17599999999999</v>
      </c>
      <c r="N40" s="92">
        <v>358.94565999999998</v>
      </c>
      <c r="O40" s="92">
        <v>4103.7799399999994</v>
      </c>
      <c r="P40" s="115"/>
      <c r="Q40" s="87"/>
      <c r="R40" s="201"/>
      <c r="S40" s="201"/>
      <c r="T40" s="201"/>
      <c r="U40" s="201"/>
      <c r="V40" s="201"/>
      <c r="W40" s="201"/>
      <c r="X40" s="201"/>
      <c r="Y40" s="201"/>
      <c r="Z40" s="201"/>
      <c r="AA40" s="201"/>
      <c r="AB40" s="105"/>
      <c r="AC40" s="105"/>
      <c r="AD40" s="105"/>
      <c r="AF40" s="105"/>
      <c r="AG40" s="105"/>
      <c r="AH40" s="105"/>
      <c r="AI40" s="105"/>
      <c r="AJ40" s="105"/>
      <c r="AK40" s="105"/>
      <c r="AL40" s="105"/>
      <c r="AM40" s="105"/>
      <c r="AN40" s="105"/>
      <c r="AO40" s="105"/>
      <c r="AP40" s="105"/>
      <c r="AQ40" s="105"/>
      <c r="AT40" s="105"/>
      <c r="AU40" s="105"/>
      <c r="AV40" s="105"/>
      <c r="AW40" s="105"/>
      <c r="AX40" s="105"/>
    </row>
    <row r="41" spans="2:50">
      <c r="B41" s="95" t="s">
        <v>50</v>
      </c>
      <c r="C41" s="92">
        <v>88.358969999999999</v>
      </c>
      <c r="D41" s="92">
        <v>23.962440000000001</v>
      </c>
      <c r="E41" s="92">
        <v>55.895719999999997</v>
      </c>
      <c r="F41" s="92">
        <v>49.493000000000002</v>
      </c>
      <c r="G41" s="92">
        <v>8.9499700000000004</v>
      </c>
      <c r="H41" s="92">
        <v>69.526830000000004</v>
      </c>
      <c r="I41" s="110">
        <v>7.12188</v>
      </c>
      <c r="J41" s="110">
        <v>6.5948799999999999</v>
      </c>
      <c r="K41" s="110">
        <v>6.6690100000000001</v>
      </c>
      <c r="L41" s="110">
        <v>14.8042</v>
      </c>
      <c r="M41" s="110">
        <v>18.144069999999999</v>
      </c>
      <c r="N41" s="110">
        <v>11.27922</v>
      </c>
      <c r="O41" s="92">
        <v>360.80018999999999</v>
      </c>
      <c r="P41" s="115"/>
      <c r="Q41" s="87"/>
      <c r="R41" s="191"/>
      <c r="S41" s="191"/>
      <c r="T41" s="191"/>
      <c r="U41" s="191"/>
      <c r="V41" s="191"/>
      <c r="W41" s="191"/>
      <c r="X41" s="191"/>
      <c r="Y41" s="191"/>
      <c r="Z41" s="191"/>
      <c r="AA41" s="191"/>
      <c r="AB41" s="87"/>
      <c r="AC41" s="87"/>
      <c r="AD41" s="87"/>
      <c r="AE41" s="188"/>
      <c r="AF41" s="87"/>
      <c r="AG41" s="87"/>
      <c r="AH41" s="87"/>
      <c r="AI41" s="87"/>
      <c r="AJ41" s="87"/>
      <c r="AK41" s="87"/>
      <c r="AL41" s="87"/>
      <c r="AM41" s="87"/>
      <c r="AN41" s="87"/>
      <c r="AO41" s="87"/>
      <c r="AP41" s="87"/>
      <c r="AQ41" s="105"/>
      <c r="AT41" s="105"/>
      <c r="AU41" s="105"/>
      <c r="AV41" s="105"/>
      <c r="AW41" s="105"/>
      <c r="AX41" s="105"/>
    </row>
    <row r="42" spans="2:50">
      <c r="B42" s="111" t="s">
        <v>191</v>
      </c>
      <c r="C42" s="110">
        <v>0</v>
      </c>
      <c r="D42" s="110">
        <v>0</v>
      </c>
      <c r="E42" s="110">
        <v>0</v>
      </c>
      <c r="F42" s="110">
        <v>0</v>
      </c>
      <c r="G42" s="110">
        <v>0</v>
      </c>
      <c r="H42" s="110">
        <v>0</v>
      </c>
      <c r="I42" s="110">
        <v>0</v>
      </c>
      <c r="J42" s="110">
        <v>0</v>
      </c>
      <c r="K42" s="110">
        <v>0</v>
      </c>
      <c r="L42" s="110">
        <v>56.945999999999998</v>
      </c>
      <c r="M42" s="110">
        <v>35.526000000000003</v>
      </c>
      <c r="N42" s="110">
        <v>0</v>
      </c>
      <c r="O42" s="82">
        <v>92.472000000000008</v>
      </c>
      <c r="P42" s="115"/>
      <c r="Q42" s="87"/>
      <c r="R42" s="191"/>
      <c r="S42" s="191"/>
      <c r="T42" s="191"/>
      <c r="U42" s="191"/>
      <c r="V42" s="191"/>
      <c r="W42" s="191"/>
      <c r="X42" s="191"/>
      <c r="Y42" s="191"/>
      <c r="Z42" s="191"/>
      <c r="AA42" s="191"/>
      <c r="AB42" s="87"/>
      <c r="AC42" s="87"/>
      <c r="AD42" s="87"/>
      <c r="AE42" s="188"/>
      <c r="AF42" s="87"/>
      <c r="AG42" s="87"/>
      <c r="AH42" s="87"/>
      <c r="AI42" s="87"/>
      <c r="AJ42" s="87"/>
      <c r="AK42" s="87"/>
      <c r="AL42" s="87"/>
      <c r="AM42" s="87"/>
      <c r="AN42" s="87"/>
      <c r="AO42" s="87"/>
      <c r="AP42" s="87"/>
      <c r="AQ42" s="105"/>
      <c r="AT42" s="105"/>
      <c r="AU42" s="105"/>
      <c r="AV42" s="105"/>
      <c r="AW42" s="105"/>
      <c r="AX42" s="105"/>
    </row>
    <row r="43" spans="2:50">
      <c r="B43" s="90" t="s">
        <v>51</v>
      </c>
      <c r="C43" s="92">
        <v>1285.0413000000001</v>
      </c>
      <c r="D43" s="92">
        <v>1141.9353900000001</v>
      </c>
      <c r="E43" s="92">
        <v>1306.67092</v>
      </c>
      <c r="F43" s="92">
        <v>1300.1608900000001</v>
      </c>
      <c r="G43" s="92">
        <v>1378.28964</v>
      </c>
      <c r="H43" s="92">
        <v>1339.6357700000001</v>
      </c>
      <c r="I43" s="92">
        <v>1265.6885199999999</v>
      </c>
      <c r="J43" s="92">
        <v>1320.87574</v>
      </c>
      <c r="K43" s="92">
        <v>1349.9645</v>
      </c>
      <c r="L43" s="92">
        <v>1396.25936</v>
      </c>
      <c r="M43" s="92">
        <v>1355.39948</v>
      </c>
      <c r="N43" s="86">
        <v>1449.2167499999996</v>
      </c>
      <c r="O43" s="115">
        <v>15889.13826</v>
      </c>
      <c r="P43" s="115"/>
      <c r="Q43" s="87"/>
      <c r="R43" s="191"/>
      <c r="S43" s="805"/>
      <c r="T43" s="805"/>
      <c r="U43" s="805"/>
      <c r="V43" s="805"/>
      <c r="W43" s="805"/>
      <c r="X43" s="805"/>
      <c r="Y43" s="805"/>
      <c r="Z43" s="191"/>
      <c r="AA43" s="191"/>
      <c r="AB43" s="87"/>
      <c r="AC43" s="87"/>
      <c r="AD43" s="87"/>
      <c r="AE43" s="188"/>
      <c r="AF43" s="87"/>
      <c r="AG43" s="87"/>
      <c r="AH43" s="87"/>
      <c r="AI43" s="87"/>
      <c r="AJ43" s="87"/>
      <c r="AK43" s="87"/>
      <c r="AL43" s="87"/>
      <c r="AM43" s="87"/>
      <c r="AN43" s="87"/>
      <c r="AO43" s="87"/>
      <c r="AP43" s="87"/>
      <c r="AQ43" s="105"/>
      <c r="AT43" s="105"/>
      <c r="AU43" s="105"/>
      <c r="AV43" s="105"/>
      <c r="AW43" s="105"/>
      <c r="AX43" s="105"/>
    </row>
    <row r="44" spans="2:50">
      <c r="R44" s="191"/>
      <c r="S44" s="113"/>
      <c r="T44" s="113"/>
      <c r="U44" s="113"/>
      <c r="V44" s="113"/>
      <c r="W44" s="113"/>
      <c r="X44" s="113"/>
      <c r="Y44" s="113"/>
      <c r="Z44" s="191"/>
      <c r="AA44" s="191"/>
      <c r="AB44" s="87"/>
      <c r="AC44" s="87"/>
      <c r="AD44" s="87"/>
      <c r="AE44" s="188"/>
      <c r="AF44" s="87"/>
      <c r="AG44" s="87"/>
      <c r="AH44" s="87"/>
      <c r="AI44" s="87"/>
      <c r="AJ44" s="87"/>
      <c r="AK44" s="87"/>
      <c r="AL44" s="87"/>
      <c r="AM44" s="87"/>
      <c r="AN44" s="87"/>
      <c r="AO44" s="87"/>
      <c r="AP44" s="87"/>
      <c r="AQ44" s="105"/>
      <c r="AT44" s="105"/>
      <c r="AU44" s="105"/>
      <c r="AV44" s="105"/>
      <c r="AW44" s="105"/>
      <c r="AX44" s="105"/>
    </row>
    <row r="45" spans="2:50">
      <c r="B45" s="809" t="s">
        <v>53</v>
      </c>
      <c r="C45" s="810"/>
      <c r="D45" s="810"/>
      <c r="E45" s="810"/>
      <c r="F45" s="810"/>
      <c r="G45" s="810"/>
      <c r="H45" s="810"/>
      <c r="I45" s="810"/>
      <c r="J45" s="810"/>
      <c r="K45" s="810"/>
      <c r="L45" s="810"/>
      <c r="M45" s="810"/>
      <c r="N45" s="810"/>
      <c r="O45" s="811"/>
      <c r="P45" s="43"/>
      <c r="Q45" s="87"/>
      <c r="R45" s="191"/>
      <c r="S45" s="173"/>
      <c r="T45" s="173"/>
      <c r="U45" s="173"/>
      <c r="V45" s="173"/>
      <c r="W45" s="9"/>
      <c r="X45" s="173"/>
      <c r="Y45" s="173"/>
      <c r="Z45" s="191"/>
      <c r="AA45" s="201"/>
      <c r="AB45" s="87"/>
      <c r="AC45" s="87"/>
      <c r="AD45" s="87"/>
      <c r="AE45" s="188"/>
      <c r="AF45" s="87"/>
      <c r="AG45" s="87"/>
      <c r="AH45" s="87"/>
      <c r="AI45" s="87"/>
      <c r="AJ45" s="87"/>
      <c r="AK45" s="87"/>
      <c r="AL45" s="87"/>
      <c r="AM45" s="87"/>
      <c r="AN45" s="87"/>
      <c r="AO45" s="87"/>
      <c r="AP45" s="87"/>
      <c r="AQ45" s="105"/>
      <c r="AT45" s="105"/>
      <c r="AU45" s="105"/>
      <c r="AV45" s="105"/>
      <c r="AW45" s="105"/>
      <c r="AX45" s="105"/>
    </row>
    <row r="46" spans="2:50">
      <c r="B46" s="90" t="s">
        <v>37</v>
      </c>
      <c r="C46" s="90" t="s">
        <v>27</v>
      </c>
      <c r="D46" s="90" t="s">
        <v>28</v>
      </c>
      <c r="E46" s="90" t="s">
        <v>29</v>
      </c>
      <c r="F46" s="90" t="s">
        <v>30</v>
      </c>
      <c r="G46" s="90" t="s">
        <v>31</v>
      </c>
      <c r="H46" s="90" t="s">
        <v>32</v>
      </c>
      <c r="I46" s="90" t="s">
        <v>38</v>
      </c>
      <c r="J46" s="90" t="s">
        <v>39</v>
      </c>
      <c r="K46" s="90" t="s">
        <v>40</v>
      </c>
      <c r="L46" s="90" t="s">
        <v>41</v>
      </c>
      <c r="M46" s="90" t="s">
        <v>42</v>
      </c>
      <c r="N46" s="90" t="s">
        <v>43</v>
      </c>
      <c r="O46" s="603">
        <v>2010</v>
      </c>
      <c r="P46" s="113"/>
      <c r="Q46" s="87"/>
      <c r="R46" s="191"/>
      <c r="S46" s="202"/>
      <c r="T46" s="202"/>
      <c r="U46" s="202"/>
      <c r="V46" s="202"/>
      <c r="W46" s="9"/>
      <c r="X46" s="202"/>
      <c r="Y46" s="202"/>
      <c r="Z46" s="191"/>
      <c r="AA46" s="191"/>
      <c r="AB46" s="87"/>
      <c r="AC46" s="87"/>
      <c r="AD46" s="87"/>
      <c r="AE46" s="188"/>
      <c r="AF46" s="87"/>
      <c r="AG46" s="87"/>
      <c r="AH46" s="87"/>
      <c r="AI46" s="87"/>
      <c r="AJ46" s="87"/>
      <c r="AK46" s="87"/>
      <c r="AL46" s="87"/>
      <c r="AM46" s="87"/>
      <c r="AN46" s="87"/>
      <c r="AO46" s="87"/>
      <c r="AP46" s="87"/>
      <c r="AQ46" s="105"/>
      <c r="AT46" s="105"/>
      <c r="AU46" s="105"/>
      <c r="AV46" s="105"/>
      <c r="AW46" s="105"/>
      <c r="AX46" s="105"/>
    </row>
    <row r="47" spans="2:50">
      <c r="B47" s="95" t="s">
        <v>44</v>
      </c>
      <c r="C47" s="92">
        <v>26.909189999999999</v>
      </c>
      <c r="D47" s="92">
        <v>48.439190000000004</v>
      </c>
      <c r="E47" s="92">
        <v>26.313759999999998</v>
      </c>
      <c r="F47" s="92">
        <v>27.298410000000001</v>
      </c>
      <c r="G47" s="92">
        <v>8.3511199999999999</v>
      </c>
      <c r="H47" s="92">
        <v>18.32077</v>
      </c>
      <c r="I47" s="92">
        <v>30.891310000000001</v>
      </c>
      <c r="J47" s="92">
        <v>26.905950000000001</v>
      </c>
      <c r="K47" s="92">
        <v>27.225960000000001</v>
      </c>
      <c r="L47" s="92">
        <v>19.497140000000002</v>
      </c>
      <c r="M47" s="92">
        <v>4.0628799999999998</v>
      </c>
      <c r="N47" s="92">
        <v>11.62884</v>
      </c>
      <c r="O47" s="92">
        <v>275.84452000000005</v>
      </c>
      <c r="P47" s="115"/>
      <c r="Q47" s="87"/>
      <c r="R47" s="191"/>
      <c r="S47" s="191"/>
      <c r="T47" s="191"/>
      <c r="U47" s="191"/>
      <c r="V47" s="191"/>
      <c r="W47" s="9"/>
      <c r="X47" s="191"/>
      <c r="Y47" s="191"/>
      <c r="Z47" s="191"/>
      <c r="AA47" s="191"/>
      <c r="AB47" s="87"/>
      <c r="AC47" s="87"/>
      <c r="AD47" s="87"/>
      <c r="AE47" s="188"/>
      <c r="AF47" s="87"/>
      <c r="AG47" s="87"/>
      <c r="AH47" s="87"/>
      <c r="AI47" s="87"/>
      <c r="AJ47" s="87"/>
      <c r="AK47" s="87"/>
      <c r="AL47" s="87"/>
      <c r="AM47" s="87"/>
      <c r="AN47" s="87"/>
      <c r="AO47" s="87"/>
      <c r="AP47" s="87"/>
      <c r="AQ47" s="105"/>
      <c r="AT47" s="105"/>
      <c r="AU47" s="105"/>
      <c r="AV47" s="105"/>
      <c r="AW47" s="105"/>
      <c r="AX47" s="105"/>
    </row>
    <row r="48" spans="2:50">
      <c r="B48" s="95" t="s">
        <v>45</v>
      </c>
      <c r="C48" s="92">
        <v>538.89259000000004</v>
      </c>
      <c r="D48" s="92">
        <v>477.53733999999997</v>
      </c>
      <c r="E48" s="92">
        <v>489.05324999999999</v>
      </c>
      <c r="F48" s="92">
        <v>545.06154000000004</v>
      </c>
      <c r="G48" s="92">
        <v>537.45804999999996</v>
      </c>
      <c r="H48" s="92">
        <v>560.08507999999995</v>
      </c>
      <c r="I48" s="92">
        <v>647.22961999999995</v>
      </c>
      <c r="J48" s="92">
        <v>718.84016999999994</v>
      </c>
      <c r="K48" s="92">
        <v>684.51079000000004</v>
      </c>
      <c r="L48" s="92">
        <v>600.87622999999996</v>
      </c>
      <c r="M48" s="92">
        <v>677.76187000000004</v>
      </c>
      <c r="N48" s="92">
        <v>747.73766999999998</v>
      </c>
      <c r="O48" s="92">
        <v>7225.0442000000003</v>
      </c>
      <c r="P48" s="115"/>
      <c r="Q48" s="87"/>
      <c r="R48" s="191"/>
      <c r="S48" s="191"/>
      <c r="T48" s="191"/>
      <c r="U48" s="191"/>
      <c r="V48" s="191"/>
      <c r="W48" s="9"/>
      <c r="X48" s="191"/>
      <c r="Y48" s="201"/>
      <c r="Z48" s="191"/>
      <c r="AA48" s="191"/>
      <c r="AB48" s="87"/>
      <c r="AC48" s="87"/>
      <c r="AD48" s="87"/>
      <c r="AE48" s="188"/>
      <c r="AF48" s="87"/>
      <c r="AG48" s="87"/>
      <c r="AH48" s="87"/>
      <c r="AI48" s="87"/>
      <c r="AJ48" s="87"/>
      <c r="AK48" s="87"/>
      <c r="AL48" s="87"/>
      <c r="AM48" s="87"/>
      <c r="AN48" s="87"/>
      <c r="AO48" s="87"/>
      <c r="AP48" s="87"/>
      <c r="AQ48" s="105"/>
      <c r="AT48" s="105"/>
      <c r="AU48" s="105"/>
      <c r="AV48" s="105"/>
      <c r="AW48" s="105"/>
      <c r="AX48" s="105"/>
    </row>
    <row r="49" spans="2:50">
      <c r="B49" s="95" t="s">
        <v>52</v>
      </c>
      <c r="C49" s="92">
        <v>5.7890899999999998</v>
      </c>
      <c r="D49" s="92">
        <v>4.9042399999999997</v>
      </c>
      <c r="E49" s="92">
        <v>5.0083900000000003</v>
      </c>
      <c r="F49" s="92">
        <v>4.7862099999999996</v>
      </c>
      <c r="G49" s="92">
        <v>4.8939399999999997</v>
      </c>
      <c r="H49" s="92">
        <v>4.7259900000000004</v>
      </c>
      <c r="I49" s="92">
        <v>4.6731299999999996</v>
      </c>
      <c r="J49" s="92">
        <v>4.8015299999999996</v>
      </c>
      <c r="K49" s="92">
        <v>4.4446300000000001</v>
      </c>
      <c r="L49" s="92">
        <v>4.5465900000000001</v>
      </c>
      <c r="M49" s="92">
        <v>3.3667600000000002</v>
      </c>
      <c r="N49" s="92">
        <v>4.9276600000000004</v>
      </c>
      <c r="O49" s="92">
        <v>56.868159999999996</v>
      </c>
      <c r="P49" s="115"/>
      <c r="Q49" s="87"/>
      <c r="R49" s="191"/>
      <c r="S49" s="191"/>
      <c r="T49" s="191"/>
      <c r="U49" s="191"/>
      <c r="V49" s="191"/>
      <c r="W49" s="9"/>
      <c r="X49" s="191"/>
      <c r="Y49" s="191"/>
      <c r="Z49" s="191"/>
      <c r="AA49" s="191"/>
      <c r="AB49" s="136"/>
      <c r="AC49" s="136"/>
      <c r="AD49" s="136"/>
      <c r="AE49" s="191"/>
      <c r="AF49" s="87"/>
      <c r="AG49" s="87"/>
      <c r="AH49" s="87"/>
      <c r="AI49" s="87"/>
      <c r="AJ49" s="87"/>
      <c r="AK49" s="87"/>
      <c r="AL49" s="87"/>
      <c r="AM49" s="87"/>
      <c r="AN49" s="87"/>
      <c r="AO49" s="87"/>
      <c r="AP49" s="87"/>
      <c r="AQ49" s="105"/>
      <c r="AT49" s="105"/>
      <c r="AU49" s="105"/>
      <c r="AV49" s="105"/>
      <c r="AW49" s="105"/>
      <c r="AX49" s="105"/>
    </row>
    <row r="50" spans="2:50">
      <c r="B50" s="95" t="s">
        <v>47</v>
      </c>
      <c r="C50" s="92">
        <v>8.0222999999999995</v>
      </c>
      <c r="D50" s="92">
        <v>13.7659</v>
      </c>
      <c r="E50" s="92">
        <v>11.1144</v>
      </c>
      <c r="F50" s="92">
        <v>13.957129999999999</v>
      </c>
      <c r="G50" s="92">
        <v>4.2492000000000001</v>
      </c>
      <c r="H50" s="92">
        <v>9.4977999999999998</v>
      </c>
      <c r="I50" s="92">
        <v>13.146800000000001</v>
      </c>
      <c r="J50" s="92">
        <v>12.0138</v>
      </c>
      <c r="K50" s="92">
        <v>7.9436299999999997</v>
      </c>
      <c r="L50" s="92">
        <v>7.3293999999999997</v>
      </c>
      <c r="M50" s="92">
        <v>5.6237000000000004</v>
      </c>
      <c r="N50" s="92">
        <v>7.7438000000000002</v>
      </c>
      <c r="O50" s="92">
        <v>114.40786</v>
      </c>
      <c r="P50" s="115"/>
      <c r="Q50" s="87"/>
      <c r="R50" s="191"/>
      <c r="S50" s="191"/>
      <c r="T50" s="191"/>
      <c r="U50" s="191"/>
      <c r="V50" s="191"/>
      <c r="W50" s="9"/>
      <c r="X50" s="191"/>
      <c r="Y50" s="191"/>
      <c r="Z50" s="191"/>
      <c r="AA50" s="191"/>
      <c r="AB50" s="136"/>
      <c r="AC50" s="136"/>
      <c r="AD50" s="136"/>
      <c r="AE50" s="191"/>
      <c r="AF50" s="87"/>
      <c r="AG50" s="87"/>
      <c r="AH50" s="87"/>
      <c r="AI50" s="87"/>
      <c r="AJ50" s="87"/>
      <c r="AK50" s="87"/>
      <c r="AL50" s="87"/>
      <c r="AM50" s="87"/>
      <c r="AN50" s="87"/>
      <c r="AO50" s="87"/>
      <c r="AP50" s="87"/>
      <c r="AQ50" s="87"/>
      <c r="AR50" s="188"/>
      <c r="AS50" s="188"/>
      <c r="AT50" s="87"/>
      <c r="AU50" s="105"/>
      <c r="AV50" s="105"/>
      <c r="AW50" s="105"/>
      <c r="AX50" s="105"/>
    </row>
    <row r="51" spans="2:50">
      <c r="B51" s="95" t="s">
        <v>48</v>
      </c>
      <c r="C51" s="92">
        <v>174.17599999999999</v>
      </c>
      <c r="D51" s="92">
        <v>211.85400000000001</v>
      </c>
      <c r="E51" s="92">
        <v>231.72900000000001</v>
      </c>
      <c r="F51" s="92">
        <v>148.57</v>
      </c>
      <c r="G51" s="92">
        <v>216.654</v>
      </c>
      <c r="H51" s="92">
        <v>209.78200000000001</v>
      </c>
      <c r="I51" s="92">
        <v>160.471</v>
      </c>
      <c r="J51" s="92">
        <v>63.969000000000001</v>
      </c>
      <c r="K51" s="92">
        <v>0</v>
      </c>
      <c r="L51" s="92">
        <v>94.332999999999998</v>
      </c>
      <c r="M51" s="92">
        <v>0</v>
      </c>
      <c r="N51" s="92">
        <v>0</v>
      </c>
      <c r="O51" s="92">
        <v>1511.538</v>
      </c>
      <c r="P51" s="115"/>
      <c r="Q51" s="87"/>
      <c r="R51" s="191"/>
      <c r="S51" s="201"/>
      <c r="T51" s="201"/>
      <c r="U51" s="201"/>
      <c r="V51" s="201"/>
      <c r="W51" s="9"/>
      <c r="X51" s="201"/>
      <c r="Y51" s="201"/>
      <c r="Z51" s="201"/>
      <c r="AA51" s="201"/>
      <c r="AB51" s="105"/>
      <c r="AC51" s="105"/>
      <c r="AD51" s="136"/>
      <c r="AE51" s="191"/>
      <c r="AF51" s="87"/>
      <c r="AG51" s="87"/>
      <c r="AH51" s="87"/>
      <c r="AI51" s="87"/>
      <c r="AJ51" s="87"/>
      <c r="AK51" s="87"/>
      <c r="AL51" s="87"/>
      <c r="AM51" s="87"/>
      <c r="AN51" s="87"/>
      <c r="AO51" s="87"/>
      <c r="AP51" s="87"/>
      <c r="AQ51" s="87"/>
      <c r="AR51" s="188"/>
      <c r="AS51" s="188"/>
      <c r="AT51" s="87"/>
      <c r="AU51" s="105"/>
      <c r="AV51" s="105"/>
      <c r="AW51" s="105"/>
      <c r="AX51" s="105"/>
    </row>
    <row r="52" spans="2:50">
      <c r="B52" s="95" t="s">
        <v>49</v>
      </c>
      <c r="C52" s="92">
        <v>304.02100999999999</v>
      </c>
      <c r="D52" s="92">
        <v>138.92666</v>
      </c>
      <c r="E52" s="92">
        <v>249.72776999999999</v>
      </c>
      <c r="F52" s="92">
        <v>257.32312000000002</v>
      </c>
      <c r="G52" s="92">
        <v>420.92930999999999</v>
      </c>
      <c r="H52" s="92">
        <v>373.92009000000002</v>
      </c>
      <c r="I52" s="92">
        <v>336.81670000000003</v>
      </c>
      <c r="J52" s="92">
        <v>322.4502</v>
      </c>
      <c r="K52" s="92">
        <v>358.03167999999999</v>
      </c>
      <c r="L52" s="92">
        <v>415.19698</v>
      </c>
      <c r="M52" s="92">
        <v>470.12015000000002</v>
      </c>
      <c r="N52" s="92">
        <v>394.87885999999997</v>
      </c>
      <c r="O52" s="92">
        <v>4042.3425299999999</v>
      </c>
      <c r="P52" s="115"/>
      <c r="Q52" s="87"/>
      <c r="R52" s="191"/>
      <c r="S52" s="201"/>
      <c r="T52" s="201"/>
      <c r="U52" s="201"/>
      <c r="V52" s="201"/>
      <c r="W52" s="9"/>
      <c r="X52" s="201"/>
      <c r="Y52" s="201"/>
      <c r="Z52" s="201"/>
      <c r="AA52" s="201"/>
      <c r="AB52" s="105"/>
      <c r="AC52" s="105"/>
      <c r="AD52" s="136"/>
      <c r="AE52" s="191"/>
      <c r="AF52" s="87"/>
      <c r="AG52" s="87"/>
      <c r="AH52" s="87"/>
      <c r="AI52" s="87"/>
      <c r="AJ52" s="87"/>
      <c r="AK52" s="87"/>
      <c r="AL52" s="87"/>
      <c r="AM52" s="87"/>
      <c r="AN52" s="87"/>
      <c r="AO52" s="87"/>
      <c r="AP52" s="87"/>
      <c r="AQ52" s="87"/>
      <c r="AR52" s="188"/>
      <c r="AS52" s="188"/>
      <c r="AT52" s="87"/>
      <c r="AU52" s="105"/>
      <c r="AV52" s="105"/>
      <c r="AW52" s="105"/>
      <c r="AX52" s="105"/>
    </row>
    <row r="53" spans="2:50">
      <c r="B53" s="95" t="s">
        <v>50</v>
      </c>
      <c r="C53" s="92">
        <v>153.73938999999999</v>
      </c>
      <c r="D53" s="92">
        <v>230.69136</v>
      </c>
      <c r="E53" s="92">
        <v>250.2902</v>
      </c>
      <c r="F53" s="92">
        <v>252.82724999999999</v>
      </c>
      <c r="G53" s="92">
        <v>39.027450000000002</v>
      </c>
      <c r="H53" s="92">
        <v>88.391440000000003</v>
      </c>
      <c r="I53" s="92">
        <v>100.72374000000001</v>
      </c>
      <c r="J53" s="92">
        <v>144.83308</v>
      </c>
      <c r="K53" s="92">
        <v>191.83618000000001</v>
      </c>
      <c r="L53" s="92">
        <v>123.65599</v>
      </c>
      <c r="M53" s="92">
        <v>105.04219999999999</v>
      </c>
      <c r="N53" s="92">
        <v>192.97290000000001</v>
      </c>
      <c r="O53" s="92">
        <v>1874.0311799999999</v>
      </c>
      <c r="P53" s="115"/>
      <c r="Q53" s="87"/>
      <c r="R53" s="191"/>
      <c r="S53" s="201"/>
      <c r="T53" s="201"/>
      <c r="U53" s="201"/>
      <c r="V53" s="201"/>
      <c r="W53" s="9"/>
      <c r="X53" s="201"/>
      <c r="Y53" s="201"/>
      <c r="Z53" s="167"/>
      <c r="AA53" s="201"/>
      <c r="AB53" s="105"/>
      <c r="AC53" s="105"/>
      <c r="AD53" s="136"/>
      <c r="AE53" s="191"/>
      <c r="AF53" s="87"/>
      <c r="AG53" s="87"/>
      <c r="AH53" s="87"/>
      <c r="AI53" s="87"/>
      <c r="AJ53" s="87"/>
      <c r="AK53" s="87"/>
      <c r="AL53" s="87"/>
      <c r="AM53" s="87"/>
      <c r="AN53" s="87"/>
      <c r="AO53" s="87"/>
      <c r="AP53" s="87"/>
      <c r="AQ53" s="87"/>
      <c r="AR53" s="188"/>
      <c r="AS53" s="188"/>
      <c r="AT53" s="87"/>
      <c r="AU53" s="105"/>
      <c r="AV53" s="105"/>
      <c r="AW53" s="105"/>
      <c r="AX53" s="105"/>
    </row>
    <row r="54" spans="2:50">
      <c r="B54" s="90" t="s">
        <v>51</v>
      </c>
      <c r="C54" s="92">
        <v>1211.5495699999999</v>
      </c>
      <c r="D54" s="92">
        <v>1126.11869</v>
      </c>
      <c r="E54" s="92">
        <v>1263.23677</v>
      </c>
      <c r="F54" s="92">
        <v>1249.82366</v>
      </c>
      <c r="G54" s="92">
        <v>1231.5630700000002</v>
      </c>
      <c r="H54" s="92">
        <v>1264.7231700000002</v>
      </c>
      <c r="I54" s="92">
        <v>1293.9522999999999</v>
      </c>
      <c r="J54" s="92">
        <v>1293.8137299999999</v>
      </c>
      <c r="K54" s="92">
        <v>1273.99287</v>
      </c>
      <c r="L54" s="92">
        <v>1265.43533</v>
      </c>
      <c r="M54" s="92">
        <v>1265.97756</v>
      </c>
      <c r="N54" s="92">
        <v>1359.8897299999999</v>
      </c>
      <c r="O54" s="92">
        <v>15100.07645</v>
      </c>
      <c r="P54" s="115"/>
      <c r="Q54" s="87"/>
      <c r="R54" s="136"/>
      <c r="S54" s="105"/>
      <c r="T54" s="80"/>
      <c r="U54" s="80"/>
      <c r="V54" s="80"/>
      <c r="W54" s="9"/>
      <c r="X54" s="80"/>
      <c r="Y54" s="80"/>
      <c r="Z54" s="80"/>
      <c r="AA54" s="80"/>
      <c r="AB54" s="80"/>
      <c r="AC54" s="105"/>
      <c r="AD54" s="136"/>
      <c r="AE54" s="191"/>
      <c r="AF54" s="137"/>
      <c r="AG54" s="137"/>
      <c r="AH54" s="137"/>
      <c r="AI54" s="137"/>
      <c r="AJ54" s="137"/>
      <c r="AK54" s="137"/>
      <c r="AL54" s="137"/>
      <c r="AM54" s="137"/>
      <c r="AN54" s="137"/>
      <c r="AO54" s="137"/>
      <c r="AP54" s="137"/>
      <c r="AQ54" s="137"/>
      <c r="AR54" s="137"/>
      <c r="AS54" s="137"/>
      <c r="AT54" s="137"/>
      <c r="AU54" s="105"/>
      <c r="AV54" s="105"/>
      <c r="AW54" s="105"/>
      <c r="AX54" s="105"/>
    </row>
    <row r="55" spans="2:50">
      <c r="R55" s="136"/>
      <c r="S55" s="105"/>
      <c r="T55" s="80"/>
      <c r="U55" s="80"/>
      <c r="V55" s="80"/>
      <c r="W55" s="9"/>
      <c r="X55" s="80"/>
      <c r="Y55" s="80"/>
      <c r="Z55" s="80"/>
      <c r="AA55" s="80"/>
      <c r="AB55" s="80"/>
      <c r="AC55" s="105"/>
      <c r="AD55" s="136"/>
      <c r="AE55" s="191"/>
      <c r="AF55" s="138"/>
      <c r="AG55" s="79"/>
      <c r="AH55" s="79"/>
      <c r="AI55" s="79"/>
      <c r="AJ55" s="79"/>
      <c r="AK55" s="79"/>
      <c r="AL55" s="79"/>
      <c r="AM55" s="79"/>
      <c r="AN55" s="138"/>
      <c r="AO55" s="138"/>
      <c r="AP55" s="138"/>
      <c r="AQ55" s="138"/>
      <c r="AR55" s="138"/>
      <c r="AS55" s="138"/>
      <c r="AT55" s="138"/>
      <c r="AU55" s="105"/>
      <c r="AV55" s="105"/>
      <c r="AW55" s="105"/>
      <c r="AX55" s="105"/>
    </row>
    <row r="56" spans="2:50">
      <c r="B56" s="809" t="s">
        <v>62</v>
      </c>
      <c r="C56" s="810"/>
      <c r="D56" s="810"/>
      <c r="E56" s="810"/>
      <c r="F56" s="810"/>
      <c r="G56" s="810"/>
      <c r="H56" s="810"/>
      <c r="I56" s="810"/>
      <c r="J56" s="810"/>
      <c r="K56" s="810"/>
      <c r="L56" s="810"/>
      <c r="M56" s="810"/>
      <c r="N56" s="810"/>
      <c r="O56" s="811"/>
      <c r="P56" s="43"/>
      <c r="Q56" s="136"/>
      <c r="R56" s="136"/>
      <c r="S56" s="105"/>
      <c r="T56" s="105"/>
      <c r="U56" s="105"/>
      <c r="V56" s="105"/>
      <c r="W56" s="9"/>
      <c r="X56" s="105"/>
      <c r="Y56" s="105"/>
      <c r="Z56" s="105"/>
      <c r="AA56" s="105"/>
      <c r="AB56" s="105"/>
      <c r="AC56" s="105"/>
      <c r="AD56" s="136"/>
      <c r="AE56" s="191"/>
      <c r="AF56" s="138"/>
      <c r="AG56" s="79"/>
      <c r="AH56" s="79"/>
      <c r="AI56" s="79"/>
      <c r="AJ56" s="79"/>
      <c r="AK56" s="79"/>
      <c r="AL56" s="79"/>
      <c r="AM56" s="79"/>
      <c r="AN56" s="138"/>
      <c r="AO56" s="138"/>
      <c r="AP56" s="138"/>
      <c r="AQ56" s="138"/>
      <c r="AR56" s="138"/>
      <c r="AS56" s="138"/>
      <c r="AT56" s="138"/>
      <c r="AU56" s="105"/>
      <c r="AV56" s="105"/>
      <c r="AW56" s="105"/>
      <c r="AX56" s="105"/>
    </row>
    <row r="57" spans="2:50">
      <c r="B57" s="90" t="s">
        <v>37</v>
      </c>
      <c r="C57" s="90" t="s">
        <v>27</v>
      </c>
      <c r="D57" s="90" t="s">
        <v>28</v>
      </c>
      <c r="E57" s="90" t="s">
        <v>29</v>
      </c>
      <c r="F57" s="90" t="s">
        <v>30</v>
      </c>
      <c r="G57" s="90" t="s">
        <v>31</v>
      </c>
      <c r="H57" s="90" t="s">
        <v>32</v>
      </c>
      <c r="I57" s="90" t="s">
        <v>38</v>
      </c>
      <c r="J57" s="90" t="s">
        <v>39</v>
      </c>
      <c r="K57" s="90" t="s">
        <v>40</v>
      </c>
      <c r="L57" s="90" t="s">
        <v>41</v>
      </c>
      <c r="M57" s="90" t="s">
        <v>42</v>
      </c>
      <c r="N57" s="90" t="s">
        <v>43</v>
      </c>
      <c r="O57" s="90" t="s">
        <v>57</v>
      </c>
      <c r="P57" s="113"/>
      <c r="Q57" s="136"/>
      <c r="R57" s="136"/>
      <c r="S57" s="136"/>
      <c r="T57" s="136"/>
      <c r="U57" s="136"/>
      <c r="V57" s="136"/>
      <c r="W57" s="136"/>
      <c r="X57" s="136"/>
      <c r="Y57" s="136"/>
      <c r="Z57" s="136"/>
      <c r="AA57" s="136"/>
      <c r="AB57" s="136"/>
      <c r="AC57" s="136"/>
      <c r="AD57" s="136"/>
      <c r="AE57" s="191"/>
      <c r="AF57" s="138"/>
      <c r="AG57" s="79"/>
      <c r="AH57" s="79"/>
      <c r="AI57" s="79"/>
      <c r="AJ57" s="79"/>
      <c r="AK57" s="79"/>
      <c r="AL57" s="79"/>
      <c r="AM57" s="79"/>
      <c r="AN57" s="138"/>
      <c r="AO57" s="138"/>
      <c r="AP57" s="138"/>
      <c r="AQ57" s="138"/>
      <c r="AR57" s="138"/>
      <c r="AS57" s="138"/>
      <c r="AT57" s="138"/>
      <c r="AU57" s="105"/>
      <c r="AV57" s="105"/>
      <c r="AW57" s="105"/>
      <c r="AX57" s="105"/>
    </row>
    <row r="58" spans="2:50">
      <c r="B58" s="91" t="s">
        <v>44</v>
      </c>
      <c r="C58" s="92">
        <v>29.614439999999998</v>
      </c>
      <c r="D58" s="92">
        <v>2.33988</v>
      </c>
      <c r="E58" s="92">
        <v>8.0970200000000006</v>
      </c>
      <c r="F58" s="92">
        <v>21.873799999999999</v>
      </c>
      <c r="G58" s="92">
        <v>28.310770000000002</v>
      </c>
      <c r="H58" s="92">
        <v>30.974900000000002</v>
      </c>
      <c r="I58" s="92">
        <v>28.051469999999998</v>
      </c>
      <c r="J58" s="92">
        <v>52.727589999999999</v>
      </c>
      <c r="K58" s="92">
        <v>44.280749999999998</v>
      </c>
      <c r="L58" s="92">
        <v>24.36232</v>
      </c>
      <c r="M58" s="92">
        <v>19.16704</v>
      </c>
      <c r="N58" s="92">
        <v>18.142530000000001</v>
      </c>
      <c r="O58" s="92">
        <v>307.94251000000003</v>
      </c>
      <c r="P58" s="115"/>
      <c r="Q58" s="136"/>
      <c r="R58" s="136"/>
      <c r="S58" s="136"/>
      <c r="T58" s="136"/>
      <c r="U58" s="136"/>
      <c r="V58" s="136"/>
      <c r="W58" s="136"/>
      <c r="X58" s="136"/>
      <c r="Y58" s="136"/>
      <c r="Z58" s="136"/>
      <c r="AA58" s="136"/>
      <c r="AB58" s="136"/>
      <c r="AC58" s="105"/>
      <c r="AD58" s="105"/>
      <c r="AF58" s="138"/>
      <c r="AG58" s="79"/>
      <c r="AH58" s="79"/>
      <c r="AI58" s="79"/>
      <c r="AJ58" s="79"/>
      <c r="AK58" s="79"/>
      <c r="AL58" s="79"/>
      <c r="AM58" s="79"/>
      <c r="AN58" s="138"/>
      <c r="AO58" s="138"/>
      <c r="AP58" s="138"/>
      <c r="AQ58" s="138"/>
      <c r="AR58" s="138"/>
      <c r="AS58" s="138"/>
      <c r="AT58" s="138"/>
      <c r="AU58" s="43"/>
      <c r="AV58" s="43"/>
      <c r="AW58" s="105"/>
      <c r="AX58" s="105"/>
    </row>
    <row r="59" spans="2:50">
      <c r="B59" s="91" t="s">
        <v>45</v>
      </c>
      <c r="C59" s="92">
        <v>418.10966000000002</v>
      </c>
      <c r="D59" s="92">
        <v>410.19400000000002</v>
      </c>
      <c r="E59" s="92">
        <v>472.74376000000001</v>
      </c>
      <c r="F59" s="92">
        <v>532.88093000000003</v>
      </c>
      <c r="G59" s="92">
        <v>469.64622000000003</v>
      </c>
      <c r="H59" s="92">
        <v>541.02818000000002</v>
      </c>
      <c r="I59" s="92">
        <v>544.01522</v>
      </c>
      <c r="J59" s="92">
        <v>527.48168999999996</v>
      </c>
      <c r="K59" s="92">
        <v>530.96265000000005</v>
      </c>
      <c r="L59" s="92">
        <v>518.18615</v>
      </c>
      <c r="M59" s="92">
        <v>464.51227999999998</v>
      </c>
      <c r="N59" s="92">
        <v>545.61104999999998</v>
      </c>
      <c r="O59" s="92">
        <v>5975.3717900000001</v>
      </c>
      <c r="P59" s="115"/>
      <c r="Q59" s="136"/>
      <c r="R59" s="136"/>
      <c r="S59" s="136"/>
      <c r="T59" s="136"/>
      <c r="U59" s="136"/>
      <c r="V59" s="136"/>
      <c r="W59" s="136"/>
      <c r="X59" s="136"/>
      <c r="Y59" s="136"/>
      <c r="Z59" s="136"/>
      <c r="AA59" s="136"/>
      <c r="AB59" s="136"/>
      <c r="AC59" s="113"/>
      <c r="AD59" s="113"/>
      <c r="AE59" s="113"/>
      <c r="AF59" s="138"/>
      <c r="AG59" s="79"/>
      <c r="AH59" s="79"/>
      <c r="AI59" s="79"/>
      <c r="AJ59" s="79"/>
      <c r="AK59" s="79"/>
      <c r="AL59" s="79"/>
      <c r="AM59" s="79"/>
      <c r="AN59" s="138"/>
      <c r="AO59" s="138"/>
      <c r="AP59" s="138"/>
      <c r="AQ59" s="138"/>
      <c r="AR59" s="138"/>
      <c r="AS59" s="138"/>
      <c r="AT59" s="138"/>
      <c r="AU59" s="113"/>
      <c r="AV59" s="113"/>
      <c r="AW59" s="105"/>
      <c r="AX59" s="105"/>
    </row>
    <row r="60" spans="2:50">
      <c r="B60" s="91" t="s">
        <v>52</v>
      </c>
      <c r="C60" s="92">
        <v>5.7590500000000002</v>
      </c>
      <c r="D60" s="92">
        <v>4.6875099999999996</v>
      </c>
      <c r="E60" s="92">
        <v>5.3259299999999996</v>
      </c>
      <c r="F60" s="92">
        <v>5.98977</v>
      </c>
      <c r="G60" s="92">
        <v>5.1117400000000002</v>
      </c>
      <c r="H60" s="92">
        <v>4.7275700000000001</v>
      </c>
      <c r="I60" s="92">
        <v>4.6350300000000004</v>
      </c>
      <c r="J60" s="92">
        <v>4.9539799999999996</v>
      </c>
      <c r="K60" s="92">
        <v>5.4100999999999999</v>
      </c>
      <c r="L60" s="92">
        <v>4.9113800000000003</v>
      </c>
      <c r="M60" s="92">
        <v>4.8304099999999996</v>
      </c>
      <c r="N60" s="92">
        <v>5.5231899999999996</v>
      </c>
      <c r="O60" s="92">
        <v>61.865659999999998</v>
      </c>
      <c r="P60" s="115"/>
      <c r="Q60" s="136"/>
      <c r="R60" s="136"/>
      <c r="S60" s="105"/>
      <c r="T60" s="105"/>
      <c r="U60" s="105"/>
      <c r="V60" s="105"/>
      <c r="W60" s="105"/>
      <c r="X60" s="105"/>
      <c r="Y60" s="105"/>
      <c r="Z60" s="105"/>
      <c r="AA60" s="105"/>
      <c r="AB60" s="105"/>
      <c r="AC60" s="114"/>
      <c r="AD60" s="115"/>
      <c r="AE60" s="115"/>
      <c r="AF60" s="138"/>
      <c r="AG60" s="79"/>
      <c r="AH60" s="79"/>
      <c r="AI60" s="79"/>
      <c r="AJ60" s="79"/>
      <c r="AK60" s="79"/>
      <c r="AL60" s="79"/>
      <c r="AM60" s="79"/>
      <c r="AN60" s="138"/>
      <c r="AO60" s="138"/>
      <c r="AP60" s="138"/>
      <c r="AQ60" s="138"/>
      <c r="AR60" s="138"/>
      <c r="AS60" s="138"/>
      <c r="AT60" s="138"/>
      <c r="AU60" s="116"/>
      <c r="AV60" s="115"/>
      <c r="AW60" s="105"/>
      <c r="AX60" s="105"/>
    </row>
    <row r="61" spans="2:50">
      <c r="B61" s="91" t="s">
        <v>47</v>
      </c>
      <c r="C61" s="92">
        <v>2.6244000000000001</v>
      </c>
      <c r="D61" s="92">
        <v>1.0402</v>
      </c>
      <c r="E61" s="92">
        <v>4.0510000000000002</v>
      </c>
      <c r="F61" s="92">
        <v>10.667</v>
      </c>
      <c r="G61" s="92">
        <v>7.1928000000000001</v>
      </c>
      <c r="H61" s="92">
        <v>11.352830000000001</v>
      </c>
      <c r="I61" s="92">
        <v>13.356669999999999</v>
      </c>
      <c r="J61" s="92">
        <v>13.37086</v>
      </c>
      <c r="K61" s="92">
        <v>8.6948000000000008</v>
      </c>
      <c r="L61" s="92">
        <v>6.0267999999999997</v>
      </c>
      <c r="M61" s="92">
        <v>8.0627999999999993</v>
      </c>
      <c r="N61" s="92">
        <v>5.3266999999999998</v>
      </c>
      <c r="O61" s="92">
        <v>91.766859999999994</v>
      </c>
      <c r="P61" s="115"/>
      <c r="Q61" s="136"/>
      <c r="R61" s="136"/>
      <c r="S61" s="105"/>
      <c r="T61" s="105"/>
      <c r="U61" s="105"/>
      <c r="V61" s="105"/>
      <c r="W61" s="105"/>
      <c r="X61" s="105"/>
      <c r="Y61" s="105"/>
      <c r="Z61" s="88"/>
      <c r="AA61" s="105"/>
      <c r="AB61" s="105"/>
      <c r="AC61" s="114"/>
      <c r="AD61" s="115"/>
      <c r="AE61" s="115"/>
      <c r="AF61" s="138"/>
      <c r="AG61" s="79"/>
      <c r="AH61" s="79"/>
      <c r="AI61" s="79"/>
      <c r="AJ61" s="79"/>
      <c r="AK61" s="79"/>
      <c r="AL61" s="79"/>
      <c r="AM61" s="79"/>
      <c r="AN61" s="138"/>
      <c r="AO61" s="138"/>
      <c r="AP61" s="138"/>
      <c r="AQ61" s="138"/>
      <c r="AR61" s="138"/>
      <c r="AS61" s="138"/>
      <c r="AT61" s="138"/>
      <c r="AU61" s="115"/>
      <c r="AV61" s="115"/>
      <c r="AW61" s="105"/>
      <c r="AX61" s="105"/>
    </row>
    <row r="62" spans="2:50">
      <c r="B62" s="91" t="s">
        <v>48</v>
      </c>
      <c r="C62" s="92">
        <v>136.126</v>
      </c>
      <c r="D62" s="92">
        <v>198.14400000000001</v>
      </c>
      <c r="E62" s="92">
        <v>204.876</v>
      </c>
      <c r="F62" s="92">
        <v>174.39</v>
      </c>
      <c r="G62" s="92">
        <v>230.03899999999999</v>
      </c>
      <c r="H62" s="92">
        <v>226.029</v>
      </c>
      <c r="I62" s="92">
        <v>211.45400000000001</v>
      </c>
      <c r="J62" s="92">
        <v>228.559</v>
      </c>
      <c r="K62" s="92">
        <v>194.44399999999999</v>
      </c>
      <c r="L62" s="92">
        <v>204.54400000000001</v>
      </c>
      <c r="M62" s="92">
        <v>221.76599999999999</v>
      </c>
      <c r="N62" s="92">
        <v>233.64</v>
      </c>
      <c r="O62" s="92">
        <v>2464.011</v>
      </c>
      <c r="P62" s="115"/>
      <c r="Q62" s="136"/>
      <c r="R62" s="136"/>
      <c r="S62" s="105"/>
      <c r="T62" s="80"/>
      <c r="U62" s="80"/>
      <c r="V62" s="80"/>
      <c r="W62" s="80"/>
      <c r="X62" s="80"/>
      <c r="Y62" s="80"/>
      <c r="Z62" s="80"/>
      <c r="AA62" s="80"/>
      <c r="AB62" s="80"/>
      <c r="AC62" s="114"/>
      <c r="AD62" s="115"/>
      <c r="AE62" s="115"/>
      <c r="AF62" s="138"/>
      <c r="AG62" s="79"/>
      <c r="AH62" s="79"/>
      <c r="AI62" s="79"/>
      <c r="AJ62" s="79"/>
      <c r="AK62" s="79"/>
      <c r="AL62" s="79"/>
      <c r="AM62" s="79"/>
      <c r="AN62" s="138"/>
      <c r="AO62" s="138"/>
      <c r="AP62" s="138"/>
      <c r="AQ62" s="138"/>
      <c r="AR62" s="138"/>
      <c r="AS62" s="138"/>
      <c r="AT62" s="138"/>
      <c r="AU62" s="116"/>
      <c r="AV62" s="115"/>
      <c r="AW62" s="105"/>
      <c r="AX62" s="105"/>
    </row>
    <row r="63" spans="2:50">
      <c r="B63" s="91" t="s">
        <v>49</v>
      </c>
      <c r="C63" s="92">
        <v>416.77452</v>
      </c>
      <c r="D63" s="92">
        <v>479.27587</v>
      </c>
      <c r="E63" s="92">
        <v>405.66950000000003</v>
      </c>
      <c r="F63" s="92">
        <v>190.1756</v>
      </c>
      <c r="G63" s="92">
        <v>197.25952000000001</v>
      </c>
      <c r="H63" s="92">
        <v>109.74137</v>
      </c>
      <c r="I63" s="92">
        <v>35.207970000000003</v>
      </c>
      <c r="J63" s="92">
        <v>88.11233</v>
      </c>
      <c r="K63" s="92">
        <v>143.86529999999999</v>
      </c>
      <c r="L63" s="92">
        <v>257.91126000000003</v>
      </c>
      <c r="M63" s="92">
        <v>300.50747000000001</v>
      </c>
      <c r="N63" s="92">
        <v>378.21722999999997</v>
      </c>
      <c r="O63" s="92">
        <v>3002.71794</v>
      </c>
      <c r="P63" s="115"/>
      <c r="Q63" s="136"/>
      <c r="R63" s="136"/>
      <c r="S63" s="105"/>
      <c r="T63" s="80"/>
      <c r="U63" s="80"/>
      <c r="V63" s="80"/>
      <c r="W63" s="80"/>
      <c r="X63" s="80"/>
      <c r="Y63" s="80"/>
      <c r="Z63" s="80"/>
      <c r="AA63" s="80"/>
      <c r="AB63" s="80"/>
      <c r="AC63" s="136"/>
      <c r="AD63" s="87"/>
      <c r="AE63" s="188"/>
      <c r="AF63" s="138"/>
      <c r="AG63" s="79"/>
      <c r="AH63" s="79"/>
      <c r="AI63" s="79"/>
      <c r="AJ63" s="79"/>
      <c r="AK63" s="79"/>
      <c r="AL63" s="79"/>
      <c r="AM63" s="79"/>
      <c r="AN63" s="138"/>
      <c r="AO63" s="138"/>
      <c r="AP63" s="138"/>
      <c r="AQ63" s="138"/>
      <c r="AR63" s="138"/>
      <c r="AS63" s="138"/>
      <c r="AT63" s="138"/>
      <c r="AU63" s="116"/>
      <c r="AV63" s="115"/>
      <c r="AW63" s="105"/>
      <c r="AX63" s="105"/>
    </row>
    <row r="64" spans="2:50">
      <c r="B64" s="91" t="s">
        <v>50</v>
      </c>
      <c r="C64" s="92">
        <v>275.53424000000001</v>
      </c>
      <c r="D64" s="92">
        <v>66.76446</v>
      </c>
      <c r="E64" s="92">
        <v>173.39095</v>
      </c>
      <c r="F64" s="92">
        <v>298.94328999999999</v>
      </c>
      <c r="G64" s="92">
        <v>320.78570000000002</v>
      </c>
      <c r="H64" s="92">
        <v>310.82897000000003</v>
      </c>
      <c r="I64" s="92">
        <v>339.16174000000001</v>
      </c>
      <c r="J64" s="92">
        <v>353.49831</v>
      </c>
      <c r="K64" s="92">
        <v>330.05459999999999</v>
      </c>
      <c r="L64" s="92">
        <v>246.77427</v>
      </c>
      <c r="M64" s="92">
        <v>196.40601000000001</v>
      </c>
      <c r="N64" s="92">
        <v>90.950620000000001</v>
      </c>
      <c r="O64" s="92">
        <v>3003.0931599999999</v>
      </c>
      <c r="P64" s="115"/>
      <c r="Q64" s="136"/>
      <c r="R64" s="136"/>
      <c r="S64" s="136"/>
      <c r="T64" s="136"/>
      <c r="U64" s="136"/>
      <c r="V64" s="136"/>
      <c r="W64" s="136"/>
      <c r="X64" s="136"/>
      <c r="Y64" s="136"/>
      <c r="Z64" s="136"/>
      <c r="AA64" s="136"/>
      <c r="AB64" s="136"/>
      <c r="AC64" s="136"/>
      <c r="AD64" s="87"/>
      <c r="AE64" s="188"/>
      <c r="AF64" s="138"/>
      <c r="AG64" s="79"/>
      <c r="AH64" s="79"/>
      <c r="AI64" s="79"/>
      <c r="AJ64" s="79"/>
      <c r="AK64" s="79"/>
      <c r="AL64" s="79"/>
      <c r="AM64" s="79"/>
      <c r="AN64" s="138"/>
      <c r="AO64" s="138"/>
      <c r="AP64" s="138"/>
      <c r="AQ64" s="138"/>
      <c r="AR64" s="138"/>
      <c r="AS64" s="138"/>
      <c r="AT64" s="138"/>
      <c r="AU64" s="115"/>
      <c r="AV64" s="115"/>
      <c r="AW64" s="105"/>
      <c r="AX64" s="105"/>
    </row>
    <row r="65" spans="2:50">
      <c r="B65" s="93" t="s">
        <v>51</v>
      </c>
      <c r="C65" s="92">
        <v>1284.54231</v>
      </c>
      <c r="D65" s="92">
        <v>1162.4459199999999</v>
      </c>
      <c r="E65" s="92">
        <v>1274.15416</v>
      </c>
      <c r="F65" s="92">
        <v>1234.92039</v>
      </c>
      <c r="G65" s="92">
        <v>1258.34575</v>
      </c>
      <c r="H65" s="92">
        <v>1234.68282</v>
      </c>
      <c r="I65" s="92">
        <v>1175.8821</v>
      </c>
      <c r="J65" s="92">
        <v>1268.7037600000001</v>
      </c>
      <c r="K65" s="92">
        <v>1257.7121999999999</v>
      </c>
      <c r="L65" s="92">
        <v>1262.7161799999999</v>
      </c>
      <c r="M65" s="92">
        <v>1215.2520099999999</v>
      </c>
      <c r="N65" s="92">
        <v>1277.4113199999999</v>
      </c>
      <c r="O65" s="92">
        <v>14906.76892</v>
      </c>
      <c r="P65" s="115"/>
      <c r="Q65" s="136"/>
      <c r="R65" s="136"/>
      <c r="S65" s="136"/>
      <c r="T65" s="136"/>
      <c r="U65" s="136"/>
      <c r="V65" s="136"/>
      <c r="W65" s="136"/>
      <c r="X65" s="136"/>
      <c r="Y65" s="136"/>
      <c r="Z65" s="136"/>
      <c r="AA65" s="136"/>
      <c r="AB65" s="136"/>
      <c r="AC65" s="136"/>
      <c r="AD65" s="87"/>
      <c r="AE65" s="188"/>
      <c r="AF65" s="138"/>
      <c r="AG65" s="79"/>
      <c r="AH65" s="79"/>
      <c r="AI65" s="79"/>
      <c r="AJ65" s="79"/>
      <c r="AK65" s="79"/>
      <c r="AL65" s="79"/>
      <c r="AM65" s="79"/>
      <c r="AN65" s="138"/>
      <c r="AO65" s="138"/>
      <c r="AP65" s="138"/>
      <c r="AQ65" s="138"/>
      <c r="AR65" s="138"/>
      <c r="AS65" s="138"/>
      <c r="AT65" s="138"/>
      <c r="AU65" s="115"/>
      <c r="AV65" s="115"/>
      <c r="AW65" s="105"/>
      <c r="AX65" s="105"/>
    </row>
    <row r="66" spans="2:50">
      <c r="B66" s="89"/>
      <c r="C66" s="89"/>
      <c r="D66" s="89"/>
      <c r="E66" s="89"/>
      <c r="F66" s="89"/>
      <c r="G66" s="89"/>
      <c r="H66" s="89"/>
      <c r="I66" s="89"/>
      <c r="J66" s="89"/>
      <c r="K66" s="89"/>
      <c r="L66" s="89"/>
      <c r="M66" s="89"/>
      <c r="N66" s="89"/>
      <c r="O66" s="89"/>
      <c r="P66" s="78"/>
      <c r="Q66" s="136"/>
      <c r="R66" s="136"/>
      <c r="S66" s="136"/>
      <c r="T66" s="136"/>
      <c r="U66" s="136"/>
      <c r="V66" s="136"/>
      <c r="W66" s="136"/>
      <c r="X66" s="136"/>
      <c r="Y66" s="136"/>
      <c r="Z66" s="136"/>
      <c r="AA66" s="136"/>
      <c r="AB66" s="136"/>
      <c r="AC66" s="114"/>
      <c r="AD66" s="115"/>
      <c r="AE66" s="115"/>
      <c r="AF66" s="83"/>
      <c r="AG66" s="79"/>
      <c r="AH66" s="79"/>
      <c r="AI66" s="85"/>
      <c r="AJ66" s="79"/>
      <c r="AK66" s="79"/>
      <c r="AL66" s="79"/>
      <c r="AM66" s="84"/>
      <c r="AN66" s="138"/>
      <c r="AO66" s="138"/>
      <c r="AP66" s="138"/>
      <c r="AQ66" s="138"/>
      <c r="AR66" s="138"/>
      <c r="AS66" s="138"/>
      <c r="AT66" s="138"/>
      <c r="AU66" s="46"/>
      <c r="AV66" s="115"/>
      <c r="AW66" s="105"/>
      <c r="AX66" s="105"/>
    </row>
    <row r="67" spans="2:50">
      <c r="B67" s="809" t="s">
        <v>63</v>
      </c>
      <c r="C67" s="810"/>
      <c r="D67" s="810"/>
      <c r="E67" s="810"/>
      <c r="F67" s="810"/>
      <c r="G67" s="810"/>
      <c r="H67" s="810"/>
      <c r="I67" s="810"/>
      <c r="J67" s="810"/>
      <c r="K67" s="810"/>
      <c r="L67" s="810"/>
      <c r="M67" s="810"/>
      <c r="N67" s="810"/>
      <c r="O67" s="811"/>
      <c r="P67" s="43"/>
      <c r="Q67" s="136"/>
      <c r="R67" s="136"/>
      <c r="S67" s="136"/>
      <c r="T67" s="136"/>
      <c r="U67" s="136"/>
      <c r="V67" s="136"/>
      <c r="W67" s="136"/>
      <c r="X67" s="136"/>
      <c r="Y67" s="136"/>
      <c r="Z67" s="136"/>
      <c r="AA67" s="136"/>
      <c r="AB67" s="136"/>
      <c r="AC67" s="117"/>
      <c r="AD67" s="117"/>
      <c r="AE67" s="117"/>
      <c r="AF67" s="117"/>
      <c r="AG67" s="117"/>
      <c r="AH67" s="117"/>
      <c r="AI67" s="117"/>
      <c r="AJ67" s="117"/>
      <c r="AK67" s="117"/>
      <c r="AL67" s="117"/>
      <c r="AM67" s="117"/>
      <c r="AN67" s="117"/>
      <c r="AO67" s="116"/>
      <c r="AP67" s="116"/>
      <c r="AQ67" s="117"/>
      <c r="AR67" s="117"/>
      <c r="AS67" s="117"/>
      <c r="AT67" s="144"/>
      <c r="AU67" s="117"/>
      <c r="AV67" s="115"/>
      <c r="AW67" s="105"/>
      <c r="AX67" s="105"/>
    </row>
    <row r="68" spans="2:50">
      <c r="B68" s="90" t="s">
        <v>37</v>
      </c>
      <c r="C68" s="90" t="s">
        <v>27</v>
      </c>
      <c r="D68" s="90" t="s">
        <v>28</v>
      </c>
      <c r="E68" s="90" t="s">
        <v>29</v>
      </c>
      <c r="F68" s="90" t="s">
        <v>30</v>
      </c>
      <c r="G68" s="90" t="s">
        <v>31</v>
      </c>
      <c r="H68" s="90" t="s">
        <v>32</v>
      </c>
      <c r="I68" s="90" t="s">
        <v>38</v>
      </c>
      <c r="J68" s="90" t="s">
        <v>39</v>
      </c>
      <c r="K68" s="90" t="s">
        <v>40</v>
      </c>
      <c r="L68" s="90" t="s">
        <v>41</v>
      </c>
      <c r="M68" s="90" t="s">
        <v>42</v>
      </c>
      <c r="N68" s="90" t="s">
        <v>43</v>
      </c>
      <c r="O68" s="90" t="s">
        <v>58</v>
      </c>
      <c r="P68" s="113"/>
      <c r="Q68" s="136"/>
      <c r="R68" s="136"/>
      <c r="S68" s="136"/>
      <c r="T68" s="136"/>
      <c r="U68" s="136"/>
      <c r="V68" s="136"/>
      <c r="W68" s="136"/>
      <c r="X68" s="136"/>
      <c r="Y68" s="136"/>
      <c r="Z68" s="136"/>
      <c r="AA68" s="136"/>
      <c r="AB68" s="136"/>
      <c r="AC68" s="113"/>
      <c r="AD68" s="115"/>
      <c r="AE68" s="115"/>
      <c r="AF68" s="115"/>
      <c r="AG68" s="115"/>
      <c r="AH68" s="115"/>
      <c r="AI68" s="115"/>
      <c r="AJ68" s="145"/>
      <c r="AK68" s="115"/>
      <c r="AL68" s="115"/>
      <c r="AM68" s="142"/>
      <c r="AN68" s="115"/>
      <c r="AO68" s="115"/>
      <c r="AP68" s="115"/>
      <c r="AQ68" s="115"/>
      <c r="AR68" s="115"/>
      <c r="AS68" s="115"/>
      <c r="AT68" s="115"/>
      <c r="AU68" s="115"/>
      <c r="AV68" s="115"/>
      <c r="AW68" s="105"/>
      <c r="AX68" s="105"/>
    </row>
    <row r="69" spans="2:50">
      <c r="B69" s="91" t="s">
        <v>44</v>
      </c>
      <c r="C69" s="92">
        <v>31.854849999999999</v>
      </c>
      <c r="D69" s="92">
        <v>24.02807</v>
      </c>
      <c r="E69" s="92">
        <v>35.905090000000001</v>
      </c>
      <c r="F69" s="92">
        <v>34.239409999999999</v>
      </c>
      <c r="G69" s="92">
        <v>33.592109999999998</v>
      </c>
      <c r="H69" s="92">
        <v>29.004799999999999</v>
      </c>
      <c r="I69" s="92">
        <v>30.864619999999999</v>
      </c>
      <c r="J69" s="92">
        <v>32.115360000000003</v>
      </c>
      <c r="K69" s="92">
        <v>35.279069999999997</v>
      </c>
      <c r="L69" s="92">
        <v>20.305309999999999</v>
      </c>
      <c r="M69" s="92">
        <v>14.11308</v>
      </c>
      <c r="N69" s="92">
        <v>8.9773899999999998</v>
      </c>
      <c r="O69" s="92">
        <v>330.27915999999999</v>
      </c>
      <c r="P69" s="115"/>
      <c r="Q69" s="136"/>
      <c r="R69" s="136"/>
      <c r="S69" s="136"/>
      <c r="T69" s="136"/>
      <c r="U69" s="136"/>
      <c r="V69" s="136"/>
      <c r="W69" s="136"/>
      <c r="X69" s="136"/>
      <c r="Y69" s="136"/>
      <c r="Z69" s="136"/>
      <c r="AA69" s="136"/>
      <c r="AB69" s="136"/>
      <c r="AC69" s="105"/>
      <c r="AD69" s="105"/>
      <c r="AF69" s="105"/>
      <c r="AG69" s="105"/>
      <c r="AH69" s="105"/>
      <c r="AI69" s="105"/>
      <c r="AJ69" s="147"/>
      <c r="AK69" s="105"/>
      <c r="AL69" s="105"/>
      <c r="AM69" s="105"/>
      <c r="AN69" s="105"/>
      <c r="AO69" s="105"/>
      <c r="AP69" s="105"/>
      <c r="AQ69" s="105"/>
      <c r="AT69" s="105"/>
      <c r="AU69" s="105"/>
      <c r="AV69" s="105"/>
      <c r="AW69" s="105"/>
      <c r="AX69" s="105"/>
    </row>
    <row r="70" spans="2:50">
      <c r="B70" s="91" t="s">
        <v>45</v>
      </c>
      <c r="C70" s="92">
        <v>433.77640000000002</v>
      </c>
      <c r="D70" s="92">
        <v>463.02008000000001</v>
      </c>
      <c r="E70" s="92">
        <v>496.80810000000002</v>
      </c>
      <c r="F70" s="92">
        <v>461.72158999999999</v>
      </c>
      <c r="G70" s="92">
        <v>549.10487000000001</v>
      </c>
      <c r="H70" s="92">
        <v>557.89328999999998</v>
      </c>
      <c r="I70" s="92">
        <v>561.12410999999997</v>
      </c>
      <c r="J70" s="92">
        <v>506.85604999999998</v>
      </c>
      <c r="K70" s="92">
        <v>475.93747000000002</v>
      </c>
      <c r="L70" s="92">
        <v>554.42672000000005</v>
      </c>
      <c r="M70" s="92">
        <v>467.08816999999999</v>
      </c>
      <c r="N70" s="92">
        <v>456.54653999999999</v>
      </c>
      <c r="O70" s="92">
        <v>5984.30339</v>
      </c>
      <c r="P70" s="115"/>
      <c r="Q70" s="136"/>
      <c r="R70" s="136"/>
      <c r="S70" s="136"/>
      <c r="T70" s="136"/>
      <c r="U70" s="136"/>
      <c r="V70" s="136"/>
      <c r="W70" s="136"/>
      <c r="X70" s="136"/>
      <c r="Y70" s="136"/>
      <c r="Z70" s="136"/>
      <c r="AA70" s="136"/>
      <c r="AB70" s="136"/>
      <c r="AC70" s="105"/>
      <c r="AD70" s="105"/>
      <c r="AF70" s="105"/>
      <c r="AG70" s="105"/>
      <c r="AH70" s="105"/>
      <c r="AI70" s="105"/>
      <c r="AJ70" s="105"/>
      <c r="AK70" s="105"/>
      <c r="AL70" s="105"/>
      <c r="AM70" s="105"/>
      <c r="AN70" s="105"/>
      <c r="AO70" s="105"/>
      <c r="AP70" s="105"/>
      <c r="AQ70" s="105"/>
      <c r="AT70" s="105"/>
      <c r="AU70" s="105"/>
      <c r="AV70" s="105"/>
      <c r="AW70" s="105"/>
      <c r="AX70" s="105"/>
    </row>
    <row r="71" spans="2:50">
      <c r="B71" s="91" t="s">
        <v>52</v>
      </c>
      <c r="C71" s="92">
        <v>6.9541000000000004</v>
      </c>
      <c r="D71" s="92">
        <v>5.4357899999999999</v>
      </c>
      <c r="E71" s="92">
        <v>5.7159300000000002</v>
      </c>
      <c r="F71" s="92">
        <v>5.1449400000000001</v>
      </c>
      <c r="G71" s="92">
        <v>5.5144500000000001</v>
      </c>
      <c r="H71" s="92">
        <v>5.6459200000000003</v>
      </c>
      <c r="I71" s="92">
        <v>5.7636099999999999</v>
      </c>
      <c r="J71" s="92">
        <v>5.3659800000000004</v>
      </c>
      <c r="K71" s="92">
        <v>5.0330599999999999</v>
      </c>
      <c r="L71" s="92">
        <v>5.34429</v>
      </c>
      <c r="M71" s="92">
        <v>5.83833</v>
      </c>
      <c r="N71" s="92">
        <v>6.0794699999999997</v>
      </c>
      <c r="O71" s="92">
        <v>67.83587</v>
      </c>
      <c r="P71" s="115"/>
      <c r="Q71" s="136"/>
      <c r="R71" s="136"/>
      <c r="S71" s="136"/>
      <c r="T71" s="136"/>
      <c r="U71" s="136"/>
      <c r="V71" s="136"/>
      <c r="W71" s="136"/>
      <c r="X71" s="136"/>
      <c r="Y71" s="136"/>
      <c r="Z71" s="136"/>
      <c r="AA71" s="136"/>
      <c r="AB71" s="136"/>
      <c r="AC71" s="105"/>
      <c r="AD71" s="105"/>
      <c r="AF71" s="105"/>
      <c r="AG71" s="105"/>
      <c r="AH71" s="105"/>
      <c r="AI71" s="105"/>
      <c r="AJ71" s="105"/>
      <c r="AK71" s="118"/>
      <c r="AL71" s="118"/>
      <c r="AM71" s="118"/>
      <c r="AN71" s="118"/>
      <c r="AO71" s="118"/>
      <c r="AP71" s="118"/>
      <c r="AQ71" s="118"/>
      <c r="AR71" s="118"/>
      <c r="AS71" s="118"/>
      <c r="AT71" s="118"/>
      <c r="AU71" s="118"/>
      <c r="AV71" s="118"/>
      <c r="AW71" s="105"/>
      <c r="AX71" s="105"/>
    </row>
    <row r="72" spans="2:50">
      <c r="B72" s="91" t="s">
        <v>47</v>
      </c>
      <c r="C72" s="92">
        <v>2.2355999999999998</v>
      </c>
      <c r="D72" s="92">
        <v>2.8094999999999999</v>
      </c>
      <c r="E72" s="92">
        <v>1.3222</v>
      </c>
      <c r="F72" s="92">
        <v>3.9739999999999998E-2</v>
      </c>
      <c r="G72" s="92">
        <v>1.1141000000000001</v>
      </c>
      <c r="H72" s="92">
        <v>3.1999</v>
      </c>
      <c r="I72" s="92">
        <v>0.64929999999999999</v>
      </c>
      <c r="J72" s="92">
        <v>6.9774000000000003</v>
      </c>
      <c r="K72" s="92">
        <v>6.0575000000000001</v>
      </c>
      <c r="L72" s="92">
        <v>3.5358000000000001</v>
      </c>
      <c r="M72" s="92">
        <v>1.6829000000000001</v>
      </c>
      <c r="N72" s="92">
        <v>1.3273299999999999</v>
      </c>
      <c r="O72" s="92">
        <v>30.951270000000001</v>
      </c>
      <c r="P72" s="115"/>
      <c r="Q72" s="136"/>
      <c r="R72" s="136"/>
      <c r="S72" s="136"/>
      <c r="T72" s="136"/>
      <c r="U72" s="136"/>
      <c r="V72" s="136"/>
      <c r="W72" s="136"/>
      <c r="X72" s="136"/>
      <c r="Y72" s="136"/>
      <c r="Z72" s="136"/>
      <c r="AA72" s="136"/>
      <c r="AB72" s="136"/>
      <c r="AC72" s="105"/>
      <c r="AD72" s="105"/>
      <c r="AF72" s="105"/>
      <c r="AG72" s="105"/>
      <c r="AH72" s="105"/>
      <c r="AI72" s="105"/>
      <c r="AJ72" s="105"/>
      <c r="AK72" s="105"/>
      <c r="AL72" s="105"/>
      <c r="AM72" s="105"/>
      <c r="AN72" s="105"/>
      <c r="AO72" s="105"/>
      <c r="AP72" s="105"/>
      <c r="AQ72" s="105"/>
      <c r="AT72" s="105"/>
      <c r="AU72" s="105"/>
      <c r="AV72" s="105"/>
      <c r="AW72" s="105"/>
      <c r="AX72" s="105"/>
    </row>
    <row r="73" spans="2:50">
      <c r="B73" s="91" t="s">
        <v>48</v>
      </c>
      <c r="C73" s="92">
        <v>209.571</v>
      </c>
      <c r="D73" s="92">
        <v>199.08600000000001</v>
      </c>
      <c r="E73" s="92">
        <v>179.41043999999999</v>
      </c>
      <c r="F73" s="92">
        <v>207.10400000000001</v>
      </c>
      <c r="G73" s="92">
        <v>149.25899999999999</v>
      </c>
      <c r="H73" s="92">
        <v>220.47200000000001</v>
      </c>
      <c r="I73" s="92">
        <v>204.29499999999999</v>
      </c>
      <c r="J73" s="92">
        <v>232.315</v>
      </c>
      <c r="K73" s="92">
        <v>227.2</v>
      </c>
      <c r="L73" s="92">
        <v>214.48400000000001</v>
      </c>
      <c r="M73" s="92">
        <v>223.875</v>
      </c>
      <c r="N73" s="92">
        <v>229.40899999999999</v>
      </c>
      <c r="O73" s="92">
        <v>2496.4804399999998</v>
      </c>
      <c r="P73" s="115"/>
      <c r="Q73" s="87"/>
      <c r="R73" s="87"/>
      <c r="S73" s="87"/>
      <c r="T73" s="87"/>
      <c r="U73" s="87"/>
      <c r="V73" s="87"/>
      <c r="W73" s="87"/>
      <c r="X73" s="106"/>
      <c r="Y73" s="87"/>
      <c r="Z73" s="87"/>
      <c r="AA73" s="87"/>
      <c r="AB73" s="87"/>
      <c r="AC73" s="105"/>
      <c r="AD73" s="105"/>
      <c r="AF73" s="105"/>
      <c r="AG73" s="136"/>
      <c r="AH73" s="136"/>
      <c r="AI73" s="136"/>
      <c r="AJ73" s="136"/>
      <c r="AK73" s="136"/>
      <c r="AL73" s="136"/>
      <c r="AM73" s="136"/>
      <c r="AN73" s="136"/>
      <c r="AO73" s="87"/>
      <c r="AP73" s="87"/>
      <c r="AQ73" s="87"/>
      <c r="AR73" s="188"/>
      <c r="AS73" s="188"/>
      <c r="AT73" s="118"/>
      <c r="AV73" s="75"/>
    </row>
    <row r="74" spans="2:50">
      <c r="B74" s="91" t="s">
        <v>49</v>
      </c>
      <c r="C74" s="92">
        <v>145.14174</v>
      </c>
      <c r="D74" s="92">
        <v>138.3706</v>
      </c>
      <c r="E74" s="92">
        <v>203.32302999999999</v>
      </c>
      <c r="F74" s="92">
        <v>162.98489000000001</v>
      </c>
      <c r="G74" s="92">
        <v>86.496570000000006</v>
      </c>
      <c r="H74" s="92">
        <v>53.22072</v>
      </c>
      <c r="I74" s="92">
        <v>4.8308200000000001</v>
      </c>
      <c r="J74" s="92">
        <v>59.670679999999997</v>
      </c>
      <c r="K74" s="92">
        <v>72.498760000000004</v>
      </c>
      <c r="L74" s="92">
        <v>95.212509999999995</v>
      </c>
      <c r="M74" s="92">
        <v>220.45974000000001</v>
      </c>
      <c r="N74" s="92">
        <v>470.93123000000003</v>
      </c>
      <c r="O74" s="92">
        <v>1713.14129</v>
      </c>
      <c r="P74" s="115"/>
      <c r="Q74" s="87"/>
      <c r="R74" s="87"/>
      <c r="S74" s="87"/>
      <c r="T74" s="87"/>
      <c r="U74" s="87"/>
      <c r="V74" s="87"/>
      <c r="W74" s="87"/>
      <c r="X74" s="87"/>
      <c r="Y74" s="87"/>
      <c r="Z74" s="87"/>
      <c r="AA74" s="87"/>
      <c r="AB74" s="87"/>
      <c r="AC74" s="119"/>
      <c r="AD74" s="119"/>
      <c r="AE74" s="119"/>
      <c r="AF74" s="119"/>
      <c r="AG74" s="87"/>
      <c r="AH74" s="87"/>
      <c r="AI74" s="87"/>
      <c r="AJ74" s="87"/>
      <c r="AK74" s="87"/>
      <c r="AL74" s="87"/>
      <c r="AM74" s="87"/>
      <c r="AN74" s="87"/>
      <c r="AO74" s="87"/>
      <c r="AP74" s="87"/>
      <c r="AQ74" s="87"/>
      <c r="AR74" s="188"/>
      <c r="AS74" s="188"/>
      <c r="AT74" s="119"/>
      <c r="AU74" s="76"/>
      <c r="AV74" s="76"/>
    </row>
    <row r="75" spans="2:50">
      <c r="B75" s="91" t="s">
        <v>50</v>
      </c>
      <c r="C75" s="92">
        <v>350.94502</v>
      </c>
      <c r="D75" s="92">
        <v>282.92971</v>
      </c>
      <c r="E75" s="92">
        <v>266.28845999999999</v>
      </c>
      <c r="F75" s="92">
        <v>314.26335</v>
      </c>
      <c r="G75" s="92">
        <v>407.24585999999999</v>
      </c>
      <c r="H75" s="92">
        <v>329.92243999999999</v>
      </c>
      <c r="I75" s="92">
        <v>389.30059</v>
      </c>
      <c r="J75" s="92">
        <v>390.60714000000002</v>
      </c>
      <c r="K75" s="92">
        <v>351.68567000000002</v>
      </c>
      <c r="L75" s="92">
        <v>350.58413000000002</v>
      </c>
      <c r="M75" s="92">
        <v>309.91573</v>
      </c>
      <c r="N75" s="92">
        <v>135.66295</v>
      </c>
      <c r="O75" s="92">
        <v>3879.3510500000002</v>
      </c>
      <c r="P75" s="115"/>
      <c r="Q75" s="87"/>
      <c r="R75" s="87"/>
      <c r="S75" s="87"/>
      <c r="T75" s="87"/>
      <c r="U75" s="87"/>
      <c r="V75" s="87"/>
      <c r="W75" s="87"/>
      <c r="X75" s="87"/>
      <c r="Y75" s="87"/>
      <c r="Z75" s="87"/>
      <c r="AA75" s="87"/>
      <c r="AB75" s="87"/>
      <c r="AC75" s="120"/>
      <c r="AD75" s="120"/>
      <c r="AE75" s="120"/>
      <c r="AF75" s="120"/>
      <c r="AG75" s="87"/>
      <c r="AH75" s="87"/>
      <c r="AI75" s="87"/>
      <c r="AJ75" s="87"/>
      <c r="AK75" s="87"/>
      <c r="AL75" s="87"/>
      <c r="AM75" s="87"/>
      <c r="AN75" s="87"/>
      <c r="AO75" s="87"/>
      <c r="AP75" s="87"/>
      <c r="AQ75" s="87"/>
      <c r="AR75" s="188"/>
      <c r="AS75" s="188"/>
      <c r="AT75" s="120"/>
      <c r="AU75" s="77"/>
      <c r="AV75" s="77"/>
    </row>
    <row r="76" spans="2:50">
      <c r="B76" s="93" t="s">
        <v>51</v>
      </c>
      <c r="C76" s="92">
        <v>1180.4787100000001</v>
      </c>
      <c r="D76" s="92">
        <v>1115.67975</v>
      </c>
      <c r="E76" s="92">
        <v>1188.77325</v>
      </c>
      <c r="F76" s="92">
        <v>1185.49792</v>
      </c>
      <c r="G76" s="92">
        <v>1232.3269600000001</v>
      </c>
      <c r="H76" s="92">
        <v>1199.35907</v>
      </c>
      <c r="I76" s="92">
        <v>1196.8280500000001</v>
      </c>
      <c r="J76" s="92">
        <v>1233.90761</v>
      </c>
      <c r="K76" s="92">
        <v>1173.6915300000001</v>
      </c>
      <c r="L76" s="92">
        <v>1243.89276</v>
      </c>
      <c r="M76" s="92">
        <v>1242.9729500000001</v>
      </c>
      <c r="N76" s="92">
        <v>1308.93391</v>
      </c>
      <c r="O76" s="92">
        <v>14502.34247</v>
      </c>
      <c r="P76" s="115"/>
      <c r="Q76" s="87"/>
      <c r="R76" s="87"/>
      <c r="S76" s="87"/>
      <c r="T76" s="87"/>
      <c r="U76" s="87"/>
      <c r="V76" s="87"/>
      <c r="W76" s="87"/>
      <c r="X76" s="87"/>
      <c r="Y76" s="87"/>
      <c r="Z76" s="87"/>
      <c r="AA76" s="103"/>
      <c r="AB76" s="87"/>
      <c r="AC76" s="120"/>
      <c r="AD76" s="120"/>
      <c r="AE76" s="120"/>
      <c r="AF76" s="120"/>
      <c r="AG76" s="87"/>
      <c r="AH76" s="87"/>
      <c r="AI76" s="87"/>
      <c r="AJ76" s="87"/>
      <c r="AK76" s="87"/>
      <c r="AL76" s="87"/>
      <c r="AM76" s="87"/>
      <c r="AN76" s="87"/>
      <c r="AO76" s="87"/>
      <c r="AP76" s="87"/>
      <c r="AQ76" s="87"/>
      <c r="AR76" s="188"/>
      <c r="AS76" s="188"/>
      <c r="AT76" s="120"/>
      <c r="AU76" s="77"/>
      <c r="AV76" s="77"/>
    </row>
    <row r="77" spans="2:50">
      <c r="B77" s="89"/>
      <c r="C77" s="89"/>
      <c r="D77" s="89"/>
      <c r="E77" s="89"/>
      <c r="F77" s="89"/>
      <c r="G77" s="89"/>
      <c r="H77" s="89"/>
      <c r="I77" s="89"/>
      <c r="J77" s="89"/>
      <c r="K77" s="89"/>
      <c r="L77" s="89"/>
      <c r="M77" s="89"/>
      <c r="N77" s="89"/>
      <c r="O77" s="89"/>
      <c r="P77" s="78"/>
      <c r="Q77" s="87"/>
      <c r="R77" s="87"/>
      <c r="S77" s="87"/>
      <c r="T77" s="87"/>
      <c r="U77" s="87"/>
      <c r="V77" s="87"/>
      <c r="W77" s="87"/>
      <c r="X77" s="87"/>
      <c r="Y77" s="87"/>
      <c r="Z77" s="87"/>
      <c r="AA77" s="87"/>
      <c r="AB77" s="87"/>
      <c r="AC77" s="120"/>
      <c r="AD77" s="120"/>
      <c r="AE77" s="120"/>
      <c r="AF77" s="120"/>
      <c r="AG77" s="87"/>
      <c r="AH77" s="87"/>
      <c r="AI77" s="87"/>
      <c r="AJ77" s="87"/>
      <c r="AK77" s="87"/>
      <c r="AL77" s="87"/>
      <c r="AM77" s="87"/>
      <c r="AN77" s="87"/>
      <c r="AO77" s="87"/>
      <c r="AP77" s="87"/>
      <c r="AQ77" s="87"/>
      <c r="AR77" s="188"/>
      <c r="AS77" s="188"/>
      <c r="AT77" s="120"/>
      <c r="AU77" s="77"/>
      <c r="AV77" s="77"/>
    </row>
    <row r="78" spans="2:50">
      <c r="B78" s="809" t="s">
        <v>64</v>
      </c>
      <c r="C78" s="810"/>
      <c r="D78" s="810"/>
      <c r="E78" s="810"/>
      <c r="F78" s="810"/>
      <c r="G78" s="810"/>
      <c r="H78" s="810"/>
      <c r="I78" s="810"/>
      <c r="J78" s="810"/>
      <c r="K78" s="810"/>
      <c r="L78" s="810"/>
      <c r="M78" s="810"/>
      <c r="N78" s="810"/>
      <c r="O78" s="811"/>
      <c r="P78" s="43"/>
      <c r="Q78" s="87"/>
      <c r="R78" s="87"/>
      <c r="S78" s="87"/>
      <c r="T78" s="87"/>
      <c r="U78" s="87"/>
      <c r="V78" s="87"/>
      <c r="W78" s="87"/>
      <c r="X78" s="87"/>
      <c r="Y78" s="87"/>
      <c r="Z78" s="87"/>
      <c r="AA78" s="87"/>
      <c r="AB78" s="87"/>
      <c r="AC78" s="120"/>
      <c r="AD78" s="120"/>
      <c r="AE78" s="120"/>
      <c r="AF78" s="120"/>
      <c r="AG78" s="87"/>
      <c r="AH78" s="87"/>
      <c r="AI78" s="87"/>
      <c r="AJ78" s="87"/>
      <c r="AK78" s="87"/>
      <c r="AL78" s="87"/>
      <c r="AM78" s="87"/>
      <c r="AN78" s="87"/>
      <c r="AO78" s="87"/>
      <c r="AP78" s="87"/>
      <c r="AQ78" s="87"/>
      <c r="AR78" s="188"/>
      <c r="AS78" s="188"/>
      <c r="AT78" s="120"/>
      <c r="AU78" s="77"/>
      <c r="AV78" s="77"/>
    </row>
    <row r="79" spans="2:50">
      <c r="B79" s="90" t="s">
        <v>37</v>
      </c>
      <c r="C79" s="90" t="s">
        <v>27</v>
      </c>
      <c r="D79" s="90" t="s">
        <v>28</v>
      </c>
      <c r="E79" s="90" t="s">
        <v>29</v>
      </c>
      <c r="F79" s="90" t="s">
        <v>30</v>
      </c>
      <c r="G79" s="90" t="s">
        <v>31</v>
      </c>
      <c r="H79" s="90" t="s">
        <v>32</v>
      </c>
      <c r="I79" s="90" t="s">
        <v>38</v>
      </c>
      <c r="J79" s="90" t="s">
        <v>39</v>
      </c>
      <c r="K79" s="90" t="s">
        <v>40</v>
      </c>
      <c r="L79" s="90" t="s">
        <v>41</v>
      </c>
      <c r="M79" s="90" t="s">
        <v>42</v>
      </c>
      <c r="N79" s="90" t="s">
        <v>43</v>
      </c>
      <c r="O79" s="90" t="s">
        <v>59</v>
      </c>
      <c r="P79" s="113"/>
      <c r="Q79" s="87"/>
      <c r="R79" s="87"/>
      <c r="S79" s="87"/>
      <c r="T79" s="87"/>
      <c r="U79" s="87"/>
      <c r="V79" s="87"/>
      <c r="W79" s="87"/>
      <c r="X79" s="87"/>
      <c r="Y79" s="87"/>
      <c r="Z79" s="87"/>
      <c r="AA79" s="87"/>
      <c r="AB79" s="87"/>
      <c r="AC79" s="120"/>
      <c r="AD79" s="120"/>
      <c r="AE79" s="120"/>
      <c r="AF79" s="120"/>
      <c r="AG79" s="87"/>
      <c r="AH79" s="87"/>
      <c r="AI79" s="87"/>
      <c r="AJ79" s="87"/>
      <c r="AK79" s="87"/>
      <c r="AL79" s="87"/>
      <c r="AM79" s="87"/>
      <c r="AN79" s="87"/>
      <c r="AO79" s="87"/>
      <c r="AP79" s="87"/>
      <c r="AQ79" s="87"/>
      <c r="AR79" s="188"/>
      <c r="AS79" s="188"/>
      <c r="AT79" s="120"/>
      <c r="AU79" s="77"/>
      <c r="AV79" s="77"/>
    </row>
    <row r="80" spans="2:50">
      <c r="B80" s="91" t="s">
        <v>44</v>
      </c>
      <c r="C80" s="92">
        <v>0</v>
      </c>
      <c r="D80" s="92">
        <v>4.0631899999999996</v>
      </c>
      <c r="E80" s="92">
        <v>8.1595300000000002</v>
      </c>
      <c r="F80" s="92">
        <v>7.2073400000000003</v>
      </c>
      <c r="G80" s="92">
        <v>18.373149999999999</v>
      </c>
      <c r="H80" s="92">
        <v>13.36753</v>
      </c>
      <c r="I80" s="92">
        <v>0.88583999999999996</v>
      </c>
      <c r="J80" s="92">
        <v>28.469270000000002</v>
      </c>
      <c r="K80" s="92">
        <v>183.89457999999999</v>
      </c>
      <c r="L80" s="92">
        <v>49.097140000000003</v>
      </c>
      <c r="M80" s="92">
        <v>30.950900000000001</v>
      </c>
      <c r="N80" s="92">
        <v>33.60304</v>
      </c>
      <c r="O80" s="92">
        <v>378.07150999999999</v>
      </c>
      <c r="P80" s="115"/>
      <c r="Q80" s="87"/>
      <c r="R80" s="87"/>
      <c r="S80" s="87"/>
      <c r="T80" s="87"/>
      <c r="U80" s="87"/>
      <c r="V80" s="87"/>
      <c r="W80" s="87"/>
      <c r="X80" s="87"/>
      <c r="Y80" s="87"/>
      <c r="Z80" s="87"/>
      <c r="AA80" s="87"/>
      <c r="AB80" s="87"/>
      <c r="AC80" s="120"/>
      <c r="AD80" s="120"/>
      <c r="AE80" s="120"/>
      <c r="AF80" s="120"/>
      <c r="AG80" s="87"/>
      <c r="AH80" s="87"/>
      <c r="AI80" s="87"/>
      <c r="AJ80" s="87"/>
      <c r="AK80" s="87"/>
      <c r="AL80" s="87"/>
      <c r="AM80" s="87"/>
      <c r="AN80" s="87"/>
      <c r="AO80" s="87"/>
      <c r="AP80" s="87"/>
      <c r="AQ80" s="87"/>
      <c r="AR80" s="188"/>
      <c r="AS80" s="188"/>
      <c r="AT80" s="120"/>
      <c r="AU80" s="77"/>
      <c r="AV80" s="77"/>
    </row>
    <row r="81" spans="2:48">
      <c r="B81" s="91" t="s">
        <v>45</v>
      </c>
      <c r="C81" s="92">
        <v>399.15854999999999</v>
      </c>
      <c r="D81" s="92">
        <v>364.23597000000001</v>
      </c>
      <c r="E81" s="92">
        <v>275.72510999999997</v>
      </c>
      <c r="F81" s="92">
        <v>304.26166999999998</v>
      </c>
      <c r="G81" s="92">
        <v>484.39121</v>
      </c>
      <c r="H81" s="92">
        <v>617.43425000000002</v>
      </c>
      <c r="I81" s="92">
        <v>584.79557999999997</v>
      </c>
      <c r="J81" s="92">
        <v>563.98725999999999</v>
      </c>
      <c r="K81" s="92">
        <v>392.75139000000001</v>
      </c>
      <c r="L81" s="92">
        <v>523.34929999999997</v>
      </c>
      <c r="M81" s="92">
        <v>474.37256000000002</v>
      </c>
      <c r="N81" s="92">
        <v>525.81289000000004</v>
      </c>
      <c r="O81" s="92">
        <v>5510.27574</v>
      </c>
      <c r="P81" s="115"/>
      <c r="Q81" s="87"/>
      <c r="R81" s="87"/>
      <c r="S81" s="87"/>
      <c r="T81" s="87"/>
      <c r="U81" s="87"/>
      <c r="V81" s="87"/>
      <c r="W81" s="87"/>
      <c r="X81" s="87"/>
      <c r="Y81" s="87"/>
      <c r="Z81" s="87"/>
      <c r="AA81" s="87"/>
      <c r="AB81" s="87"/>
      <c r="AC81" s="120"/>
      <c r="AD81" s="120"/>
      <c r="AE81" s="120"/>
      <c r="AF81" s="120"/>
      <c r="AG81" s="87"/>
      <c r="AH81" s="87"/>
      <c r="AI81" s="87"/>
      <c r="AJ81" s="87"/>
      <c r="AK81" s="87"/>
      <c r="AL81" s="87"/>
      <c r="AM81" s="87"/>
      <c r="AN81" s="87"/>
      <c r="AO81" s="87"/>
      <c r="AP81" s="87"/>
      <c r="AQ81" s="87"/>
      <c r="AR81" s="188"/>
      <c r="AS81" s="188"/>
      <c r="AT81" s="120"/>
      <c r="AU81" s="77"/>
      <c r="AV81" s="77"/>
    </row>
    <row r="82" spans="2:48">
      <c r="B82" s="91" t="s">
        <v>52</v>
      </c>
      <c r="C82" s="92">
        <v>7.4363999999999999</v>
      </c>
      <c r="D82" s="92">
        <v>6.8395999999999999</v>
      </c>
      <c r="E82" s="92">
        <v>7.3293999999999997</v>
      </c>
      <c r="F82" s="92">
        <v>4.8597999999999999</v>
      </c>
      <c r="G82" s="92">
        <v>5.3822200000000002</v>
      </c>
      <c r="H82" s="92">
        <v>5.2060300000000002</v>
      </c>
      <c r="I82" s="92">
        <v>5.1650700000000001</v>
      </c>
      <c r="J82" s="92">
        <v>5.0856399999999997</v>
      </c>
      <c r="K82" s="92">
        <v>5.0120300000000002</v>
      </c>
      <c r="L82" s="92">
        <v>5.1794000000000002</v>
      </c>
      <c r="M82" s="92">
        <v>5.1717000000000004</v>
      </c>
      <c r="N82" s="92">
        <v>5.5001300000000004</v>
      </c>
      <c r="O82" s="92">
        <v>68.167420000000007</v>
      </c>
      <c r="P82" s="115"/>
      <c r="Q82" s="87"/>
      <c r="R82" s="87"/>
      <c r="S82" s="87"/>
      <c r="T82" s="87"/>
      <c r="U82" s="87"/>
      <c r="V82" s="87"/>
      <c r="W82" s="87"/>
      <c r="X82" s="87"/>
      <c r="Y82" s="87"/>
      <c r="Z82" s="87"/>
      <c r="AA82" s="87"/>
      <c r="AB82" s="87"/>
      <c r="AC82" s="120"/>
      <c r="AD82" s="120"/>
      <c r="AE82" s="120"/>
      <c r="AF82" s="120"/>
      <c r="AG82" s="87"/>
      <c r="AH82" s="87"/>
      <c r="AI82" s="87"/>
      <c r="AJ82" s="87"/>
      <c r="AK82" s="87"/>
      <c r="AL82" s="87"/>
      <c r="AM82" s="87"/>
      <c r="AN82" s="87"/>
      <c r="AO82" s="87"/>
      <c r="AP82" s="87"/>
      <c r="AQ82" s="87"/>
      <c r="AR82" s="188"/>
      <c r="AS82" s="188"/>
      <c r="AT82" s="120"/>
      <c r="AU82" s="77"/>
      <c r="AV82" s="77"/>
    </row>
    <row r="83" spans="2:48">
      <c r="B83" s="91" t="s">
        <v>47</v>
      </c>
      <c r="C83" s="92">
        <v>2.20702</v>
      </c>
      <c r="D83" s="92">
        <v>6.0533999999999999</v>
      </c>
      <c r="E83" s="92">
        <v>7.3554000000000004</v>
      </c>
      <c r="F83" s="92">
        <v>3.1907999999999999</v>
      </c>
      <c r="G83" s="92">
        <v>3.7021000000000002</v>
      </c>
      <c r="H83" s="92">
        <v>3.5771999999999999</v>
      </c>
      <c r="I83" s="92">
        <v>4.1275000000000004</v>
      </c>
      <c r="J83" s="92">
        <v>3.3203</v>
      </c>
      <c r="K83" s="92">
        <v>1.2383999999999999</v>
      </c>
      <c r="L83" s="92">
        <v>0.23119999999999999</v>
      </c>
      <c r="M83" s="92">
        <v>3.4392</v>
      </c>
      <c r="N83" s="92">
        <v>2.7581000000000002</v>
      </c>
      <c r="O83" s="92">
        <v>41.200620000000001</v>
      </c>
      <c r="P83" s="115"/>
      <c r="Q83" s="87"/>
      <c r="R83" s="87"/>
      <c r="S83" s="87"/>
      <c r="T83" s="87"/>
      <c r="U83" s="87"/>
      <c r="V83" s="87"/>
      <c r="W83" s="87"/>
      <c r="X83" s="87"/>
      <c r="Y83" s="87"/>
      <c r="Z83" s="87"/>
      <c r="AA83" s="87"/>
      <c r="AB83" s="87"/>
      <c r="AC83" s="120"/>
      <c r="AD83" s="120"/>
      <c r="AE83" s="120"/>
      <c r="AF83" s="120"/>
      <c r="AG83" s="87"/>
      <c r="AH83" s="87"/>
      <c r="AI83" s="87"/>
      <c r="AJ83" s="87"/>
      <c r="AK83" s="87"/>
      <c r="AL83" s="87"/>
      <c r="AM83" s="87"/>
      <c r="AN83" s="87"/>
      <c r="AO83" s="87"/>
      <c r="AP83" s="87"/>
      <c r="AQ83" s="87"/>
      <c r="AR83" s="188"/>
      <c r="AS83" s="188"/>
      <c r="AT83" s="120"/>
      <c r="AU83" s="77"/>
      <c r="AV83" s="77"/>
    </row>
    <row r="84" spans="2:48">
      <c r="B84" s="91" t="s">
        <v>48</v>
      </c>
      <c r="C84" s="92">
        <v>152.02195</v>
      </c>
      <c r="D84" s="92">
        <v>228.23974999999999</v>
      </c>
      <c r="E84" s="92">
        <v>336.90946000000002</v>
      </c>
      <c r="F84" s="92">
        <v>269.98860000000002</v>
      </c>
      <c r="G84" s="92">
        <v>229.51499999999999</v>
      </c>
      <c r="H84" s="92">
        <v>163.14099999999999</v>
      </c>
      <c r="I84" s="92">
        <v>226.88800000000001</v>
      </c>
      <c r="J84" s="92">
        <v>230.98</v>
      </c>
      <c r="K84" s="92">
        <v>214.18799999999999</v>
      </c>
      <c r="L84" s="92">
        <v>223.35900000000001</v>
      </c>
      <c r="M84" s="92">
        <v>108.727</v>
      </c>
      <c r="N84" s="92">
        <v>132.18100000000001</v>
      </c>
      <c r="O84" s="92">
        <v>2516.1387599999998</v>
      </c>
      <c r="P84" s="115"/>
      <c r="Q84" s="87"/>
      <c r="R84" s="87"/>
      <c r="S84" s="87"/>
      <c r="T84" s="87"/>
      <c r="U84" s="87"/>
      <c r="V84" s="87"/>
      <c r="W84" s="87"/>
      <c r="X84" s="87"/>
      <c r="Y84" s="87"/>
      <c r="Z84" s="87"/>
      <c r="AA84" s="87"/>
      <c r="AB84" s="87"/>
      <c r="AC84" s="121"/>
      <c r="AD84" s="120"/>
      <c r="AE84" s="120"/>
      <c r="AF84" s="120"/>
      <c r="AG84" s="87"/>
      <c r="AH84" s="87"/>
      <c r="AI84" s="87"/>
      <c r="AJ84" s="87"/>
      <c r="AK84" s="87"/>
      <c r="AL84" s="87"/>
      <c r="AM84" s="87"/>
      <c r="AN84" s="87"/>
      <c r="AO84" s="87"/>
      <c r="AP84" s="87"/>
      <c r="AQ84" s="87"/>
      <c r="AR84" s="188"/>
      <c r="AS84" s="188"/>
      <c r="AT84" s="120"/>
      <c r="AU84" s="77"/>
      <c r="AV84" s="77"/>
    </row>
    <row r="85" spans="2:48">
      <c r="B85" s="91" t="s">
        <v>49</v>
      </c>
      <c r="C85" s="92">
        <v>596.04957000000002</v>
      </c>
      <c r="D85" s="92">
        <v>378.94792000000001</v>
      </c>
      <c r="E85" s="92">
        <v>491.45513999999997</v>
      </c>
      <c r="F85" s="92">
        <v>533.15896999999995</v>
      </c>
      <c r="G85" s="92">
        <v>275.91187000000002</v>
      </c>
      <c r="H85" s="92">
        <v>161.95993999999999</v>
      </c>
      <c r="I85" s="92">
        <v>63.614960000000004</v>
      </c>
      <c r="J85" s="92">
        <v>17.00189</v>
      </c>
      <c r="K85" s="92">
        <v>95.405109999999993</v>
      </c>
      <c r="L85" s="92">
        <v>118.23484999999999</v>
      </c>
      <c r="M85" s="92">
        <v>206.81583000000001</v>
      </c>
      <c r="N85" s="92">
        <v>208.22181</v>
      </c>
      <c r="O85" s="92">
        <v>3146.7778600000001</v>
      </c>
      <c r="P85" s="115"/>
      <c r="Q85" s="87"/>
      <c r="R85" s="87"/>
      <c r="S85" s="87"/>
      <c r="T85" s="87"/>
      <c r="U85" s="87"/>
      <c r="V85" s="87"/>
      <c r="W85" s="87"/>
      <c r="X85" s="87"/>
      <c r="Y85" s="87"/>
      <c r="Z85" s="87"/>
      <c r="AA85" s="87"/>
      <c r="AB85" s="87"/>
      <c r="AC85" s="105"/>
      <c r="AD85" s="105"/>
      <c r="AF85" s="105"/>
      <c r="AG85" s="87"/>
      <c r="AH85" s="87"/>
      <c r="AI85" s="87"/>
      <c r="AJ85" s="87"/>
      <c r="AK85" s="87"/>
      <c r="AL85" s="87"/>
      <c r="AM85" s="87"/>
      <c r="AN85" s="87"/>
      <c r="AO85" s="87"/>
      <c r="AP85" s="87"/>
      <c r="AQ85" s="87"/>
      <c r="AR85" s="188"/>
      <c r="AS85" s="188"/>
      <c r="AT85" s="105"/>
    </row>
    <row r="86" spans="2:48">
      <c r="B86" s="91" t="s">
        <v>50</v>
      </c>
      <c r="C86" s="92">
        <v>4.9447000000000001</v>
      </c>
      <c r="D86" s="92">
        <v>69.195449999999994</v>
      </c>
      <c r="E86" s="92">
        <v>71.398679999999999</v>
      </c>
      <c r="F86" s="92">
        <v>55.422919999999998</v>
      </c>
      <c r="G86" s="92">
        <v>183.20553000000001</v>
      </c>
      <c r="H86" s="92">
        <v>186.38933</v>
      </c>
      <c r="I86" s="92">
        <v>286.58425</v>
      </c>
      <c r="J86" s="92">
        <v>319.22059000000002</v>
      </c>
      <c r="K86" s="92">
        <v>275.18124999999998</v>
      </c>
      <c r="L86" s="92">
        <v>264.91860000000003</v>
      </c>
      <c r="M86" s="92">
        <v>282.23459000000003</v>
      </c>
      <c r="N86" s="92">
        <v>286.45062000000001</v>
      </c>
      <c r="O86" s="92">
        <v>2285.14651</v>
      </c>
      <c r="P86" s="115"/>
      <c r="Q86" s="87"/>
      <c r="R86" s="87"/>
      <c r="S86" s="87"/>
      <c r="T86" s="87"/>
      <c r="U86" s="87"/>
      <c r="V86" s="87"/>
      <c r="W86" s="87"/>
      <c r="X86" s="87"/>
      <c r="Y86" s="103"/>
      <c r="Z86" s="87"/>
      <c r="AA86" s="87"/>
      <c r="AB86" s="87"/>
      <c r="AC86" s="87"/>
      <c r="AD86" s="87"/>
      <c r="AE86" s="188"/>
      <c r="AF86" s="87"/>
      <c r="AG86" s="87"/>
      <c r="AH86" s="87"/>
      <c r="AI86" s="87"/>
      <c r="AJ86" s="87"/>
      <c r="AK86" s="87"/>
      <c r="AL86" s="87"/>
      <c r="AM86" s="87"/>
      <c r="AN86" s="87"/>
      <c r="AO86" s="87"/>
      <c r="AP86" s="87"/>
      <c r="AQ86" s="87"/>
      <c r="AR86" s="188"/>
      <c r="AS86" s="188"/>
      <c r="AT86" s="87"/>
    </row>
    <row r="87" spans="2:48">
      <c r="B87" s="93" t="s">
        <v>51</v>
      </c>
      <c r="C87" s="92">
        <v>1161.81819</v>
      </c>
      <c r="D87" s="92">
        <v>1057.57528</v>
      </c>
      <c r="E87" s="92">
        <v>1198.3327200000001</v>
      </c>
      <c r="F87" s="92">
        <v>1178.0900999999999</v>
      </c>
      <c r="G87" s="92">
        <v>1200.48108</v>
      </c>
      <c r="H87" s="92">
        <v>1151.07528</v>
      </c>
      <c r="I87" s="92">
        <v>1172.0612000000001</v>
      </c>
      <c r="J87" s="92">
        <v>1168.06495</v>
      </c>
      <c r="K87" s="92">
        <v>1167.67076</v>
      </c>
      <c r="L87" s="92">
        <v>1184.36949</v>
      </c>
      <c r="M87" s="92">
        <v>1111.7117800000001</v>
      </c>
      <c r="N87" s="92">
        <v>1194.5275899999999</v>
      </c>
      <c r="O87" s="92">
        <v>13945.778420000001</v>
      </c>
      <c r="P87" s="115"/>
      <c r="Q87" s="87"/>
      <c r="R87" s="87"/>
      <c r="S87" s="87"/>
      <c r="T87" s="87"/>
      <c r="U87" s="87"/>
      <c r="V87" s="87"/>
      <c r="W87" s="87"/>
      <c r="X87" s="87"/>
      <c r="Y87" s="87"/>
      <c r="Z87" s="87"/>
      <c r="AA87" s="87"/>
      <c r="AB87" s="87"/>
      <c r="AC87" s="87"/>
      <c r="AD87" s="87"/>
      <c r="AE87" s="188"/>
      <c r="AF87" s="87"/>
      <c r="AG87" s="87"/>
      <c r="AH87" s="87"/>
      <c r="AI87" s="87"/>
      <c r="AJ87" s="87"/>
      <c r="AK87" s="87"/>
      <c r="AL87" s="87"/>
      <c r="AM87" s="87"/>
      <c r="AN87" s="87"/>
      <c r="AO87" s="87"/>
      <c r="AP87" s="87"/>
      <c r="AQ87" s="87"/>
      <c r="AR87" s="188"/>
      <c r="AS87" s="188"/>
      <c r="AT87" s="87"/>
    </row>
    <row r="88" spans="2:48">
      <c r="B88" s="89"/>
      <c r="C88" s="89"/>
      <c r="D88" s="89"/>
      <c r="E88" s="89"/>
      <c r="F88" s="89"/>
      <c r="G88" s="89"/>
      <c r="H88" s="89"/>
      <c r="I88" s="89"/>
      <c r="J88" s="89"/>
      <c r="K88" s="89"/>
      <c r="L88" s="89"/>
      <c r="M88" s="89"/>
      <c r="N88" s="89"/>
      <c r="O88" s="89"/>
      <c r="P88" s="78"/>
      <c r="Q88" s="87"/>
      <c r="AG88" s="87"/>
      <c r="AH88" s="87"/>
      <c r="AI88" s="87"/>
      <c r="AJ88" s="87"/>
      <c r="AK88" s="87"/>
      <c r="AL88" s="87"/>
      <c r="AM88" s="87"/>
      <c r="AN88" s="87"/>
      <c r="AO88" s="87"/>
      <c r="AP88" s="87"/>
      <c r="AQ88" s="87"/>
      <c r="AR88" s="188"/>
      <c r="AS88" s="188"/>
    </row>
    <row r="89" spans="2:48">
      <c r="B89" s="809" t="s">
        <v>65</v>
      </c>
      <c r="C89" s="810"/>
      <c r="D89" s="810"/>
      <c r="E89" s="810"/>
      <c r="F89" s="810"/>
      <c r="G89" s="810"/>
      <c r="H89" s="810"/>
      <c r="I89" s="810"/>
      <c r="J89" s="810"/>
      <c r="K89" s="810"/>
      <c r="L89" s="810"/>
      <c r="M89" s="810"/>
      <c r="N89" s="810"/>
      <c r="O89" s="811"/>
      <c r="P89" s="43"/>
      <c r="Q89" s="87"/>
      <c r="AG89" s="87"/>
      <c r="AH89" s="87"/>
      <c r="AI89" s="87"/>
      <c r="AJ89" s="87"/>
      <c r="AK89" s="87"/>
      <c r="AL89" s="87"/>
      <c r="AM89" s="87"/>
      <c r="AN89" s="87"/>
      <c r="AO89" s="87"/>
      <c r="AP89" s="87"/>
      <c r="AQ89" s="87"/>
      <c r="AR89" s="188"/>
      <c r="AS89" s="188"/>
    </row>
    <row r="90" spans="2:48">
      <c r="B90" s="90" t="s">
        <v>37</v>
      </c>
      <c r="C90" s="90" t="s">
        <v>27</v>
      </c>
      <c r="D90" s="90" t="s">
        <v>28</v>
      </c>
      <c r="E90" s="90" t="s">
        <v>29</v>
      </c>
      <c r="F90" s="90" t="s">
        <v>30</v>
      </c>
      <c r="G90" s="90" t="s">
        <v>31</v>
      </c>
      <c r="H90" s="90" t="s">
        <v>32</v>
      </c>
      <c r="I90" s="90" t="s">
        <v>38</v>
      </c>
      <c r="J90" s="90" t="s">
        <v>39</v>
      </c>
      <c r="K90" s="90" t="s">
        <v>40</v>
      </c>
      <c r="L90" s="90" t="s">
        <v>41</v>
      </c>
      <c r="M90" s="90" t="s">
        <v>42</v>
      </c>
      <c r="N90" s="90" t="s">
        <v>43</v>
      </c>
      <c r="O90" s="90" t="s">
        <v>60</v>
      </c>
      <c r="P90" s="113"/>
      <c r="Q90" s="87"/>
      <c r="AG90" s="87"/>
      <c r="AH90" s="87"/>
      <c r="AI90" s="87"/>
      <c r="AJ90" s="87"/>
      <c r="AK90" s="87"/>
      <c r="AL90" s="87"/>
      <c r="AM90" s="87"/>
      <c r="AN90" s="87"/>
      <c r="AO90" s="87"/>
      <c r="AP90" s="87"/>
      <c r="AQ90" s="87"/>
      <c r="AR90" s="188"/>
      <c r="AS90" s="188"/>
    </row>
    <row r="91" spans="2:48">
      <c r="B91" s="91" t="s">
        <v>44</v>
      </c>
      <c r="C91" s="92">
        <v>0</v>
      </c>
      <c r="D91" s="92">
        <v>0</v>
      </c>
      <c r="E91" s="92">
        <v>0</v>
      </c>
      <c r="F91" s="92">
        <v>3.0020000000000002E-2</v>
      </c>
      <c r="G91" s="92">
        <v>0</v>
      </c>
      <c r="H91" s="92">
        <v>2.92645</v>
      </c>
      <c r="I91" s="92">
        <v>6.0366499999999998</v>
      </c>
      <c r="J91" s="92">
        <v>5.9464499999999996</v>
      </c>
      <c r="K91" s="92">
        <v>0</v>
      </c>
      <c r="L91" s="92">
        <v>0</v>
      </c>
      <c r="M91" s="92">
        <v>0</v>
      </c>
      <c r="N91" s="92">
        <v>4.3484800000000003</v>
      </c>
      <c r="O91" s="92">
        <v>19.288049999999998</v>
      </c>
      <c r="P91" s="115"/>
      <c r="Q91" s="87"/>
      <c r="AG91" s="87"/>
      <c r="AH91" s="87"/>
      <c r="AI91" s="87"/>
      <c r="AJ91" s="87"/>
      <c r="AK91" s="87"/>
      <c r="AL91" s="87"/>
      <c r="AM91" s="87"/>
      <c r="AN91" s="87"/>
      <c r="AO91" s="87"/>
      <c r="AP91" s="87"/>
      <c r="AQ91" s="87"/>
      <c r="AR91" s="188"/>
      <c r="AS91" s="188"/>
    </row>
    <row r="92" spans="2:48">
      <c r="B92" s="91" t="s">
        <v>45</v>
      </c>
      <c r="C92" s="92">
        <v>112.05293</v>
      </c>
      <c r="D92" s="92">
        <v>181.85150999999999</v>
      </c>
      <c r="E92" s="92">
        <v>169.99777</v>
      </c>
      <c r="F92" s="92">
        <v>425.4683</v>
      </c>
      <c r="G92" s="92">
        <v>453.09624000000002</v>
      </c>
      <c r="H92" s="92">
        <v>337.82535999999999</v>
      </c>
      <c r="I92" s="92">
        <v>299.58801</v>
      </c>
      <c r="J92" s="92">
        <v>338.61113999999998</v>
      </c>
      <c r="K92" s="92">
        <v>258.97075000000001</v>
      </c>
      <c r="L92" s="92">
        <v>379.79392999999999</v>
      </c>
      <c r="M92" s="92">
        <v>420.41752000000002</v>
      </c>
      <c r="N92" s="92">
        <v>521.24923000000001</v>
      </c>
      <c r="O92" s="92">
        <v>3898.9226899999999</v>
      </c>
      <c r="P92" s="115"/>
      <c r="Q92" s="87"/>
      <c r="AG92" s="87"/>
      <c r="AH92" s="87"/>
      <c r="AI92" s="87"/>
      <c r="AJ92" s="87"/>
      <c r="AK92" s="87"/>
      <c r="AL92" s="87"/>
      <c r="AM92" s="87"/>
      <c r="AN92" s="87"/>
      <c r="AO92" s="87"/>
      <c r="AP92" s="87"/>
      <c r="AQ92" s="87"/>
      <c r="AR92" s="188"/>
      <c r="AS92" s="188"/>
    </row>
    <row r="93" spans="2:48">
      <c r="B93" s="91" t="s">
        <v>52</v>
      </c>
      <c r="C93" s="92">
        <v>6.5105300000000002</v>
      </c>
      <c r="D93" s="92">
        <v>6.2019000000000002</v>
      </c>
      <c r="E93" s="92">
        <v>7.0216399999999997</v>
      </c>
      <c r="F93" s="92">
        <v>6.7025100000000002</v>
      </c>
      <c r="G93" s="92">
        <v>5.2305999999999999</v>
      </c>
      <c r="H93" s="92">
        <v>5.1215999999999999</v>
      </c>
      <c r="I93" s="92">
        <v>5.2014300000000002</v>
      </c>
      <c r="J93" s="92">
        <v>5.0263999999999998</v>
      </c>
      <c r="K93" s="92">
        <v>5.3983999999999996</v>
      </c>
      <c r="L93" s="92">
        <v>5.9885999999999999</v>
      </c>
      <c r="M93" s="92">
        <v>5.1912000000000003</v>
      </c>
      <c r="N93" s="92">
        <v>6.1421099999999997</v>
      </c>
      <c r="O93" s="92">
        <v>69.736919999999998</v>
      </c>
      <c r="P93" s="115"/>
      <c r="Q93" s="87"/>
      <c r="AG93" s="87"/>
      <c r="AH93" s="87"/>
      <c r="AI93" s="87"/>
      <c r="AJ93" s="87"/>
      <c r="AK93" s="87"/>
      <c r="AL93" s="87"/>
      <c r="AM93" s="87"/>
      <c r="AN93" s="87"/>
      <c r="AO93" s="87"/>
      <c r="AP93" s="87"/>
      <c r="AQ93" s="87"/>
      <c r="AR93" s="188"/>
      <c r="AS93" s="188"/>
    </row>
    <row r="94" spans="2:48">
      <c r="B94" s="91" t="s">
        <v>47</v>
      </c>
      <c r="C94" s="92">
        <v>0.79979999999999996</v>
      </c>
      <c r="D94" s="92">
        <v>0.91920000000000002</v>
      </c>
      <c r="E94" s="92">
        <v>0.13950000000000001</v>
      </c>
      <c r="F94" s="92">
        <v>3.2414999999999998</v>
      </c>
      <c r="G94" s="92">
        <v>2.7450999999999999</v>
      </c>
      <c r="H94" s="92">
        <v>8.2039000000000009</v>
      </c>
      <c r="I94" s="92">
        <v>6.2470999999999997</v>
      </c>
      <c r="J94" s="92">
        <v>3.7683</v>
      </c>
      <c r="K94" s="92">
        <v>1.2649999999999999</v>
      </c>
      <c r="L94" s="92">
        <v>5.6517999999999997</v>
      </c>
      <c r="M94" s="92">
        <v>4.2293000000000003</v>
      </c>
      <c r="N94" s="92">
        <v>5.8582000000000001</v>
      </c>
      <c r="O94" s="92">
        <v>43.0687</v>
      </c>
      <c r="P94" s="115"/>
      <c r="Q94" s="87"/>
      <c r="AG94" s="87"/>
      <c r="AH94" s="87"/>
      <c r="AI94" s="87"/>
      <c r="AJ94" s="87"/>
      <c r="AK94" s="87"/>
      <c r="AL94" s="87"/>
      <c r="AM94" s="87"/>
      <c r="AN94" s="87"/>
      <c r="AO94" s="87"/>
      <c r="AP94" s="87"/>
      <c r="AQ94" s="87"/>
      <c r="AR94" s="188"/>
      <c r="AS94" s="188"/>
    </row>
    <row r="95" spans="2:48">
      <c r="B95" s="91" t="s">
        <v>48</v>
      </c>
      <c r="C95" s="92">
        <v>255.69221999999999</v>
      </c>
      <c r="D95" s="92">
        <v>160.80905999999999</v>
      </c>
      <c r="E95" s="92">
        <v>224.21378999999999</v>
      </c>
      <c r="F95" s="92">
        <v>188.90749</v>
      </c>
      <c r="G95" s="92">
        <v>165.91</v>
      </c>
      <c r="H95" s="92">
        <v>361.72381999999999</v>
      </c>
      <c r="I95" s="92">
        <v>317.30576000000002</v>
      </c>
      <c r="J95" s="92">
        <v>319.42782999999997</v>
      </c>
      <c r="K95" s="92">
        <v>349.86178000000001</v>
      </c>
      <c r="L95" s="92">
        <v>124.35651</v>
      </c>
      <c r="M95" s="92">
        <v>121.843</v>
      </c>
      <c r="N95" s="92">
        <v>119.604</v>
      </c>
      <c r="O95" s="92">
        <v>2709.65526</v>
      </c>
      <c r="P95" s="115"/>
      <c r="Q95" s="87"/>
      <c r="AG95" s="87"/>
      <c r="AH95" s="87"/>
      <c r="AI95" s="87"/>
      <c r="AJ95" s="87"/>
      <c r="AK95" s="87"/>
      <c r="AL95" s="87"/>
      <c r="AM95" s="87"/>
      <c r="AN95" s="87"/>
      <c r="AO95" s="87"/>
      <c r="AP95" s="87"/>
      <c r="AQ95" s="87"/>
      <c r="AR95" s="188"/>
      <c r="AS95" s="188"/>
    </row>
    <row r="96" spans="2:48">
      <c r="B96" s="91" t="s">
        <v>49</v>
      </c>
      <c r="C96" s="92">
        <v>712.12234999999998</v>
      </c>
      <c r="D96" s="92">
        <v>630.77535</v>
      </c>
      <c r="E96" s="92">
        <v>695.15360999999996</v>
      </c>
      <c r="F96" s="92">
        <v>452.11466999999999</v>
      </c>
      <c r="G96" s="92">
        <v>506.0258</v>
      </c>
      <c r="H96" s="92">
        <v>364.74284999999998</v>
      </c>
      <c r="I96" s="92">
        <v>492.93794000000003</v>
      </c>
      <c r="J96" s="92">
        <v>390.57495999999998</v>
      </c>
      <c r="K96" s="92">
        <v>456.65958999999998</v>
      </c>
      <c r="L96" s="92">
        <v>621.91228999999998</v>
      </c>
      <c r="M96" s="92">
        <v>548.30129999999997</v>
      </c>
      <c r="N96" s="92">
        <v>532.35654</v>
      </c>
      <c r="O96" s="92">
        <v>6403.6772499999997</v>
      </c>
      <c r="P96" s="115"/>
      <c r="Q96" s="87"/>
      <c r="AG96" s="87"/>
      <c r="AH96" s="87"/>
      <c r="AI96" s="87"/>
      <c r="AJ96" s="87"/>
      <c r="AK96" s="87"/>
      <c r="AL96" s="87"/>
      <c r="AM96" s="87"/>
      <c r="AN96" s="87"/>
      <c r="AO96" s="87"/>
      <c r="AP96" s="87"/>
      <c r="AQ96" s="87"/>
      <c r="AR96" s="188"/>
      <c r="AS96" s="188"/>
    </row>
    <row r="97" spans="2:46">
      <c r="B97" s="91" t="s">
        <v>50</v>
      </c>
      <c r="C97" s="92">
        <v>0.57870999999999995</v>
      </c>
      <c r="D97" s="92">
        <v>0.52042999999999995</v>
      </c>
      <c r="E97" s="92">
        <v>0.15309</v>
      </c>
      <c r="F97" s="92">
        <v>2.1059000000000001</v>
      </c>
      <c r="G97" s="92">
        <v>1.2151400000000001</v>
      </c>
      <c r="H97" s="92">
        <v>13.83024</v>
      </c>
      <c r="I97" s="92">
        <v>15.81297</v>
      </c>
      <c r="J97" s="92">
        <v>7.1901200000000003</v>
      </c>
      <c r="K97" s="92">
        <v>1.0133700000000001</v>
      </c>
      <c r="L97" s="92">
        <v>17.68826</v>
      </c>
      <c r="M97" s="92">
        <v>13.69116</v>
      </c>
      <c r="N97" s="92">
        <v>17.864599999999999</v>
      </c>
      <c r="O97" s="92">
        <v>91.663989999999998</v>
      </c>
      <c r="P97" s="115"/>
      <c r="Q97" s="87"/>
    </row>
    <row r="98" spans="2:46">
      <c r="B98" s="93" t="s">
        <v>51</v>
      </c>
      <c r="C98" s="92">
        <v>1087.7565400000001</v>
      </c>
      <c r="D98" s="92">
        <v>981.07745</v>
      </c>
      <c r="E98" s="92">
        <v>1096.6794</v>
      </c>
      <c r="F98" s="92">
        <v>1078.5703900000001</v>
      </c>
      <c r="G98" s="92">
        <v>1134.22288</v>
      </c>
      <c r="H98" s="92">
        <v>1094.3742199999999</v>
      </c>
      <c r="I98" s="92">
        <v>1143.12986</v>
      </c>
      <c r="J98" s="92">
        <v>1070.5452</v>
      </c>
      <c r="K98" s="92">
        <v>1073.1688899999999</v>
      </c>
      <c r="L98" s="92">
        <v>1155.39139</v>
      </c>
      <c r="M98" s="92">
        <v>1113.6734799999999</v>
      </c>
      <c r="N98" s="92">
        <v>1207.4231600000001</v>
      </c>
      <c r="O98" s="92">
        <v>13236.012860000001</v>
      </c>
      <c r="P98" s="115"/>
      <c r="Q98" s="87"/>
    </row>
    <row r="99" spans="2:46">
      <c r="B99" s="89"/>
      <c r="C99" s="89"/>
      <c r="D99" s="89"/>
      <c r="E99" s="89"/>
      <c r="F99" s="89"/>
      <c r="G99" s="89"/>
      <c r="H99" s="89"/>
      <c r="I99" s="89"/>
      <c r="J99" s="89"/>
      <c r="K99" s="89"/>
      <c r="L99" s="89"/>
      <c r="M99" s="89"/>
      <c r="N99" s="89"/>
      <c r="O99" s="89"/>
      <c r="P99" s="78"/>
      <c r="Q99" s="87"/>
    </row>
    <row r="100" spans="2:46">
      <c r="B100" s="809" t="s">
        <v>66</v>
      </c>
      <c r="C100" s="810"/>
      <c r="D100" s="810"/>
      <c r="E100" s="810"/>
      <c r="F100" s="810"/>
      <c r="G100" s="810"/>
      <c r="H100" s="810"/>
      <c r="I100" s="810"/>
      <c r="J100" s="810"/>
      <c r="K100" s="810"/>
      <c r="L100" s="810"/>
      <c r="M100" s="810"/>
      <c r="N100" s="810"/>
      <c r="O100" s="811"/>
      <c r="P100" s="43"/>
      <c r="Q100" s="87"/>
    </row>
    <row r="101" spans="2:46">
      <c r="B101" s="90" t="s">
        <v>37</v>
      </c>
      <c r="C101" s="90" t="s">
        <v>27</v>
      </c>
      <c r="D101" s="90" t="s">
        <v>28</v>
      </c>
      <c r="E101" s="90" t="s">
        <v>29</v>
      </c>
      <c r="F101" s="90" t="s">
        <v>30</v>
      </c>
      <c r="G101" s="90" t="s">
        <v>31</v>
      </c>
      <c r="H101" s="90" t="s">
        <v>32</v>
      </c>
      <c r="I101" s="90" t="s">
        <v>38</v>
      </c>
      <c r="J101" s="90" t="s">
        <v>39</v>
      </c>
      <c r="K101" s="90" t="s">
        <v>40</v>
      </c>
      <c r="L101" s="90" t="s">
        <v>41</v>
      </c>
      <c r="M101" s="90" t="s">
        <v>42</v>
      </c>
      <c r="N101" s="90" t="s">
        <v>43</v>
      </c>
      <c r="O101" s="90" t="s">
        <v>61</v>
      </c>
      <c r="P101" s="113"/>
      <c r="Q101" s="87"/>
    </row>
    <row r="102" spans="2:46">
      <c r="B102" s="91" t="s">
        <v>44</v>
      </c>
      <c r="C102" s="92">
        <v>0</v>
      </c>
      <c r="D102" s="92">
        <v>0</v>
      </c>
      <c r="E102" s="92">
        <v>0</v>
      </c>
      <c r="F102" s="92">
        <v>0</v>
      </c>
      <c r="G102" s="92">
        <v>5.6279999999999997E-2</v>
      </c>
      <c r="H102" s="92">
        <v>0</v>
      </c>
      <c r="I102" s="92">
        <v>0</v>
      </c>
      <c r="J102" s="92">
        <v>0</v>
      </c>
      <c r="K102" s="92">
        <v>0</v>
      </c>
      <c r="L102" s="92">
        <v>0</v>
      </c>
      <c r="M102" s="92">
        <v>0</v>
      </c>
      <c r="N102" s="92">
        <v>2.903E-2</v>
      </c>
      <c r="O102" s="92">
        <v>8.5309999999999997E-2</v>
      </c>
      <c r="P102" s="115"/>
      <c r="Q102" s="87"/>
    </row>
    <row r="103" spans="2:46">
      <c r="B103" s="91" t="s">
        <v>45</v>
      </c>
      <c r="C103" s="92">
        <v>180.31166999999999</v>
      </c>
      <c r="D103" s="92">
        <v>123.59165</v>
      </c>
      <c r="E103" s="92">
        <v>233.32447999999999</v>
      </c>
      <c r="F103" s="92">
        <v>259.78555</v>
      </c>
      <c r="G103" s="92">
        <v>258.19569000000001</v>
      </c>
      <c r="H103" s="92">
        <v>69.813950000000006</v>
      </c>
      <c r="I103" s="92">
        <v>99.687470000000005</v>
      </c>
      <c r="J103" s="92">
        <v>169.87470999999999</v>
      </c>
      <c r="K103" s="92">
        <v>117.72620000000001</v>
      </c>
      <c r="L103" s="92">
        <v>71.21078</v>
      </c>
      <c r="M103" s="92">
        <v>41.546689999999998</v>
      </c>
      <c r="N103" s="92">
        <v>73.10951</v>
      </c>
      <c r="O103" s="92">
        <v>1698.1783499999999</v>
      </c>
      <c r="P103" s="115"/>
      <c r="Q103" s="87"/>
      <c r="R103" s="87"/>
      <c r="S103" s="87"/>
      <c r="T103" s="87"/>
      <c r="U103" s="87"/>
      <c r="V103" s="87"/>
      <c r="W103" s="87"/>
      <c r="X103" s="87"/>
      <c r="Y103" s="87"/>
      <c r="Z103" s="87"/>
      <c r="AA103" s="87"/>
      <c r="AB103" s="87"/>
      <c r="AC103" s="87"/>
      <c r="AD103" s="87"/>
      <c r="AE103" s="188"/>
      <c r="AF103" s="87"/>
      <c r="AG103" s="87"/>
      <c r="AH103" s="87"/>
      <c r="AI103" s="87"/>
      <c r="AJ103" s="87"/>
      <c r="AK103" s="87"/>
      <c r="AL103" s="87"/>
      <c r="AM103" s="87"/>
      <c r="AN103" s="87"/>
      <c r="AO103" s="87"/>
      <c r="AP103" s="87"/>
      <c r="AQ103" s="87"/>
      <c r="AR103" s="188"/>
      <c r="AS103" s="188"/>
      <c r="AT103" s="87"/>
    </row>
    <row r="104" spans="2:46">
      <c r="B104" s="91" t="s">
        <v>52</v>
      </c>
      <c r="C104" s="92">
        <v>6.3874000000000004</v>
      </c>
      <c r="D104" s="92">
        <v>5.4103300000000001</v>
      </c>
      <c r="E104" s="92">
        <v>5.0015999999999998</v>
      </c>
      <c r="F104" s="92">
        <v>3.8208000000000002</v>
      </c>
      <c r="G104" s="92">
        <v>4.2489299999999997</v>
      </c>
      <c r="H104" s="92">
        <v>4.3922999999999996</v>
      </c>
      <c r="I104" s="92">
        <v>4.7929300000000001</v>
      </c>
      <c r="J104" s="92">
        <v>4.8484999999999996</v>
      </c>
      <c r="K104" s="92">
        <v>4.8312999999999997</v>
      </c>
      <c r="L104" s="92">
        <v>5.0084999999999997</v>
      </c>
      <c r="M104" s="92">
        <v>5.2087000000000003</v>
      </c>
      <c r="N104" s="92">
        <v>6.0753000000000004</v>
      </c>
      <c r="O104" s="92">
        <v>60.026589999999999</v>
      </c>
      <c r="P104" s="115"/>
      <c r="Q104" s="87"/>
      <c r="R104" s="87"/>
      <c r="S104" s="87"/>
      <c r="T104" s="87"/>
      <c r="U104" s="87"/>
      <c r="V104" s="87"/>
      <c r="W104" s="87"/>
      <c r="X104" s="87"/>
      <c r="Y104" s="87"/>
      <c r="Z104" s="87"/>
      <c r="AA104" s="87"/>
      <c r="AB104" s="87"/>
      <c r="AC104" s="87"/>
      <c r="AD104" s="87"/>
      <c r="AE104" s="188"/>
      <c r="AF104" s="87"/>
      <c r="AG104" s="87"/>
      <c r="AH104" s="87"/>
      <c r="AI104" s="87"/>
      <c r="AJ104" s="87"/>
      <c r="AK104" s="87"/>
      <c r="AL104" s="87"/>
      <c r="AM104" s="87"/>
      <c r="AN104" s="87"/>
      <c r="AO104" s="87"/>
      <c r="AP104" s="87"/>
      <c r="AQ104" s="87"/>
      <c r="AR104" s="188"/>
      <c r="AS104" s="188"/>
      <c r="AT104" s="87"/>
    </row>
    <row r="105" spans="2:46">
      <c r="B105" s="91" t="s">
        <v>47</v>
      </c>
      <c r="C105" s="92">
        <v>0.29339999999999999</v>
      </c>
      <c r="D105" s="92">
        <v>0.80649999999999999</v>
      </c>
      <c r="E105" s="92">
        <v>0.95309999999999995</v>
      </c>
      <c r="F105" s="92">
        <v>0.28510000000000002</v>
      </c>
      <c r="G105" s="92">
        <v>0.53239999999999998</v>
      </c>
      <c r="H105" s="92">
        <v>0.43159999999999998</v>
      </c>
      <c r="I105" s="92">
        <v>1.7507999999999999</v>
      </c>
      <c r="J105" s="92">
        <v>0.41560000000000002</v>
      </c>
      <c r="K105" s="92">
        <v>0.8387</v>
      </c>
      <c r="L105" s="92">
        <v>2.3999999999999998E-3</v>
      </c>
      <c r="M105" s="92">
        <v>0.55589999999999995</v>
      </c>
      <c r="N105" s="92">
        <v>0.8085</v>
      </c>
      <c r="O105" s="92">
        <v>7.6740000000000004</v>
      </c>
      <c r="P105" s="115"/>
      <c r="Q105" s="87"/>
      <c r="R105" s="87"/>
      <c r="S105" s="87"/>
      <c r="T105" s="87"/>
      <c r="U105" s="87"/>
      <c r="V105" s="87"/>
      <c r="W105" s="87"/>
      <c r="X105" s="87"/>
      <c r="Y105" s="87"/>
      <c r="Z105" s="87"/>
      <c r="AA105" s="87"/>
      <c r="AB105" s="87"/>
      <c r="AC105" s="87"/>
      <c r="AD105" s="87"/>
      <c r="AE105" s="188"/>
      <c r="AF105" s="87"/>
      <c r="AG105" s="87"/>
      <c r="AH105" s="87"/>
      <c r="AI105" s="87"/>
      <c r="AJ105" s="87"/>
      <c r="AK105" s="87"/>
      <c r="AL105" s="87"/>
      <c r="AM105" s="87"/>
      <c r="AN105" s="87"/>
      <c r="AO105" s="87"/>
      <c r="AP105" s="87"/>
      <c r="AQ105" s="87"/>
      <c r="AR105" s="188"/>
      <c r="AS105" s="188"/>
      <c r="AT105" s="87"/>
    </row>
    <row r="106" spans="2:46">
      <c r="B106" s="91" t="s">
        <v>48</v>
      </c>
      <c r="C106" s="92">
        <v>147.86781999999999</v>
      </c>
      <c r="D106" s="92">
        <v>151.2381</v>
      </c>
      <c r="E106" s="92">
        <v>166.74377000000001</v>
      </c>
      <c r="F106" s="92">
        <v>157.29087000000001</v>
      </c>
      <c r="G106" s="92">
        <v>175.55086</v>
      </c>
      <c r="H106" s="92">
        <v>196.72830999999999</v>
      </c>
      <c r="I106" s="92">
        <v>246.93393</v>
      </c>
      <c r="J106" s="92">
        <v>305.47215999999997</v>
      </c>
      <c r="K106" s="92">
        <v>359.55351000000002</v>
      </c>
      <c r="L106" s="92">
        <v>358.11534</v>
      </c>
      <c r="M106" s="92">
        <v>297.81524000000002</v>
      </c>
      <c r="N106" s="92">
        <v>288.72816999999998</v>
      </c>
      <c r="O106" s="92">
        <v>2852.0380799999998</v>
      </c>
      <c r="P106" s="115"/>
      <c r="Q106" s="87"/>
      <c r="R106" s="87"/>
      <c r="S106" s="87"/>
      <c r="T106" s="87"/>
      <c r="U106" s="87"/>
      <c r="V106" s="87"/>
      <c r="W106" s="87"/>
      <c r="X106" s="87"/>
      <c r="Y106" s="87"/>
      <c r="Z106" s="87"/>
      <c r="AA106" s="87"/>
      <c r="AB106" s="87"/>
      <c r="AC106" s="87"/>
      <c r="AD106" s="87"/>
      <c r="AE106" s="188"/>
      <c r="AF106" s="87"/>
      <c r="AG106" s="87"/>
      <c r="AH106" s="87"/>
      <c r="AI106" s="87"/>
      <c r="AJ106" s="87"/>
      <c r="AK106" s="87"/>
      <c r="AL106" s="87"/>
      <c r="AM106" s="87"/>
      <c r="AN106" s="87"/>
      <c r="AO106" s="87"/>
      <c r="AP106" s="87"/>
      <c r="AQ106" s="87"/>
      <c r="AR106" s="188"/>
      <c r="AS106" s="188"/>
      <c r="AT106" s="87"/>
    </row>
    <row r="107" spans="2:46">
      <c r="B107" s="91" t="s">
        <v>49</v>
      </c>
      <c r="C107" s="92">
        <v>726.78228000000001</v>
      </c>
      <c r="D107" s="92">
        <v>671.90133000000003</v>
      </c>
      <c r="E107" s="92">
        <v>688.95933000000002</v>
      </c>
      <c r="F107" s="92">
        <v>582.86237000000006</v>
      </c>
      <c r="G107" s="92">
        <v>638.44785999999999</v>
      </c>
      <c r="H107" s="92">
        <v>738.23175000000003</v>
      </c>
      <c r="I107" s="92">
        <v>692.23315000000002</v>
      </c>
      <c r="J107" s="92">
        <v>602.74220000000003</v>
      </c>
      <c r="K107" s="92">
        <v>548.57201999999995</v>
      </c>
      <c r="L107" s="92">
        <v>661.20812000000001</v>
      </c>
      <c r="M107" s="92">
        <v>728.30115999999998</v>
      </c>
      <c r="N107" s="92">
        <v>751.57182</v>
      </c>
      <c r="O107" s="92">
        <v>8031.8133900000003</v>
      </c>
      <c r="P107" s="115"/>
      <c r="Q107" s="87"/>
      <c r="R107" s="87"/>
      <c r="S107" s="87"/>
      <c r="T107" s="87"/>
      <c r="U107" s="87"/>
      <c r="V107" s="87"/>
      <c r="W107" s="87"/>
      <c r="X107" s="87"/>
      <c r="Y107" s="87"/>
      <c r="Z107" s="87"/>
      <c r="AA107" s="87"/>
      <c r="AB107" s="87"/>
      <c r="AC107" s="87"/>
      <c r="AD107" s="87"/>
      <c r="AE107" s="188"/>
      <c r="AF107" s="87"/>
      <c r="AG107" s="87"/>
      <c r="AH107" s="87"/>
      <c r="AI107" s="87"/>
      <c r="AJ107" s="87"/>
      <c r="AK107" s="87"/>
      <c r="AL107" s="87"/>
      <c r="AM107" s="87"/>
      <c r="AN107" s="87"/>
      <c r="AO107" s="87"/>
      <c r="AP107" s="87"/>
      <c r="AQ107" s="87"/>
      <c r="AR107" s="188"/>
      <c r="AS107" s="188"/>
      <c r="AT107" s="87"/>
    </row>
    <row r="108" spans="2:46">
      <c r="B108" s="91" t="s">
        <v>50</v>
      </c>
      <c r="C108" s="92">
        <v>0.18310000000000001</v>
      </c>
      <c r="D108" s="92">
        <v>0.84386000000000005</v>
      </c>
      <c r="E108" s="92">
        <v>0.78163000000000005</v>
      </c>
      <c r="F108" s="92">
        <v>0.64102999999999999</v>
      </c>
      <c r="G108" s="92">
        <v>0.84841</v>
      </c>
      <c r="H108" s="92">
        <v>0.21965000000000001</v>
      </c>
      <c r="I108" s="92">
        <v>1.2904800000000001</v>
      </c>
      <c r="J108" s="92">
        <v>0.36165000000000003</v>
      </c>
      <c r="K108" s="92">
        <v>1.0566500000000001</v>
      </c>
      <c r="L108" s="92">
        <v>0.27178999999999998</v>
      </c>
      <c r="M108" s="92">
        <v>0.46767999999999998</v>
      </c>
      <c r="N108" s="92">
        <v>0.53378999999999999</v>
      </c>
      <c r="O108" s="92">
        <v>7.4997199999999999</v>
      </c>
      <c r="P108" s="115"/>
      <c r="Q108" s="87"/>
      <c r="R108" s="87"/>
      <c r="S108" s="87"/>
      <c r="T108" s="87"/>
      <c r="U108" s="87"/>
      <c r="V108" s="87"/>
      <c r="W108" s="87"/>
      <c r="X108" s="87"/>
      <c r="Y108" s="87"/>
      <c r="Z108" s="87"/>
      <c r="AA108" s="87"/>
      <c r="AB108" s="87"/>
      <c r="AC108" s="87"/>
      <c r="AD108" s="87"/>
      <c r="AE108" s="188"/>
      <c r="AF108" s="87"/>
      <c r="AG108" s="87"/>
      <c r="AH108" s="87"/>
      <c r="AI108" s="87"/>
      <c r="AJ108" s="87"/>
      <c r="AK108" s="87"/>
      <c r="AL108" s="87"/>
      <c r="AM108" s="87"/>
      <c r="AN108" s="87"/>
      <c r="AO108" s="87"/>
      <c r="AP108" s="87"/>
      <c r="AQ108" s="87"/>
      <c r="AR108" s="188"/>
      <c r="AS108" s="188"/>
      <c r="AT108" s="87"/>
    </row>
    <row r="109" spans="2:46">
      <c r="B109" s="93" t="s">
        <v>51</v>
      </c>
      <c r="C109" s="92">
        <v>1061.8256699999999</v>
      </c>
      <c r="D109" s="92">
        <v>953.79177000000004</v>
      </c>
      <c r="E109" s="92">
        <v>1095.7639099999999</v>
      </c>
      <c r="F109" s="92">
        <v>1004.6857199999999</v>
      </c>
      <c r="G109" s="92">
        <v>1077.8804299999999</v>
      </c>
      <c r="H109" s="92">
        <v>1009.81756</v>
      </c>
      <c r="I109" s="92">
        <v>1046.68876</v>
      </c>
      <c r="J109" s="92">
        <v>1083.7148199999999</v>
      </c>
      <c r="K109" s="92">
        <v>1032.5783799999999</v>
      </c>
      <c r="L109" s="92">
        <v>1095.81693</v>
      </c>
      <c r="M109" s="92">
        <v>1073.89537</v>
      </c>
      <c r="N109" s="92">
        <v>1120.8561199999999</v>
      </c>
      <c r="O109" s="92">
        <v>12657.31544</v>
      </c>
      <c r="P109" s="115"/>
      <c r="Q109" s="87"/>
      <c r="R109" s="87"/>
      <c r="S109" s="87"/>
      <c r="T109" s="87"/>
      <c r="U109" s="87"/>
      <c r="V109" s="87"/>
      <c r="W109" s="87"/>
      <c r="X109" s="87"/>
      <c r="Y109" s="87"/>
      <c r="Z109" s="87"/>
      <c r="AA109" s="87"/>
      <c r="AB109" s="87"/>
      <c r="AC109" s="87"/>
      <c r="AD109" s="87"/>
      <c r="AE109" s="188"/>
      <c r="AF109" s="87"/>
      <c r="AG109" s="87"/>
      <c r="AH109" s="87"/>
      <c r="AI109" s="87"/>
      <c r="AJ109" s="87"/>
      <c r="AK109" s="87"/>
      <c r="AL109" s="87"/>
      <c r="AM109" s="87"/>
      <c r="AN109" s="87"/>
      <c r="AO109" s="87"/>
      <c r="AP109" s="87"/>
      <c r="AQ109" s="87"/>
      <c r="AR109" s="188"/>
      <c r="AS109" s="188"/>
      <c r="AT109" s="87"/>
    </row>
    <row r="110" spans="2:46">
      <c r="B110" s="89"/>
      <c r="C110" s="89"/>
      <c r="D110" s="89"/>
      <c r="E110" s="89"/>
      <c r="F110" s="89"/>
      <c r="G110" s="89"/>
      <c r="H110" s="89"/>
      <c r="I110" s="89"/>
      <c r="J110" s="89"/>
      <c r="K110" s="89"/>
      <c r="L110" s="89"/>
      <c r="M110" s="89"/>
      <c r="N110" s="89"/>
      <c r="O110" s="89"/>
      <c r="P110" s="78"/>
      <c r="Q110" s="87"/>
      <c r="R110" s="87"/>
      <c r="S110" s="87"/>
      <c r="T110" s="87"/>
      <c r="U110" s="87"/>
      <c r="V110" s="87"/>
      <c r="W110" s="87"/>
      <c r="X110" s="87"/>
      <c r="Y110" s="87"/>
      <c r="Z110" s="87"/>
      <c r="AA110" s="87"/>
      <c r="AB110" s="87"/>
      <c r="AC110" s="87"/>
      <c r="AD110" s="87"/>
      <c r="AE110" s="188"/>
      <c r="AF110" s="87"/>
      <c r="AG110" s="87"/>
      <c r="AH110" s="87"/>
      <c r="AI110" s="87"/>
      <c r="AJ110" s="87"/>
      <c r="AK110" s="87"/>
      <c r="AL110" s="87"/>
      <c r="AM110" s="87"/>
      <c r="AN110" s="87"/>
      <c r="AO110" s="87"/>
      <c r="AP110" s="87"/>
      <c r="AQ110" s="87"/>
      <c r="AR110" s="188"/>
      <c r="AS110" s="188"/>
      <c r="AT110" s="87"/>
    </row>
    <row r="111" spans="2:46">
      <c r="B111" s="809" t="s">
        <v>67</v>
      </c>
      <c r="C111" s="810"/>
      <c r="D111" s="810"/>
      <c r="E111" s="810"/>
      <c r="F111" s="810"/>
      <c r="G111" s="810"/>
      <c r="H111" s="810"/>
      <c r="I111" s="810"/>
      <c r="J111" s="810"/>
      <c r="K111" s="810"/>
      <c r="L111" s="810"/>
      <c r="M111" s="810"/>
      <c r="N111" s="810"/>
      <c r="O111" s="811"/>
      <c r="P111" s="43"/>
      <c r="Q111" s="87"/>
      <c r="R111" s="87"/>
      <c r="S111" s="87"/>
      <c r="T111" s="87"/>
      <c r="U111" s="87"/>
      <c r="V111" s="87"/>
      <c r="W111" s="87"/>
      <c r="X111" s="87"/>
      <c r="Y111" s="87"/>
      <c r="Z111" s="87"/>
      <c r="AA111" s="87"/>
      <c r="AB111" s="87"/>
      <c r="AC111" s="87"/>
      <c r="AD111" s="87"/>
      <c r="AE111" s="188"/>
      <c r="AF111" s="87"/>
      <c r="AG111" s="87"/>
      <c r="AH111" s="87"/>
      <c r="AI111" s="87"/>
      <c r="AJ111" s="87"/>
      <c r="AK111" s="87"/>
      <c r="AL111" s="87"/>
      <c r="AM111" s="87"/>
      <c r="AN111" s="87"/>
      <c r="AO111" s="87"/>
      <c r="AP111" s="87"/>
      <c r="AQ111" s="87"/>
      <c r="AR111" s="188"/>
      <c r="AS111" s="188"/>
      <c r="AT111" s="87"/>
    </row>
    <row r="112" spans="2:46">
      <c r="B112" s="90" t="s">
        <v>37</v>
      </c>
      <c r="C112" s="90" t="s">
        <v>27</v>
      </c>
      <c r="D112" s="90" t="s">
        <v>28</v>
      </c>
      <c r="E112" s="90" t="s">
        <v>29</v>
      </c>
      <c r="F112" s="90" t="s">
        <v>30</v>
      </c>
      <c r="G112" s="90" t="s">
        <v>31</v>
      </c>
      <c r="H112" s="90" t="s">
        <v>32</v>
      </c>
      <c r="I112" s="90" t="s">
        <v>38</v>
      </c>
      <c r="J112" s="90" t="s">
        <v>39</v>
      </c>
      <c r="K112" s="90" t="s">
        <v>40</v>
      </c>
      <c r="L112" s="90" t="s">
        <v>41</v>
      </c>
      <c r="M112" s="90" t="s">
        <v>42</v>
      </c>
      <c r="N112" s="90" t="s">
        <v>43</v>
      </c>
      <c r="O112" s="603">
        <v>2004</v>
      </c>
      <c r="P112" s="113"/>
      <c r="Q112" s="87"/>
      <c r="R112" s="87"/>
      <c r="S112" s="87"/>
      <c r="T112" s="87"/>
      <c r="U112" s="87"/>
      <c r="V112" s="87"/>
      <c r="W112" s="87"/>
      <c r="X112" s="87"/>
      <c r="Y112" s="87"/>
      <c r="Z112" s="87"/>
      <c r="AA112" s="87"/>
      <c r="AB112" s="87"/>
      <c r="AC112" s="87"/>
      <c r="AD112" s="87"/>
      <c r="AE112" s="188"/>
      <c r="AF112" s="87"/>
      <c r="AG112" s="87"/>
      <c r="AH112" s="87"/>
      <c r="AI112" s="87"/>
      <c r="AJ112" s="87"/>
      <c r="AK112" s="87"/>
      <c r="AL112" s="87"/>
      <c r="AM112" s="87"/>
      <c r="AN112" s="87"/>
      <c r="AO112" s="87"/>
      <c r="AP112" s="87"/>
      <c r="AQ112" s="87"/>
      <c r="AR112" s="188"/>
      <c r="AS112" s="188"/>
      <c r="AT112" s="87"/>
    </row>
    <row r="113" spans="2:16">
      <c r="B113" s="91" t="s">
        <v>44</v>
      </c>
      <c r="C113" s="92">
        <v>0</v>
      </c>
      <c r="D113" s="92">
        <v>0</v>
      </c>
      <c r="E113" s="92">
        <v>0</v>
      </c>
      <c r="F113" s="92">
        <v>6.0386000000000006</v>
      </c>
      <c r="G113" s="92">
        <v>2.5804200000000002</v>
      </c>
      <c r="H113" s="92">
        <v>0.11101</v>
      </c>
      <c r="I113" s="92">
        <v>0</v>
      </c>
      <c r="J113" s="92">
        <v>0</v>
      </c>
      <c r="K113" s="92">
        <v>0</v>
      </c>
      <c r="L113" s="92">
        <v>0</v>
      </c>
      <c r="M113" s="92">
        <v>2.6531600000000002</v>
      </c>
      <c r="N113" s="92">
        <v>12.924189999999999</v>
      </c>
      <c r="O113" s="92">
        <v>24.307380000000002</v>
      </c>
      <c r="P113" s="115"/>
    </row>
    <row r="114" spans="2:16">
      <c r="B114" s="91" t="s">
        <v>45</v>
      </c>
      <c r="C114" s="92">
        <v>242.20330999999999</v>
      </c>
      <c r="D114" s="92">
        <v>287.52698999999996</v>
      </c>
      <c r="E114" s="92">
        <v>255.83163000000002</v>
      </c>
      <c r="F114" s="92">
        <v>480.03545000000003</v>
      </c>
      <c r="G114" s="92">
        <v>611.86833999999999</v>
      </c>
      <c r="H114" s="92">
        <v>391.89425</v>
      </c>
      <c r="I114" s="92">
        <v>169.00115</v>
      </c>
      <c r="J114" s="92">
        <v>304.03796999999992</v>
      </c>
      <c r="K114" s="92">
        <v>147.13006000000001</v>
      </c>
      <c r="L114" s="92">
        <v>225.96808000000001</v>
      </c>
      <c r="M114" s="92">
        <v>235.81031000000002</v>
      </c>
      <c r="N114" s="92">
        <v>153.77320000000003</v>
      </c>
      <c r="O114" s="92">
        <v>3505.0807399999999</v>
      </c>
      <c r="P114" s="115"/>
    </row>
    <row r="115" spans="2:16">
      <c r="B115" s="91" t="s">
        <v>52</v>
      </c>
      <c r="C115" s="92">
        <v>6.8825300000000009</v>
      </c>
      <c r="D115" s="92">
        <v>6.8504000000000005</v>
      </c>
      <c r="E115" s="92">
        <v>4.4288600000000002</v>
      </c>
      <c r="F115" s="92">
        <v>5.3134999999999994</v>
      </c>
      <c r="G115" s="92">
        <v>5.5197000000000003</v>
      </c>
      <c r="H115" s="92">
        <v>5.1940399999999993</v>
      </c>
      <c r="I115" s="92">
        <v>4.7873299999999999</v>
      </c>
      <c r="J115" s="92">
        <v>5.1322999999999999</v>
      </c>
      <c r="K115" s="92">
        <v>5.2112300000000005</v>
      </c>
      <c r="L115" s="92">
        <v>5.7112999999999996</v>
      </c>
      <c r="M115" s="92">
        <v>5.4049000000000005</v>
      </c>
      <c r="N115" s="92">
        <v>5.5392700000000001</v>
      </c>
      <c r="O115" s="92">
        <v>65.975359999999995</v>
      </c>
      <c r="P115" s="115"/>
    </row>
    <row r="116" spans="2:16">
      <c r="B116" s="91" t="s">
        <v>47</v>
      </c>
      <c r="C116" s="92">
        <v>2.4746999999999999</v>
      </c>
      <c r="D116" s="92">
        <v>0.41799999999999998</v>
      </c>
      <c r="E116" s="92">
        <v>2.0042999999999997</v>
      </c>
      <c r="F116" s="92">
        <v>4.4851000000000001</v>
      </c>
      <c r="G116" s="92">
        <v>5.81006</v>
      </c>
      <c r="H116" s="92">
        <v>2.0095000000000001</v>
      </c>
      <c r="I116" s="92">
        <v>1.3722000000000001</v>
      </c>
      <c r="J116" s="92">
        <v>3.4005000000000001</v>
      </c>
      <c r="K116" s="92">
        <v>2.1568999999999998</v>
      </c>
      <c r="L116" s="92">
        <v>1.3743000000000001</v>
      </c>
      <c r="M116" s="92">
        <v>1.5884</v>
      </c>
      <c r="N116" s="92">
        <v>1.0154000000000001</v>
      </c>
      <c r="O116" s="92">
        <v>28.109360000000002</v>
      </c>
      <c r="P116" s="115"/>
    </row>
    <row r="117" spans="2:16">
      <c r="B117" s="91" t="s">
        <v>48</v>
      </c>
      <c r="C117" s="92">
        <v>0</v>
      </c>
      <c r="D117" s="92">
        <v>0</v>
      </c>
      <c r="E117" s="92">
        <v>0</v>
      </c>
      <c r="F117" s="92">
        <v>0</v>
      </c>
      <c r="G117" s="92">
        <v>0</v>
      </c>
      <c r="H117" s="92">
        <v>31.035290000000003</v>
      </c>
      <c r="I117" s="92">
        <v>245.35748000000001</v>
      </c>
      <c r="J117" s="92">
        <v>218.69035000000002</v>
      </c>
      <c r="K117" s="92">
        <v>82.040999999999997</v>
      </c>
      <c r="L117" s="92">
        <v>168.35872000000001</v>
      </c>
      <c r="M117" s="92">
        <v>169.81319000000002</v>
      </c>
      <c r="N117" s="92">
        <v>179.17113000000001</v>
      </c>
      <c r="O117" s="92">
        <v>1094.4671600000001</v>
      </c>
      <c r="P117" s="115"/>
    </row>
    <row r="118" spans="2:16">
      <c r="B118" s="91" t="s">
        <v>49</v>
      </c>
      <c r="C118" s="92">
        <v>693.70992000000001</v>
      </c>
      <c r="D118" s="92">
        <v>646.50014000000021</v>
      </c>
      <c r="E118" s="92">
        <v>740.7049199999999</v>
      </c>
      <c r="F118" s="92">
        <v>488.13879000000003</v>
      </c>
      <c r="G118" s="92">
        <v>391.46292999999997</v>
      </c>
      <c r="H118" s="92">
        <v>596.83107000000018</v>
      </c>
      <c r="I118" s="92">
        <v>645.66678000000002</v>
      </c>
      <c r="J118" s="92">
        <v>546.37966000000006</v>
      </c>
      <c r="K118" s="92">
        <v>787.53689000000008</v>
      </c>
      <c r="L118" s="92">
        <v>667.75546000000008</v>
      </c>
      <c r="M118" s="92">
        <v>630.76336000000003</v>
      </c>
      <c r="N118" s="92">
        <v>752.54968999999994</v>
      </c>
      <c r="O118" s="92">
        <v>7587.9996100000008</v>
      </c>
      <c r="P118" s="115"/>
    </row>
    <row r="119" spans="2:16">
      <c r="B119" s="91" t="s">
        <v>50</v>
      </c>
      <c r="C119" s="92">
        <v>4.4133399999999998</v>
      </c>
      <c r="D119" s="92">
        <v>0.19416</v>
      </c>
      <c r="E119" s="92">
        <v>0.1714</v>
      </c>
      <c r="F119" s="92">
        <v>3.9536699999999998</v>
      </c>
      <c r="G119" s="92">
        <v>5.1224999999999996</v>
      </c>
      <c r="H119" s="92">
        <v>1.1438999999999999</v>
      </c>
      <c r="I119" s="92">
        <v>0.69296999999999997</v>
      </c>
      <c r="J119" s="92">
        <v>0.72475000000000012</v>
      </c>
      <c r="K119" s="92">
        <v>3.3731999999999998</v>
      </c>
      <c r="L119" s="92">
        <v>0.89701999999999993</v>
      </c>
      <c r="M119" s="92">
        <v>0.47399000000000002</v>
      </c>
      <c r="N119" s="92">
        <v>2.9292700000000003</v>
      </c>
      <c r="O119" s="92">
        <v>24.090170000000001</v>
      </c>
      <c r="P119" s="115"/>
    </row>
    <row r="120" spans="2:16">
      <c r="B120" s="93" t="s">
        <v>51</v>
      </c>
      <c r="C120" s="92">
        <v>949.68379999999991</v>
      </c>
      <c r="D120" s="92">
        <v>941.48969000000011</v>
      </c>
      <c r="E120" s="92">
        <v>1003.1411099999998</v>
      </c>
      <c r="F120" s="92">
        <v>987.96510999999998</v>
      </c>
      <c r="G120" s="92">
        <v>1022.3639499999999</v>
      </c>
      <c r="H120" s="92">
        <v>1028.2190600000004</v>
      </c>
      <c r="I120" s="92">
        <v>1066.8779100000002</v>
      </c>
      <c r="J120" s="92">
        <v>1078.36553</v>
      </c>
      <c r="K120" s="92">
        <v>1027.44928</v>
      </c>
      <c r="L120" s="92">
        <v>1070.0648800000001</v>
      </c>
      <c r="M120" s="92">
        <v>1046.50731</v>
      </c>
      <c r="N120" s="92">
        <v>1107.9021500000001</v>
      </c>
      <c r="O120" s="92">
        <v>12330.029780000001</v>
      </c>
      <c r="P120" s="115"/>
    </row>
    <row r="121" spans="2:16">
      <c r="B121" s="89"/>
      <c r="C121" s="89"/>
      <c r="D121" s="89"/>
      <c r="E121" s="89"/>
      <c r="F121" s="89"/>
      <c r="G121" s="89"/>
      <c r="H121" s="89"/>
      <c r="I121" s="89"/>
      <c r="J121" s="89"/>
      <c r="K121" s="89"/>
      <c r="L121" s="89"/>
      <c r="M121" s="89"/>
      <c r="N121" s="89"/>
      <c r="O121" s="89"/>
      <c r="P121" s="78"/>
    </row>
    <row r="122" spans="2:16">
      <c r="B122" s="809" t="s">
        <v>68</v>
      </c>
      <c r="C122" s="810"/>
      <c r="D122" s="810"/>
      <c r="E122" s="810"/>
      <c r="F122" s="810"/>
      <c r="G122" s="810"/>
      <c r="H122" s="810"/>
      <c r="I122" s="810"/>
      <c r="J122" s="810"/>
      <c r="K122" s="810"/>
      <c r="L122" s="810"/>
      <c r="M122" s="810"/>
      <c r="N122" s="810"/>
      <c r="O122" s="811"/>
      <c r="P122" s="43"/>
    </row>
    <row r="123" spans="2:16">
      <c r="B123" s="90" t="s">
        <v>37</v>
      </c>
      <c r="C123" s="90" t="s">
        <v>27</v>
      </c>
      <c r="D123" s="90" t="s">
        <v>28</v>
      </c>
      <c r="E123" s="90" t="s">
        <v>29</v>
      </c>
      <c r="F123" s="90" t="s">
        <v>30</v>
      </c>
      <c r="G123" s="90" t="s">
        <v>31</v>
      </c>
      <c r="H123" s="90" t="s">
        <v>32</v>
      </c>
      <c r="I123" s="90" t="s">
        <v>38</v>
      </c>
      <c r="J123" s="90" t="s">
        <v>39</v>
      </c>
      <c r="K123" s="90" t="s">
        <v>40</v>
      </c>
      <c r="L123" s="90" t="s">
        <v>41</v>
      </c>
      <c r="M123" s="90" t="s">
        <v>42</v>
      </c>
      <c r="N123" s="90" t="s">
        <v>43</v>
      </c>
      <c r="O123" s="603">
        <v>2003</v>
      </c>
      <c r="P123" s="113"/>
    </row>
    <row r="124" spans="2:16">
      <c r="B124" s="91" t="s">
        <v>44</v>
      </c>
      <c r="C124" s="92">
        <v>0</v>
      </c>
      <c r="D124" s="92">
        <v>0</v>
      </c>
      <c r="E124" s="92">
        <v>0</v>
      </c>
      <c r="F124" s="92">
        <v>0</v>
      </c>
      <c r="G124" s="92">
        <v>0</v>
      </c>
      <c r="H124" s="92">
        <v>0</v>
      </c>
      <c r="I124" s="92">
        <v>0</v>
      </c>
      <c r="J124" s="92">
        <v>0</v>
      </c>
      <c r="K124" s="92">
        <v>0</v>
      </c>
      <c r="L124" s="92">
        <v>0</v>
      </c>
      <c r="M124" s="92">
        <v>0</v>
      </c>
      <c r="N124" s="92">
        <v>0</v>
      </c>
      <c r="O124" s="92">
        <v>0</v>
      </c>
      <c r="P124" s="115"/>
    </row>
    <row r="125" spans="2:16">
      <c r="B125" s="91" t="s">
        <v>45</v>
      </c>
      <c r="C125" s="92">
        <v>227.07720999999998</v>
      </c>
      <c r="D125" s="92">
        <v>242.61572000000001</v>
      </c>
      <c r="E125" s="92">
        <v>239.77358999999998</v>
      </c>
      <c r="F125" s="92">
        <v>235.97756000000001</v>
      </c>
      <c r="G125" s="92">
        <v>390.66105000000005</v>
      </c>
      <c r="H125" s="92">
        <v>273.88717999999994</v>
      </c>
      <c r="I125" s="92">
        <v>318.16073</v>
      </c>
      <c r="J125" s="92">
        <v>218.17149999999998</v>
      </c>
      <c r="K125" s="92">
        <v>255.71670000000003</v>
      </c>
      <c r="L125" s="92">
        <v>235.76796999999996</v>
      </c>
      <c r="M125" s="92">
        <v>252.38855999999998</v>
      </c>
      <c r="N125" s="92">
        <v>164.42989999999998</v>
      </c>
      <c r="O125" s="92">
        <v>3054.6276699999999</v>
      </c>
      <c r="P125" s="115"/>
    </row>
    <row r="126" spans="2:16">
      <c r="B126" s="91" t="s">
        <v>52</v>
      </c>
      <c r="C126" s="92">
        <v>6.2230999999999996</v>
      </c>
      <c r="D126" s="92">
        <v>5.3824999999999994</v>
      </c>
      <c r="E126" s="92">
        <v>5.9365600000000001</v>
      </c>
      <c r="F126" s="92">
        <v>5.4662299999999995</v>
      </c>
      <c r="G126" s="92">
        <v>5.3978000000000002</v>
      </c>
      <c r="H126" s="92">
        <v>5.0156900000000002</v>
      </c>
      <c r="I126" s="92">
        <v>5.2073400000000003</v>
      </c>
      <c r="J126" s="92">
        <v>5.2016</v>
      </c>
      <c r="K126" s="92">
        <v>4.9431500000000002</v>
      </c>
      <c r="L126" s="92">
        <v>5.4055999999999997</v>
      </c>
      <c r="M126" s="92">
        <v>5.3723000000000001</v>
      </c>
      <c r="N126" s="92">
        <v>5.9933099999999992</v>
      </c>
      <c r="O126" s="92">
        <v>65.545180000000002</v>
      </c>
      <c r="P126" s="115"/>
    </row>
    <row r="127" spans="2:16">
      <c r="B127" s="91" t="s">
        <v>47</v>
      </c>
      <c r="C127" s="92">
        <v>2.9154</v>
      </c>
      <c r="D127" s="92">
        <v>1.5392999999999999</v>
      </c>
      <c r="E127" s="92">
        <v>0.72399999999999998</v>
      </c>
      <c r="F127" s="92">
        <v>0.32940000000000003</v>
      </c>
      <c r="G127" s="92">
        <v>0.58779999999999999</v>
      </c>
      <c r="H127" s="92">
        <v>0.27229999999999999</v>
      </c>
      <c r="I127" s="92">
        <v>1.3153000000000001</v>
      </c>
      <c r="J127" s="92">
        <v>0.77210000000000001</v>
      </c>
      <c r="K127" s="92">
        <v>0.21749999999999997</v>
      </c>
      <c r="L127" s="92">
        <v>1.2568000000000001</v>
      </c>
      <c r="M127" s="92">
        <v>1.6234</v>
      </c>
      <c r="N127" s="92">
        <v>0.77910000000000001</v>
      </c>
      <c r="O127" s="92">
        <v>12.3324</v>
      </c>
      <c r="P127" s="115"/>
    </row>
    <row r="128" spans="2:16">
      <c r="B128" s="91" t="s">
        <v>48</v>
      </c>
      <c r="C128" s="92">
        <v>0</v>
      </c>
      <c r="D128" s="92">
        <v>0</v>
      </c>
      <c r="E128" s="92">
        <v>0</v>
      </c>
      <c r="F128" s="92">
        <v>0</v>
      </c>
      <c r="G128" s="92">
        <v>0</v>
      </c>
      <c r="H128" s="92">
        <v>0</v>
      </c>
      <c r="I128" s="92">
        <v>0</v>
      </c>
      <c r="J128" s="92">
        <v>0</v>
      </c>
      <c r="K128" s="92">
        <v>0</v>
      </c>
      <c r="L128" s="92">
        <v>0</v>
      </c>
      <c r="M128" s="92">
        <v>0</v>
      </c>
      <c r="N128" s="92">
        <v>0</v>
      </c>
      <c r="O128" s="92">
        <v>0</v>
      </c>
      <c r="P128" s="115"/>
    </row>
    <row r="129" spans="2:16">
      <c r="B129" s="91" t="s">
        <v>49</v>
      </c>
      <c r="C129" s="92">
        <v>676.68691999999987</v>
      </c>
      <c r="D129" s="92">
        <v>619.27614999999992</v>
      </c>
      <c r="E129" s="92">
        <v>709.61765000000003</v>
      </c>
      <c r="F129" s="92">
        <v>691.98730999999998</v>
      </c>
      <c r="G129" s="92">
        <v>558.25956999999994</v>
      </c>
      <c r="H129" s="92">
        <v>662.37892999999997</v>
      </c>
      <c r="I129" s="92">
        <v>657.13271000000009</v>
      </c>
      <c r="J129" s="92">
        <v>740.86293999999998</v>
      </c>
      <c r="K129" s="92">
        <v>706.25582000000009</v>
      </c>
      <c r="L129" s="92">
        <v>743.27079999999978</v>
      </c>
      <c r="M129" s="92">
        <v>708.42154000000016</v>
      </c>
      <c r="N129" s="92">
        <v>806.58227999999997</v>
      </c>
      <c r="O129" s="92">
        <v>8280.7326199999989</v>
      </c>
      <c r="P129" s="115"/>
    </row>
    <row r="130" spans="2:16">
      <c r="B130" s="91" t="s">
        <v>50</v>
      </c>
      <c r="C130" s="92">
        <v>2.5186500000000001</v>
      </c>
      <c r="D130" s="92">
        <v>0.80154000000000003</v>
      </c>
      <c r="E130" s="92">
        <v>0.68184</v>
      </c>
      <c r="F130" s="92">
        <v>0.28698999999999997</v>
      </c>
      <c r="G130" s="92">
        <v>3.1060000000000003</v>
      </c>
      <c r="H130" s="92">
        <v>5.0090000000000003E-2</v>
      </c>
      <c r="I130" s="92">
        <v>0.56847999999999999</v>
      </c>
      <c r="J130" s="92">
        <v>0.24032000000000001</v>
      </c>
      <c r="K130" s="92">
        <v>0.23150000000000001</v>
      </c>
      <c r="L130" s="92">
        <v>0.83795999999999993</v>
      </c>
      <c r="M130" s="92">
        <v>1.14296</v>
      </c>
      <c r="N130" s="92">
        <v>0.46879999999999999</v>
      </c>
      <c r="O130" s="92">
        <v>10.935130000000003</v>
      </c>
      <c r="P130" s="115"/>
    </row>
    <row r="131" spans="2:16">
      <c r="B131" s="93" t="s">
        <v>51</v>
      </c>
      <c r="C131" s="92">
        <v>915.4212799999998</v>
      </c>
      <c r="D131" s="92">
        <v>869.61520999999993</v>
      </c>
      <c r="E131" s="92">
        <v>956.73363999999992</v>
      </c>
      <c r="F131" s="92">
        <v>934.04748999999993</v>
      </c>
      <c r="G131" s="92">
        <v>958.01222000000007</v>
      </c>
      <c r="H131" s="92">
        <v>941.60418999999979</v>
      </c>
      <c r="I131" s="92">
        <v>982.38456000000008</v>
      </c>
      <c r="J131" s="92">
        <v>965.24845999999991</v>
      </c>
      <c r="K131" s="92">
        <v>967.36467000000005</v>
      </c>
      <c r="L131" s="92">
        <v>986.53912999999966</v>
      </c>
      <c r="M131" s="92">
        <v>968.94876000000011</v>
      </c>
      <c r="N131" s="92">
        <v>978.25338999999997</v>
      </c>
      <c r="O131" s="92">
        <v>11424.172999999999</v>
      </c>
      <c r="P131" s="115"/>
    </row>
  </sheetData>
  <mergeCells count="12">
    <mergeCell ref="B122:O122"/>
    <mergeCell ref="B78:O78"/>
    <mergeCell ref="B89:O89"/>
    <mergeCell ref="B33:O33"/>
    <mergeCell ref="B45:O45"/>
    <mergeCell ref="B56:O56"/>
    <mergeCell ref="B67:O67"/>
    <mergeCell ref="B2:O2"/>
    <mergeCell ref="B18:O18"/>
    <mergeCell ref="B100:O100"/>
    <mergeCell ref="B111:O111"/>
    <mergeCell ref="S43:Y4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sheetPr>
    <tabColor rgb="FF00B050"/>
  </sheetPr>
  <dimension ref="B2:J3"/>
  <sheetViews>
    <sheetView zoomScale="120" zoomScaleNormal="120" workbookViewId="0">
      <selection activeCell="G13" sqref="G13"/>
    </sheetView>
  </sheetViews>
  <sheetFormatPr baseColWidth="10" defaultRowHeight="12.75"/>
  <cols>
    <col min="5" max="5" width="15.7109375" customWidth="1"/>
    <col min="6" max="6" width="22.85546875" customWidth="1"/>
    <col min="9" max="9" width="17.5703125" customWidth="1"/>
    <col min="10" max="10" width="17.7109375" customWidth="1"/>
  </cols>
  <sheetData>
    <row r="2" spans="2:10" ht="34.5" thickBot="1">
      <c r="B2" s="859" t="s">
        <v>113</v>
      </c>
      <c r="C2" s="859" t="s">
        <v>548</v>
      </c>
      <c r="D2" s="859" t="s">
        <v>549</v>
      </c>
      <c r="E2" s="859" t="s">
        <v>114</v>
      </c>
      <c r="F2" s="859" t="s">
        <v>550</v>
      </c>
      <c r="G2" s="859" t="s">
        <v>551</v>
      </c>
      <c r="H2" s="859" t="s">
        <v>552</v>
      </c>
      <c r="I2" s="859" t="s">
        <v>553</v>
      </c>
      <c r="J2" s="859" t="s">
        <v>554</v>
      </c>
    </row>
    <row r="3" spans="2:10" ht="13.5" thickTop="1">
      <c r="B3" s="856" t="s">
        <v>508</v>
      </c>
      <c r="C3" s="857">
        <v>0.91111111111111109</v>
      </c>
      <c r="D3" s="857">
        <v>0.97916666666666663</v>
      </c>
      <c r="E3" s="856" t="s">
        <v>555</v>
      </c>
      <c r="F3" s="856" t="s">
        <v>556</v>
      </c>
      <c r="G3" s="858">
        <v>994</v>
      </c>
      <c r="H3" s="858">
        <v>7</v>
      </c>
      <c r="I3" s="858">
        <v>16.8</v>
      </c>
      <c r="J3" s="858">
        <v>8.6999999999999993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Hoja4">
    <tabColor rgb="FF00B050"/>
  </sheetPr>
  <dimension ref="B1:CP14"/>
  <sheetViews>
    <sheetView zoomScale="90" zoomScaleNormal="90" workbookViewId="0">
      <selection activeCell="P23" sqref="P23"/>
    </sheetView>
  </sheetViews>
  <sheetFormatPr baseColWidth="10" defaultRowHeight="12.75"/>
  <cols>
    <col min="2" max="2" width="24.140625" customWidth="1"/>
    <col min="3" max="15" width="6" bestFit="1" customWidth="1"/>
    <col min="16" max="16" width="6.85546875" customWidth="1"/>
    <col min="17" max="17" width="7.85546875" bestFit="1" customWidth="1"/>
    <col min="18" max="25" width="6" bestFit="1" customWidth="1"/>
    <col min="26" max="94" width="6.7109375" customWidth="1"/>
    <col min="95" max="96" width="5.5703125" customWidth="1"/>
  </cols>
  <sheetData>
    <row r="1" spans="2:94">
      <c r="B1" s="87"/>
      <c r="Q1" s="187" t="s">
        <v>188</v>
      </c>
      <c r="R1" s="185"/>
      <c r="S1" s="185"/>
      <c r="T1" s="185"/>
      <c r="U1" s="185"/>
      <c r="V1" s="185"/>
      <c r="W1" s="185"/>
      <c r="X1" s="185"/>
      <c r="Y1" s="185"/>
      <c r="Z1" s="185"/>
      <c r="AA1" s="185"/>
      <c r="AB1" s="185"/>
      <c r="AC1" s="185"/>
      <c r="AD1" s="185"/>
      <c r="AE1" s="185"/>
      <c r="AF1" s="185"/>
      <c r="AG1" s="185"/>
      <c r="AH1" s="188"/>
      <c r="AI1" s="188"/>
      <c r="AJ1" s="188"/>
      <c r="AK1" s="188"/>
      <c r="AL1" s="188"/>
      <c r="AM1" s="188"/>
      <c r="AN1" s="188"/>
      <c r="AO1" s="188"/>
      <c r="AP1" s="188"/>
      <c r="AQ1" s="188"/>
      <c r="AR1" s="188"/>
      <c r="AS1" s="188"/>
      <c r="AT1" s="188"/>
      <c r="AU1" s="188"/>
      <c r="AV1" s="187" t="s">
        <v>189</v>
      </c>
      <c r="AW1" s="185"/>
      <c r="AX1" s="185"/>
      <c r="AY1" s="185"/>
      <c r="AZ1" s="185"/>
      <c r="BA1" s="185"/>
      <c r="BB1" s="185"/>
      <c r="BC1" s="185"/>
      <c r="BD1" s="185"/>
      <c r="BE1" s="185"/>
      <c r="BF1" s="185"/>
      <c r="BG1" s="185"/>
      <c r="BH1" s="185"/>
      <c r="BI1" s="185"/>
      <c r="BJ1" s="185"/>
      <c r="BK1" s="185"/>
      <c r="BL1" s="185"/>
      <c r="BZ1" s="188" t="s">
        <v>190</v>
      </c>
    </row>
    <row r="2" spans="2:94">
      <c r="B2" s="140" t="s">
        <v>202</v>
      </c>
      <c r="C2" s="606">
        <v>1</v>
      </c>
      <c r="D2" s="606">
        <v>2</v>
      </c>
      <c r="E2" s="606">
        <v>3</v>
      </c>
      <c r="F2" s="606">
        <v>4</v>
      </c>
      <c r="G2" s="606">
        <v>5</v>
      </c>
      <c r="H2" s="606">
        <v>6</v>
      </c>
      <c r="I2" s="606">
        <v>7</v>
      </c>
      <c r="J2" s="606">
        <v>8</v>
      </c>
      <c r="K2" s="606">
        <v>9</v>
      </c>
      <c r="L2" s="606">
        <v>10</v>
      </c>
      <c r="M2" s="606">
        <v>11</v>
      </c>
      <c r="N2" s="606">
        <v>12</v>
      </c>
      <c r="O2" s="606">
        <v>13</v>
      </c>
      <c r="P2" s="606">
        <v>14</v>
      </c>
      <c r="Q2" s="606">
        <v>15</v>
      </c>
      <c r="R2" s="606">
        <v>16</v>
      </c>
      <c r="S2" s="606">
        <v>17</v>
      </c>
      <c r="T2" s="606">
        <v>18</v>
      </c>
      <c r="U2" s="606">
        <v>19</v>
      </c>
      <c r="V2" s="606">
        <v>20</v>
      </c>
      <c r="W2" s="606">
        <v>21</v>
      </c>
      <c r="X2" s="606">
        <v>22</v>
      </c>
      <c r="Y2" s="606">
        <v>23</v>
      </c>
      <c r="Z2" s="606">
        <v>24</v>
      </c>
      <c r="AA2" s="606">
        <v>25</v>
      </c>
      <c r="AB2" s="606">
        <v>26</v>
      </c>
      <c r="AC2" s="606">
        <v>27</v>
      </c>
      <c r="AD2" s="606">
        <v>28</v>
      </c>
      <c r="AE2" s="606">
        <v>29</v>
      </c>
      <c r="AF2" s="606">
        <v>30</v>
      </c>
      <c r="AG2" s="606">
        <v>31</v>
      </c>
      <c r="AH2" s="606">
        <v>1</v>
      </c>
      <c r="AI2" s="606">
        <v>2</v>
      </c>
      <c r="AJ2" s="606">
        <v>3</v>
      </c>
      <c r="AK2" s="606">
        <v>4</v>
      </c>
      <c r="AL2" s="606">
        <v>5</v>
      </c>
      <c r="AM2" s="606">
        <v>6</v>
      </c>
      <c r="AN2" s="606">
        <v>7</v>
      </c>
      <c r="AO2" s="606">
        <v>8</v>
      </c>
      <c r="AP2" s="606">
        <v>9</v>
      </c>
      <c r="AQ2" s="606">
        <v>10</v>
      </c>
      <c r="AR2" s="606">
        <v>11</v>
      </c>
      <c r="AS2" s="606">
        <v>12</v>
      </c>
      <c r="AT2" s="606">
        <v>13</v>
      </c>
      <c r="AU2" s="606">
        <v>14</v>
      </c>
      <c r="AV2" s="606">
        <v>15</v>
      </c>
      <c r="AW2" s="606">
        <v>16</v>
      </c>
      <c r="AX2" s="606">
        <v>17</v>
      </c>
      <c r="AY2" s="606">
        <v>18</v>
      </c>
      <c r="AZ2" s="606">
        <v>19</v>
      </c>
      <c r="BA2" s="606">
        <v>20</v>
      </c>
      <c r="BB2" s="606">
        <v>21</v>
      </c>
      <c r="BC2" s="606">
        <v>22</v>
      </c>
      <c r="BD2" s="606">
        <v>23</v>
      </c>
      <c r="BE2" s="606">
        <v>24</v>
      </c>
      <c r="BF2" s="606">
        <v>25</v>
      </c>
      <c r="BG2" s="606">
        <v>26</v>
      </c>
      <c r="BH2" s="606">
        <v>27</v>
      </c>
      <c r="BI2" s="606">
        <v>28</v>
      </c>
      <c r="BJ2" s="606">
        <v>29</v>
      </c>
      <c r="BK2" s="606">
        <v>30</v>
      </c>
      <c r="BL2" s="606">
        <v>1</v>
      </c>
      <c r="BM2" s="606">
        <v>2</v>
      </c>
      <c r="BN2" s="606">
        <v>3</v>
      </c>
      <c r="BO2" s="606">
        <v>4</v>
      </c>
      <c r="BP2" s="606">
        <v>5</v>
      </c>
      <c r="BQ2" s="606">
        <v>6</v>
      </c>
      <c r="BR2" s="606">
        <v>7</v>
      </c>
      <c r="BS2" s="606">
        <v>8</v>
      </c>
      <c r="BT2" s="606">
        <v>9</v>
      </c>
      <c r="BU2" s="606">
        <v>10</v>
      </c>
      <c r="BV2" s="606">
        <v>11</v>
      </c>
      <c r="BW2" s="606">
        <v>12</v>
      </c>
      <c r="BX2" s="606">
        <v>13</v>
      </c>
      <c r="BY2" s="606">
        <v>14</v>
      </c>
      <c r="BZ2" s="606">
        <v>15</v>
      </c>
      <c r="CA2" s="606">
        <v>16</v>
      </c>
      <c r="CB2" s="606">
        <v>17</v>
      </c>
      <c r="CC2" s="606">
        <v>18</v>
      </c>
      <c r="CD2" s="606">
        <v>19</v>
      </c>
      <c r="CE2" s="606">
        <v>20</v>
      </c>
      <c r="CF2" s="606">
        <v>21</v>
      </c>
      <c r="CG2" s="606">
        <v>22</v>
      </c>
      <c r="CH2" s="606">
        <v>23</v>
      </c>
      <c r="CI2" s="606">
        <v>24</v>
      </c>
      <c r="CJ2" s="606">
        <v>25</v>
      </c>
      <c r="CK2" s="606">
        <v>26</v>
      </c>
      <c r="CL2" s="606">
        <v>27</v>
      </c>
      <c r="CM2" s="606">
        <v>28</v>
      </c>
      <c r="CN2" s="606">
        <v>29</v>
      </c>
      <c r="CO2" s="606">
        <v>30</v>
      </c>
      <c r="CP2" s="606">
        <v>31</v>
      </c>
    </row>
    <row r="3" spans="2:94">
      <c r="B3" s="139" t="s">
        <v>50</v>
      </c>
      <c r="C3" s="602">
        <v>3.7940000000000002E-2</v>
      </c>
      <c r="D3" s="602">
        <v>0.8407</v>
      </c>
      <c r="E3" s="602">
        <v>3.89615</v>
      </c>
      <c r="F3" s="602">
        <v>1.2053100000000001</v>
      </c>
      <c r="G3" s="602">
        <v>7.2999999999999996E-4</v>
      </c>
      <c r="H3" s="602">
        <v>9.7970000000000002E-2</v>
      </c>
      <c r="I3" s="602">
        <v>0</v>
      </c>
      <c r="J3" s="602">
        <v>0</v>
      </c>
      <c r="K3" s="602">
        <v>0</v>
      </c>
      <c r="L3" s="602">
        <v>0.18049999999999999</v>
      </c>
      <c r="M3" s="602">
        <v>3.1345800000000001</v>
      </c>
      <c r="N3" s="602">
        <v>4.3269500000000001</v>
      </c>
      <c r="O3" s="602">
        <v>4.1400899999999998</v>
      </c>
      <c r="P3" s="602">
        <v>4.4367099999999997</v>
      </c>
      <c r="Q3" s="602">
        <v>0.95630999999999999</v>
      </c>
      <c r="R3" s="602">
        <v>0.14974999999999999</v>
      </c>
      <c r="S3" s="602">
        <v>0</v>
      </c>
      <c r="T3" s="602">
        <v>5.0020000000000002E-2</v>
      </c>
      <c r="U3" s="602">
        <v>5.8E-4</v>
      </c>
      <c r="V3" s="602">
        <v>0.34549999999999997</v>
      </c>
      <c r="W3" s="602">
        <v>4.0136399999999997</v>
      </c>
      <c r="X3" s="602">
        <v>1.0569999999999999</v>
      </c>
      <c r="Y3" s="602">
        <v>0.66861000000000004</v>
      </c>
      <c r="Z3" s="602">
        <v>2.0929000000000002</v>
      </c>
      <c r="AA3" s="602">
        <v>3.7121</v>
      </c>
      <c r="AB3" s="602">
        <v>3.7118099999999998</v>
      </c>
      <c r="AC3" s="602">
        <v>3.7284000000000002</v>
      </c>
      <c r="AD3" s="602">
        <v>3.8762400000000001</v>
      </c>
      <c r="AE3" s="602">
        <v>5.4746100000000002</v>
      </c>
      <c r="AF3" s="602">
        <v>4.2718600000000002</v>
      </c>
      <c r="AG3" s="602">
        <v>5.2359600000000004</v>
      </c>
      <c r="AH3" s="602">
        <v>3.7299000000000002</v>
      </c>
      <c r="AI3" s="602">
        <v>3.7118500000000001</v>
      </c>
      <c r="AJ3" s="602">
        <v>4.7254800000000001</v>
      </c>
      <c r="AK3" s="602">
        <v>8.2277199999999997</v>
      </c>
      <c r="AL3" s="602">
        <v>9.0322099999999992</v>
      </c>
      <c r="AM3" s="602">
        <v>7.2835000000000001</v>
      </c>
      <c r="AN3" s="602">
        <v>3.72126</v>
      </c>
      <c r="AO3" s="602">
        <v>3.7432300000000001</v>
      </c>
      <c r="AP3" s="602">
        <v>6.5503799999999996</v>
      </c>
      <c r="AQ3" s="602">
        <v>6.9159499999999996</v>
      </c>
      <c r="AR3" s="602">
        <v>5.15144</v>
      </c>
      <c r="AS3" s="602">
        <v>4.5652699999999999</v>
      </c>
      <c r="AT3" s="602">
        <v>7.4589999999999996</v>
      </c>
      <c r="AU3" s="602">
        <v>7.7521199999999997</v>
      </c>
      <c r="AV3" s="602">
        <v>8.4089899999999993</v>
      </c>
      <c r="AW3" s="602">
        <v>7.5532500000000002</v>
      </c>
      <c r="AX3" s="602">
        <v>6.0286200000000001</v>
      </c>
      <c r="AY3" s="602">
        <v>5.4810999999999996</v>
      </c>
      <c r="AZ3" s="602">
        <v>3.7121</v>
      </c>
      <c r="BA3" s="602">
        <v>4.7385000000000002</v>
      </c>
      <c r="BB3" s="602">
        <v>5.4512999999999998</v>
      </c>
      <c r="BC3" s="602">
        <v>7.0145799999999996</v>
      </c>
      <c r="BD3" s="602">
        <v>7.4168900000000004</v>
      </c>
      <c r="BE3" s="602">
        <v>7.4271000000000003</v>
      </c>
      <c r="BF3" s="602">
        <v>6.4189999999999996</v>
      </c>
      <c r="BG3" s="602">
        <v>3.7235</v>
      </c>
      <c r="BH3" s="602">
        <v>4.4236000000000004</v>
      </c>
      <c r="BI3" s="602">
        <v>4.5817699999999997</v>
      </c>
      <c r="BJ3" s="602">
        <v>7.05396</v>
      </c>
      <c r="BK3" s="602">
        <v>8.2664000000000009</v>
      </c>
      <c r="BL3" s="602">
        <v>5.0372599999999998</v>
      </c>
      <c r="BM3" s="602">
        <v>3.98543</v>
      </c>
      <c r="BN3" s="602">
        <v>3.7233999999999998</v>
      </c>
      <c r="BO3" s="602">
        <v>2.7904300000000002</v>
      </c>
      <c r="BP3" s="602">
        <v>3.9315600000000002</v>
      </c>
      <c r="BQ3" s="602">
        <v>3.7145000000000001</v>
      </c>
      <c r="BR3" s="602">
        <v>3.7394599999999998</v>
      </c>
      <c r="BS3" s="602">
        <v>3.7063999999999999</v>
      </c>
      <c r="BT3" s="602">
        <v>3.7305000000000001</v>
      </c>
      <c r="BU3" s="602">
        <v>1.8429</v>
      </c>
      <c r="BV3" s="602">
        <v>2.9434999999999998</v>
      </c>
      <c r="BW3" s="602">
        <v>2.0000000000000002E-5</v>
      </c>
      <c r="BX3" s="602">
        <v>8.8169999999999998E-2</v>
      </c>
      <c r="BY3" s="602">
        <v>0.31583</v>
      </c>
      <c r="BZ3" s="602">
        <v>8.8760000000000006E-2</v>
      </c>
      <c r="CA3" s="602">
        <v>4.6461499999999996</v>
      </c>
      <c r="CB3" s="602">
        <v>3.2536</v>
      </c>
      <c r="CC3" s="602">
        <v>0</v>
      </c>
      <c r="CD3" s="602">
        <v>4.2939999999999999E-2</v>
      </c>
      <c r="CE3" s="602">
        <v>3.20343</v>
      </c>
      <c r="CF3" s="602">
        <v>3.8964300000000001</v>
      </c>
      <c r="CG3" s="602">
        <v>3.6922999999999999</v>
      </c>
      <c r="CH3" s="602">
        <v>4.5270400000000004</v>
      </c>
      <c r="CI3" s="602">
        <v>4.1874900000000004</v>
      </c>
      <c r="CJ3" s="602">
        <v>3.9520900000000001</v>
      </c>
      <c r="CK3" s="602">
        <v>4.7649100000000004</v>
      </c>
      <c r="CL3" s="602">
        <v>3.7117100000000001</v>
      </c>
      <c r="CM3" s="602">
        <v>3.7120000000000002</v>
      </c>
      <c r="CN3" s="602">
        <v>3.7109000000000001</v>
      </c>
      <c r="CO3" s="602">
        <v>3.7133799999999999</v>
      </c>
      <c r="CP3" s="602">
        <v>5.6135099999999998</v>
      </c>
    </row>
    <row r="4" spans="2:94">
      <c r="B4" s="139" t="s">
        <v>44</v>
      </c>
      <c r="C4" s="602">
        <v>0.65107999999999999</v>
      </c>
      <c r="D4" s="602">
        <v>0.50058999999999998</v>
      </c>
      <c r="E4" s="602">
        <v>0.19408</v>
      </c>
      <c r="F4" s="602">
        <v>7.868E-2</v>
      </c>
      <c r="G4" s="602">
        <v>0.42808000000000002</v>
      </c>
      <c r="H4" s="602">
        <v>0.55356000000000005</v>
      </c>
      <c r="I4" s="602">
        <v>1.03163</v>
      </c>
      <c r="J4" s="602">
        <v>9.3899999999999997E-2</v>
      </c>
      <c r="K4" s="602">
        <v>0</v>
      </c>
      <c r="L4" s="602">
        <v>0.83836999999999995</v>
      </c>
      <c r="M4" s="602">
        <v>1.1914899999999999</v>
      </c>
      <c r="N4" s="602">
        <v>1.8305800000000001</v>
      </c>
      <c r="O4" s="602">
        <v>1.9422699999999999</v>
      </c>
      <c r="P4" s="602">
        <v>1.8998699999999999</v>
      </c>
      <c r="Q4" s="602">
        <v>1.8936500000000001</v>
      </c>
      <c r="R4" s="602">
        <v>1.5184</v>
      </c>
      <c r="S4" s="602">
        <v>0.21737999999999999</v>
      </c>
      <c r="T4" s="602">
        <v>1.50362</v>
      </c>
      <c r="U4" s="602">
        <v>0.2238</v>
      </c>
      <c r="V4" s="602">
        <v>0</v>
      </c>
      <c r="W4" s="602">
        <v>0.97777000000000003</v>
      </c>
      <c r="X4" s="602">
        <v>1.84554</v>
      </c>
      <c r="Y4" s="602">
        <v>1.6296999999999999</v>
      </c>
      <c r="Z4" s="602">
        <v>1.0658099999999999</v>
      </c>
      <c r="AA4" s="602">
        <v>0.73790999999999995</v>
      </c>
      <c r="AB4" s="602">
        <v>1.4712000000000001</v>
      </c>
      <c r="AC4" s="602">
        <v>0.53091999999999995</v>
      </c>
      <c r="AD4" s="602">
        <v>1.39324</v>
      </c>
      <c r="AE4" s="602">
        <v>1.5003899999999999</v>
      </c>
      <c r="AF4" s="602">
        <v>1.0236099999999999</v>
      </c>
      <c r="AG4" s="602">
        <v>1.7422200000000001</v>
      </c>
      <c r="AH4" s="602">
        <v>1.9062300000000001</v>
      </c>
      <c r="AI4" s="602">
        <v>1.8323100000000001</v>
      </c>
      <c r="AJ4" s="602">
        <v>1.8568899999999999</v>
      </c>
      <c r="AK4" s="602">
        <v>1.11476</v>
      </c>
      <c r="AL4" s="602">
        <v>0.85797000000000001</v>
      </c>
      <c r="AM4" s="602">
        <v>1.3892</v>
      </c>
      <c r="AN4" s="602">
        <v>1.0472999999999999</v>
      </c>
      <c r="AO4" s="602">
        <v>0.28039999999999998</v>
      </c>
      <c r="AP4" s="602">
        <v>0.624</v>
      </c>
      <c r="AQ4" s="602">
        <v>0.81025000000000003</v>
      </c>
      <c r="AR4" s="602">
        <v>1.3429</v>
      </c>
      <c r="AS4" s="602">
        <v>0.91400000000000003</v>
      </c>
      <c r="AT4" s="602">
        <v>0.68506999999999996</v>
      </c>
      <c r="AU4" s="602">
        <v>0.73399000000000003</v>
      </c>
      <c r="AV4" s="602">
        <v>2.0495399999999999</v>
      </c>
      <c r="AW4" s="602">
        <v>0.52583999999999997</v>
      </c>
      <c r="AX4" s="602">
        <v>0.52468000000000004</v>
      </c>
      <c r="AY4" s="602">
        <v>0.28406999999999999</v>
      </c>
      <c r="AZ4" s="602">
        <v>0.64619000000000004</v>
      </c>
      <c r="BA4" s="602">
        <v>0.79874000000000001</v>
      </c>
      <c r="BB4" s="602">
        <v>1.77796</v>
      </c>
      <c r="BC4" s="602">
        <v>0.44</v>
      </c>
      <c r="BD4" s="602">
        <v>0.11613999999999999</v>
      </c>
      <c r="BE4" s="602">
        <v>0.109</v>
      </c>
      <c r="BF4" s="602">
        <v>0.62017</v>
      </c>
      <c r="BG4" s="602">
        <v>5.3400000000000001E-3</v>
      </c>
      <c r="BH4" s="602">
        <v>0.46195999999999998</v>
      </c>
      <c r="BI4" s="602">
        <v>1.1660900000000001</v>
      </c>
      <c r="BJ4" s="602">
        <v>2.0088900000000001</v>
      </c>
      <c r="BK4" s="602">
        <v>1.7105900000000001</v>
      </c>
      <c r="BL4" s="602">
        <v>2.0635400000000002</v>
      </c>
      <c r="BM4" s="602">
        <v>0.68376999999999999</v>
      </c>
      <c r="BN4" s="602">
        <v>0.59272999999999998</v>
      </c>
      <c r="BO4" s="602">
        <v>1.16079</v>
      </c>
      <c r="BP4" s="602">
        <v>1.4775100000000001</v>
      </c>
      <c r="BQ4" s="602">
        <v>0.65605000000000002</v>
      </c>
      <c r="BR4" s="602">
        <v>0.15046999999999999</v>
      </c>
      <c r="BS4" s="602">
        <v>1.0612299999999999</v>
      </c>
      <c r="BT4" s="602">
        <v>1.28451</v>
      </c>
      <c r="BU4" s="602">
        <v>1.3149599999999999</v>
      </c>
      <c r="BV4" s="602">
        <v>5.679E-2</v>
      </c>
      <c r="BW4" s="602">
        <v>0</v>
      </c>
      <c r="BX4" s="602">
        <v>0.73441000000000001</v>
      </c>
      <c r="BY4" s="602">
        <v>1.6234</v>
      </c>
      <c r="BZ4" s="602">
        <v>0.70477000000000001</v>
      </c>
      <c r="CA4" s="602">
        <v>1.5216099999999999</v>
      </c>
      <c r="CB4" s="602">
        <v>0</v>
      </c>
      <c r="CC4" s="602">
        <v>0.39561000000000002</v>
      </c>
      <c r="CD4" s="602">
        <v>2.6599999999999999E-2</v>
      </c>
      <c r="CE4" s="602">
        <v>1.10029</v>
      </c>
      <c r="CF4" s="602">
        <v>1.8339000000000001</v>
      </c>
      <c r="CG4" s="602">
        <v>1.30294</v>
      </c>
      <c r="CH4" s="602">
        <v>1.5569200000000001</v>
      </c>
      <c r="CI4" s="602">
        <v>1.7278199999999999</v>
      </c>
      <c r="CJ4" s="602">
        <v>1.0967199999999999</v>
      </c>
      <c r="CK4" s="602">
        <v>0.98741999999999996</v>
      </c>
      <c r="CL4" s="602">
        <v>0.86407</v>
      </c>
      <c r="CM4" s="602">
        <v>0</v>
      </c>
      <c r="CN4" s="602">
        <v>0</v>
      </c>
      <c r="CO4" s="602">
        <v>0.12959999999999999</v>
      </c>
      <c r="CP4" s="602">
        <v>1.7859</v>
      </c>
    </row>
    <row r="5" spans="2:94">
      <c r="B5" s="139" t="s">
        <v>47</v>
      </c>
      <c r="C5" s="602">
        <v>0</v>
      </c>
      <c r="D5" s="602">
        <v>0</v>
      </c>
      <c r="E5" s="602">
        <v>0</v>
      </c>
      <c r="F5" s="602">
        <v>0</v>
      </c>
      <c r="G5" s="602">
        <v>0</v>
      </c>
      <c r="H5" s="602">
        <v>0</v>
      </c>
      <c r="I5" s="602">
        <v>0</v>
      </c>
      <c r="J5" s="602">
        <v>0</v>
      </c>
      <c r="K5" s="602">
        <v>0</v>
      </c>
      <c r="L5" s="602">
        <v>0</v>
      </c>
      <c r="M5" s="602">
        <v>0</v>
      </c>
      <c r="N5" s="602">
        <v>0</v>
      </c>
      <c r="O5" s="602">
        <v>0</v>
      </c>
      <c r="P5" s="602">
        <v>0</v>
      </c>
      <c r="Q5" s="602">
        <v>0</v>
      </c>
      <c r="R5" s="602">
        <v>0</v>
      </c>
      <c r="S5" s="602">
        <v>0</v>
      </c>
      <c r="T5" s="602">
        <v>0</v>
      </c>
      <c r="U5" s="602">
        <v>0</v>
      </c>
      <c r="V5" s="602">
        <v>0</v>
      </c>
      <c r="W5" s="602">
        <v>0</v>
      </c>
      <c r="X5" s="602">
        <v>0</v>
      </c>
      <c r="Y5" s="602">
        <v>0</v>
      </c>
      <c r="Z5" s="602">
        <v>0</v>
      </c>
      <c r="AA5" s="602">
        <v>0</v>
      </c>
      <c r="AB5" s="602">
        <v>0</v>
      </c>
      <c r="AC5" s="602">
        <v>0</v>
      </c>
      <c r="AD5" s="602">
        <v>0</v>
      </c>
      <c r="AE5" s="602">
        <v>0</v>
      </c>
      <c r="AF5" s="602">
        <v>0</v>
      </c>
      <c r="AG5" s="602">
        <v>0</v>
      </c>
      <c r="AH5" s="602">
        <v>0</v>
      </c>
      <c r="AI5" s="602">
        <v>0</v>
      </c>
      <c r="AJ5" s="602">
        <v>0</v>
      </c>
      <c r="AK5" s="602">
        <v>0</v>
      </c>
      <c r="AL5" s="602">
        <v>0</v>
      </c>
      <c r="AM5" s="602">
        <v>2.6599999999999999E-2</v>
      </c>
      <c r="AN5" s="602">
        <v>0.10334</v>
      </c>
      <c r="AO5" s="602">
        <v>0</v>
      </c>
      <c r="AP5" s="602">
        <v>0</v>
      </c>
      <c r="AQ5" s="602">
        <v>0</v>
      </c>
      <c r="AR5" s="602">
        <v>0</v>
      </c>
      <c r="AS5" s="602">
        <v>0</v>
      </c>
      <c r="AT5" s="602">
        <v>0</v>
      </c>
      <c r="AU5" s="602">
        <v>0</v>
      </c>
      <c r="AV5" s="602">
        <v>0</v>
      </c>
      <c r="AW5" s="602">
        <v>0</v>
      </c>
      <c r="AX5" s="602">
        <v>0</v>
      </c>
      <c r="AY5" s="602">
        <v>0</v>
      </c>
      <c r="AZ5" s="602">
        <v>0</v>
      </c>
      <c r="BA5" s="602">
        <v>0</v>
      </c>
      <c r="BB5" s="602">
        <v>0</v>
      </c>
      <c r="BC5" s="602">
        <v>0</v>
      </c>
      <c r="BD5" s="602">
        <v>0</v>
      </c>
      <c r="BE5" s="602">
        <v>0</v>
      </c>
      <c r="BF5" s="602">
        <v>0</v>
      </c>
      <c r="BG5" s="602">
        <v>0</v>
      </c>
      <c r="BH5" s="602">
        <v>0</v>
      </c>
      <c r="BI5" s="602">
        <v>0</v>
      </c>
      <c r="BJ5" s="602">
        <v>0</v>
      </c>
      <c r="BK5" s="602">
        <v>0</v>
      </c>
      <c r="BL5" s="602">
        <v>0</v>
      </c>
      <c r="BM5" s="602">
        <v>0</v>
      </c>
      <c r="BN5" s="602">
        <v>0</v>
      </c>
      <c r="BO5" s="602">
        <v>0</v>
      </c>
      <c r="BP5" s="602">
        <v>0</v>
      </c>
      <c r="BQ5" s="602">
        <v>0</v>
      </c>
      <c r="BR5" s="602">
        <v>0</v>
      </c>
      <c r="BS5" s="602">
        <v>0</v>
      </c>
      <c r="BT5" s="602">
        <v>0</v>
      </c>
      <c r="BU5" s="602">
        <v>0</v>
      </c>
      <c r="BV5" s="602">
        <v>0</v>
      </c>
      <c r="BW5" s="602">
        <v>0</v>
      </c>
      <c r="BX5" s="602">
        <v>0</v>
      </c>
      <c r="BY5" s="602">
        <v>0</v>
      </c>
      <c r="BZ5" s="602">
        <v>0</v>
      </c>
      <c r="CA5" s="602">
        <v>0</v>
      </c>
      <c r="CB5" s="602">
        <v>0</v>
      </c>
      <c r="CC5" s="602">
        <v>0</v>
      </c>
      <c r="CD5" s="602">
        <v>0</v>
      </c>
      <c r="CE5" s="602">
        <v>0</v>
      </c>
      <c r="CF5" s="602">
        <v>0</v>
      </c>
      <c r="CG5" s="602">
        <v>0</v>
      </c>
      <c r="CH5" s="602">
        <v>0</v>
      </c>
      <c r="CI5" s="602">
        <v>0</v>
      </c>
      <c r="CJ5" s="602">
        <v>0</v>
      </c>
      <c r="CK5" s="602">
        <v>0</v>
      </c>
      <c r="CL5" s="602">
        <v>0</v>
      </c>
      <c r="CM5" s="602">
        <v>0</v>
      </c>
      <c r="CN5" s="602">
        <v>0</v>
      </c>
      <c r="CO5" s="602">
        <v>0</v>
      </c>
      <c r="CP5" s="602">
        <v>0</v>
      </c>
    </row>
    <row r="6" spans="2:94">
      <c r="B6" s="139" t="s">
        <v>45</v>
      </c>
      <c r="C6" s="602">
        <v>41.156469999999999</v>
      </c>
      <c r="D6" s="602">
        <v>40.239049999999999</v>
      </c>
      <c r="E6" s="602">
        <v>37.897829999999999</v>
      </c>
      <c r="F6" s="602">
        <v>41.062600000000003</v>
      </c>
      <c r="G6" s="602">
        <v>41.898989999999998</v>
      </c>
      <c r="H6" s="602">
        <v>42.57029</v>
      </c>
      <c r="I6" s="602">
        <v>42.509</v>
      </c>
      <c r="J6" s="602">
        <v>41.006309999999999</v>
      </c>
      <c r="K6" s="602">
        <v>39.983310000000003</v>
      </c>
      <c r="L6" s="602">
        <v>39.14958</v>
      </c>
      <c r="M6" s="602">
        <v>39.036389999999997</v>
      </c>
      <c r="N6" s="602">
        <v>41.751240000000003</v>
      </c>
      <c r="O6" s="602">
        <v>41.990769999999998</v>
      </c>
      <c r="P6" s="602">
        <v>42.238970000000002</v>
      </c>
      <c r="Q6" s="602">
        <v>41.897950000000002</v>
      </c>
      <c r="R6" s="602">
        <v>41.40502</v>
      </c>
      <c r="S6" s="602">
        <v>41.309930000000001</v>
      </c>
      <c r="T6" s="602">
        <v>41.926380000000002</v>
      </c>
      <c r="U6" s="602">
        <v>41.06183</v>
      </c>
      <c r="V6" s="602">
        <v>42.984160000000003</v>
      </c>
      <c r="W6" s="602">
        <v>38.744489999999999</v>
      </c>
      <c r="X6" s="602">
        <v>39.934370000000001</v>
      </c>
      <c r="Y6" s="602">
        <v>42.804819999999999</v>
      </c>
      <c r="Z6" s="602">
        <v>41.724469999999997</v>
      </c>
      <c r="AA6" s="602">
        <v>40.098700000000001</v>
      </c>
      <c r="AB6" s="602">
        <v>39.822209999999998</v>
      </c>
      <c r="AC6" s="602">
        <v>40.74456</v>
      </c>
      <c r="AD6" s="602">
        <v>38.322159999999997</v>
      </c>
      <c r="AE6" s="602">
        <v>35.91431</v>
      </c>
      <c r="AF6" s="602">
        <v>38.982660000000003</v>
      </c>
      <c r="AG6" s="602">
        <v>37.961269999999999</v>
      </c>
      <c r="AH6" s="602">
        <v>38.869520000000001</v>
      </c>
      <c r="AI6" s="602">
        <v>39.289059999999999</v>
      </c>
      <c r="AJ6" s="602">
        <v>37.221049999999998</v>
      </c>
      <c r="AK6" s="602">
        <v>34.767159999999997</v>
      </c>
      <c r="AL6" s="602">
        <v>33.328539999999997</v>
      </c>
      <c r="AM6" s="602">
        <v>33.231059999999999</v>
      </c>
      <c r="AN6" s="602">
        <v>36.145609999999998</v>
      </c>
      <c r="AO6" s="602">
        <v>37.848990000000001</v>
      </c>
      <c r="AP6" s="602">
        <v>34.985689999999998</v>
      </c>
      <c r="AQ6" s="602">
        <v>33.91854</v>
      </c>
      <c r="AR6" s="602">
        <v>37.170029999999997</v>
      </c>
      <c r="AS6" s="602">
        <v>37.030679999999997</v>
      </c>
      <c r="AT6" s="602">
        <v>34.105069999999998</v>
      </c>
      <c r="AU6" s="602">
        <v>31.356300000000001</v>
      </c>
      <c r="AV6" s="602">
        <v>32.790579999999999</v>
      </c>
      <c r="AW6" s="602">
        <v>35.92671</v>
      </c>
      <c r="AX6" s="602">
        <v>37.0929</v>
      </c>
      <c r="AY6" s="602">
        <v>37.775149999999996</v>
      </c>
      <c r="AZ6" s="602">
        <v>37.684429999999999</v>
      </c>
      <c r="BA6" s="602">
        <v>36.871070000000003</v>
      </c>
      <c r="BB6" s="602">
        <v>35.100430000000003</v>
      </c>
      <c r="BC6" s="602">
        <v>34.797750000000001</v>
      </c>
      <c r="BD6" s="602">
        <v>34.868780000000001</v>
      </c>
      <c r="BE6" s="602">
        <v>35.048929999999999</v>
      </c>
      <c r="BF6" s="602">
        <v>36.481679999999997</v>
      </c>
      <c r="BG6" s="602">
        <v>37.039749999999998</v>
      </c>
      <c r="BH6" s="602">
        <v>35.752209999999998</v>
      </c>
      <c r="BI6" s="602">
        <v>36.940449999999998</v>
      </c>
      <c r="BJ6" s="602">
        <v>34.601019999999998</v>
      </c>
      <c r="BK6" s="602">
        <v>32.77328</v>
      </c>
      <c r="BL6" s="602">
        <v>35.692590000000003</v>
      </c>
      <c r="BM6" s="602">
        <v>37.51341</v>
      </c>
      <c r="BN6" s="602">
        <v>39.226059999999997</v>
      </c>
      <c r="BO6" s="602">
        <v>38.083939999999998</v>
      </c>
      <c r="BP6" s="602">
        <v>36.635060000000003</v>
      </c>
      <c r="BQ6" s="602">
        <v>36.589230000000001</v>
      </c>
      <c r="BR6" s="602">
        <v>36.593240000000002</v>
      </c>
      <c r="BS6" s="602">
        <v>38.716589999999997</v>
      </c>
      <c r="BT6" s="602">
        <v>38.449539999999999</v>
      </c>
      <c r="BU6" s="602">
        <v>38.960349999999998</v>
      </c>
      <c r="BV6" s="602">
        <v>38.174509999999998</v>
      </c>
      <c r="BW6" s="602">
        <v>42.541499999999999</v>
      </c>
      <c r="BX6" s="602">
        <v>42.597050000000003</v>
      </c>
      <c r="BY6" s="602">
        <v>42.257829999999998</v>
      </c>
      <c r="BZ6" s="602">
        <v>42.04278</v>
      </c>
      <c r="CA6" s="602">
        <v>36.702820000000003</v>
      </c>
      <c r="CB6" s="602">
        <v>38.021619999999999</v>
      </c>
      <c r="CC6" s="602">
        <v>39.860529999999997</v>
      </c>
      <c r="CD6" s="602">
        <v>40.565429999999999</v>
      </c>
      <c r="CE6" s="602">
        <v>38.683639999999997</v>
      </c>
      <c r="CF6" s="602">
        <v>37.982610000000001</v>
      </c>
      <c r="CG6" s="602">
        <v>38.669890000000002</v>
      </c>
      <c r="CH6" s="602">
        <v>38.7209</v>
      </c>
      <c r="CI6" s="602">
        <v>38.577979999999997</v>
      </c>
      <c r="CJ6" s="602">
        <v>38.181710000000002</v>
      </c>
      <c r="CK6" s="602">
        <v>38.031379999999999</v>
      </c>
      <c r="CL6" s="602">
        <v>39.382860000000001</v>
      </c>
      <c r="CM6" s="602">
        <v>39.416829999999997</v>
      </c>
      <c r="CN6" s="602">
        <v>40.342300000000002</v>
      </c>
      <c r="CO6" s="602">
        <v>40.164830000000002</v>
      </c>
      <c r="CP6" s="602">
        <v>36.992350000000002</v>
      </c>
    </row>
    <row r="7" spans="2:94">
      <c r="B7" s="139" t="s">
        <v>49</v>
      </c>
      <c r="C7" s="602">
        <v>4.3976899999999999</v>
      </c>
      <c r="D7" s="602">
        <v>5.4764999999999997</v>
      </c>
      <c r="E7" s="602">
        <v>4.3961699999999997</v>
      </c>
      <c r="F7" s="602">
        <v>4.3894000000000002</v>
      </c>
      <c r="G7" s="602">
        <v>4.3062100000000001</v>
      </c>
      <c r="H7" s="602">
        <v>4.6103100000000001</v>
      </c>
      <c r="I7" s="602">
        <v>4.4345100000000004</v>
      </c>
      <c r="J7" s="602">
        <v>4.2867100000000002</v>
      </c>
      <c r="K7" s="602">
        <v>4.6099600000000001</v>
      </c>
      <c r="L7" s="602">
        <v>5.0576600000000003</v>
      </c>
      <c r="M7" s="602">
        <v>4.94496</v>
      </c>
      <c r="N7" s="602">
        <v>0.41450999999999999</v>
      </c>
      <c r="O7" s="602">
        <v>0</v>
      </c>
      <c r="P7" s="602">
        <v>0</v>
      </c>
      <c r="Q7" s="602">
        <v>0</v>
      </c>
      <c r="R7" s="602">
        <v>1.3443499999999999</v>
      </c>
      <c r="S7" s="602">
        <v>4.4950000000000001</v>
      </c>
      <c r="T7" s="602">
        <v>4.2911400000000004</v>
      </c>
      <c r="U7" s="602">
        <v>4.4652599999999998</v>
      </c>
      <c r="V7" s="602">
        <v>4.3979999999999997</v>
      </c>
      <c r="W7" s="602">
        <v>4.6800100000000002</v>
      </c>
      <c r="X7" s="602">
        <v>5.1770199999999997</v>
      </c>
      <c r="Y7" s="602">
        <v>4.5609000000000002</v>
      </c>
      <c r="Z7" s="602">
        <v>4.4094100000000003</v>
      </c>
      <c r="AA7" s="602">
        <v>4.3681400000000004</v>
      </c>
      <c r="AB7" s="602">
        <v>4.4638600000000004</v>
      </c>
      <c r="AC7" s="602">
        <v>4.4223999999999997</v>
      </c>
      <c r="AD7" s="602">
        <v>4.5913899999999996</v>
      </c>
      <c r="AE7" s="602">
        <v>4.6699799999999998</v>
      </c>
      <c r="AF7" s="602">
        <v>4.6507899999999998</v>
      </c>
      <c r="AG7" s="602">
        <v>4.6691099999999999</v>
      </c>
      <c r="AH7" s="602">
        <v>4.4645000000000001</v>
      </c>
      <c r="AI7" s="602">
        <v>4.4727199999999998</v>
      </c>
      <c r="AJ7" s="602">
        <v>4.7429300000000003</v>
      </c>
      <c r="AK7" s="602">
        <v>3.4040599999999999</v>
      </c>
      <c r="AL7" s="602">
        <v>1.8180000000000001</v>
      </c>
      <c r="AM7" s="602">
        <v>4.2610000000000001</v>
      </c>
      <c r="AN7" s="602">
        <v>4.4916200000000002</v>
      </c>
      <c r="AO7" s="602">
        <v>5.5479000000000003</v>
      </c>
      <c r="AP7" s="602">
        <v>5.1844200000000003</v>
      </c>
      <c r="AQ7" s="602">
        <v>5.5247000000000002</v>
      </c>
      <c r="AR7" s="602">
        <v>4.6884699999999997</v>
      </c>
      <c r="AS7" s="602">
        <v>4.7721099999999996</v>
      </c>
      <c r="AT7" s="602">
        <v>5.1632699999999998</v>
      </c>
      <c r="AU7" s="602">
        <v>7.38544</v>
      </c>
      <c r="AV7" s="602">
        <v>5.9633599999999998</v>
      </c>
      <c r="AW7" s="602">
        <v>5.2629999999999999</v>
      </c>
      <c r="AX7" s="602">
        <v>4.9342899999999998</v>
      </c>
      <c r="AY7" s="602">
        <v>4.7921699999999996</v>
      </c>
      <c r="AZ7" s="602">
        <v>5.9302000000000001</v>
      </c>
      <c r="BA7" s="602">
        <v>5.9878999999999998</v>
      </c>
      <c r="BB7" s="602">
        <v>6.1189299999999998</v>
      </c>
      <c r="BC7" s="602">
        <v>6.3094799999999998</v>
      </c>
      <c r="BD7" s="602">
        <v>6.1349</v>
      </c>
      <c r="BE7" s="602">
        <v>5.9889599999999996</v>
      </c>
      <c r="BF7" s="602">
        <v>5.0860300000000001</v>
      </c>
      <c r="BG7" s="602">
        <v>5.5116100000000001</v>
      </c>
      <c r="BH7" s="602">
        <v>4.7369399999999997</v>
      </c>
      <c r="BI7" s="602">
        <v>4.3996599999999999</v>
      </c>
      <c r="BJ7" s="602">
        <v>4.9660299999999999</v>
      </c>
      <c r="BK7" s="602">
        <v>6.1880300000000004</v>
      </c>
      <c r="BL7" s="602">
        <v>6.4230900000000002</v>
      </c>
      <c r="BM7" s="602">
        <v>6.6511399999999998</v>
      </c>
      <c r="BN7" s="602">
        <v>4.8342999999999998</v>
      </c>
      <c r="BO7" s="602">
        <v>4.8971900000000002</v>
      </c>
      <c r="BP7" s="602">
        <v>4.5671600000000003</v>
      </c>
      <c r="BQ7" s="602">
        <v>4.77407</v>
      </c>
      <c r="BR7" s="602">
        <v>4.7200300000000004</v>
      </c>
      <c r="BS7" s="602">
        <v>4.4980099999999998</v>
      </c>
      <c r="BT7" s="602">
        <v>4.4040100000000004</v>
      </c>
      <c r="BU7" s="602">
        <v>5.5119999999999996</v>
      </c>
      <c r="BV7" s="602">
        <v>4.8335600000000003</v>
      </c>
      <c r="BW7" s="602">
        <v>4.9229399999999996</v>
      </c>
      <c r="BX7" s="602">
        <v>5.0137999999999998</v>
      </c>
      <c r="BY7" s="602">
        <v>4.87296</v>
      </c>
      <c r="BZ7" s="602">
        <v>4.85893</v>
      </c>
      <c r="CA7" s="602">
        <v>4.7119299999999997</v>
      </c>
      <c r="CB7" s="602">
        <v>4.2889600000000003</v>
      </c>
      <c r="CC7" s="602">
        <v>4.5036699999999996</v>
      </c>
      <c r="CD7" s="602">
        <v>4.4060800000000002</v>
      </c>
      <c r="CE7" s="602">
        <v>4.69306</v>
      </c>
      <c r="CF7" s="602">
        <v>4.8451599999999999</v>
      </c>
      <c r="CG7" s="602">
        <v>4.6650900000000002</v>
      </c>
      <c r="CH7" s="602">
        <v>4.6101799999999997</v>
      </c>
      <c r="CI7" s="602">
        <v>4.7333400000000001</v>
      </c>
      <c r="CJ7" s="602">
        <v>5.26023</v>
      </c>
      <c r="CK7" s="602">
        <v>5.0656999999999996</v>
      </c>
      <c r="CL7" s="602">
        <v>4.97553</v>
      </c>
      <c r="CM7" s="602">
        <v>4.7572000000000001</v>
      </c>
      <c r="CN7" s="602">
        <v>4.75413</v>
      </c>
      <c r="CO7" s="602">
        <v>5.1106600000000002</v>
      </c>
      <c r="CP7" s="602">
        <v>4.79</v>
      </c>
    </row>
    <row r="8" spans="2:94">
      <c r="B8" s="139" t="s">
        <v>52</v>
      </c>
      <c r="C8" s="602">
        <v>0.21238000000000001</v>
      </c>
      <c r="D8" s="602">
        <v>0.19483</v>
      </c>
      <c r="E8" s="602">
        <v>0.22750999999999999</v>
      </c>
      <c r="F8" s="602">
        <v>0.20139000000000001</v>
      </c>
      <c r="G8" s="602">
        <v>0.22022</v>
      </c>
      <c r="H8" s="602">
        <v>0.19844000000000001</v>
      </c>
      <c r="I8" s="602">
        <v>0.22115000000000001</v>
      </c>
      <c r="J8" s="602">
        <v>0.19486999999999999</v>
      </c>
      <c r="K8" s="602">
        <v>0.20932999999999999</v>
      </c>
      <c r="L8" s="602">
        <v>0.22802</v>
      </c>
      <c r="M8" s="602">
        <v>0.21901000000000001</v>
      </c>
      <c r="N8" s="602">
        <v>0.22509999999999999</v>
      </c>
      <c r="O8" s="602">
        <v>0.22405</v>
      </c>
      <c r="P8" s="602">
        <v>0.20424999999999999</v>
      </c>
      <c r="Q8" s="602">
        <v>0.23016</v>
      </c>
      <c r="R8" s="602">
        <v>0.17724999999999999</v>
      </c>
      <c r="S8" s="602">
        <v>0.19225</v>
      </c>
      <c r="T8" s="602">
        <v>0.18711</v>
      </c>
      <c r="U8" s="602">
        <v>0.22741</v>
      </c>
      <c r="V8" s="602">
        <v>0.20163</v>
      </c>
      <c r="W8" s="602">
        <v>0.24030000000000001</v>
      </c>
      <c r="X8" s="602">
        <v>0.14890999999999999</v>
      </c>
      <c r="Y8" s="602">
        <v>0.24207000000000001</v>
      </c>
      <c r="Z8" s="602">
        <v>0.20191999999999999</v>
      </c>
      <c r="AA8" s="602">
        <v>0.23666000000000001</v>
      </c>
      <c r="AB8" s="602">
        <v>0.22683</v>
      </c>
      <c r="AC8" s="602">
        <v>0.22345999999999999</v>
      </c>
      <c r="AD8" s="602">
        <v>0.22925000000000001</v>
      </c>
      <c r="AE8" s="602">
        <v>0.19880999999999999</v>
      </c>
      <c r="AF8" s="602">
        <v>0.22725999999999999</v>
      </c>
      <c r="AG8" s="602">
        <v>0.2243</v>
      </c>
      <c r="AH8" s="602">
        <v>0.22004000000000001</v>
      </c>
      <c r="AI8" s="602">
        <v>0.21970999999999999</v>
      </c>
      <c r="AJ8" s="602">
        <v>0.22015999999999999</v>
      </c>
      <c r="AK8" s="602">
        <v>0.22863</v>
      </c>
      <c r="AL8" s="602">
        <v>0.22273999999999999</v>
      </c>
      <c r="AM8" s="602">
        <v>0.22098000000000001</v>
      </c>
      <c r="AN8" s="602">
        <v>0.22070999999999999</v>
      </c>
      <c r="AO8" s="602">
        <v>0.21829000000000001</v>
      </c>
      <c r="AP8" s="602">
        <v>0.18215999999999999</v>
      </c>
      <c r="AQ8" s="602">
        <v>0.22397</v>
      </c>
      <c r="AR8" s="602">
        <v>0.21435000000000001</v>
      </c>
      <c r="AS8" s="602">
        <v>0.22058</v>
      </c>
      <c r="AT8" s="602">
        <v>0.20447000000000001</v>
      </c>
      <c r="AU8" s="602">
        <v>0.22616</v>
      </c>
      <c r="AV8" s="602">
        <v>0.22517999999999999</v>
      </c>
      <c r="AW8" s="602">
        <v>0.21113000000000001</v>
      </c>
      <c r="AX8" s="602">
        <v>0.22020000000000001</v>
      </c>
      <c r="AY8" s="602">
        <v>0.24712000000000001</v>
      </c>
      <c r="AZ8" s="602">
        <v>0.24337</v>
      </c>
      <c r="BA8" s="602">
        <v>0.22389999999999999</v>
      </c>
      <c r="BB8" s="602">
        <v>0.21692</v>
      </c>
      <c r="BC8" s="602">
        <v>0.20629</v>
      </c>
      <c r="BD8" s="602">
        <v>0.22245000000000001</v>
      </c>
      <c r="BE8" s="602">
        <v>0.20585999999999999</v>
      </c>
      <c r="BF8" s="602">
        <v>0.23144000000000001</v>
      </c>
      <c r="BG8" s="602">
        <v>0.22417000000000001</v>
      </c>
      <c r="BH8" s="602">
        <v>0.23000999999999999</v>
      </c>
      <c r="BI8" s="602">
        <v>0.22758</v>
      </c>
      <c r="BJ8" s="602">
        <v>0.23807</v>
      </c>
      <c r="BK8" s="602">
        <v>0.23472999999999999</v>
      </c>
      <c r="BL8" s="602">
        <v>0.25041999999999998</v>
      </c>
      <c r="BM8" s="602">
        <v>0.25108000000000003</v>
      </c>
      <c r="BN8" s="602">
        <v>0.24671000000000001</v>
      </c>
      <c r="BO8" s="602">
        <v>0.21934999999999999</v>
      </c>
      <c r="BP8" s="602">
        <v>0.26246000000000003</v>
      </c>
      <c r="BQ8" s="602">
        <v>0.22281999999999999</v>
      </c>
      <c r="BR8" s="602">
        <v>0.26074000000000003</v>
      </c>
      <c r="BS8" s="602">
        <v>0.25448999999999999</v>
      </c>
      <c r="BT8" s="602">
        <v>0.25305</v>
      </c>
      <c r="BU8" s="602">
        <v>0.22561</v>
      </c>
      <c r="BV8" s="602">
        <v>0.20682</v>
      </c>
      <c r="BW8" s="602">
        <v>0.19921</v>
      </c>
      <c r="BX8" s="602">
        <v>0.20937</v>
      </c>
      <c r="BY8" s="602">
        <v>0.21568999999999999</v>
      </c>
      <c r="BZ8" s="602">
        <v>0.22370000000000001</v>
      </c>
      <c r="CA8" s="602">
        <v>0.22277</v>
      </c>
      <c r="CB8" s="602">
        <v>0.22153999999999999</v>
      </c>
      <c r="CC8" s="602">
        <v>0.21063999999999999</v>
      </c>
      <c r="CD8" s="602">
        <v>0.19391</v>
      </c>
      <c r="CE8" s="602">
        <v>0.20427999999999999</v>
      </c>
      <c r="CF8" s="602">
        <v>0.20254</v>
      </c>
      <c r="CG8" s="602">
        <v>0.2046</v>
      </c>
      <c r="CH8" s="602">
        <v>0.20774000000000001</v>
      </c>
      <c r="CI8" s="602">
        <v>0.21837999999999999</v>
      </c>
      <c r="CJ8" s="602">
        <v>0.22064</v>
      </c>
      <c r="CK8" s="602">
        <v>0.21756</v>
      </c>
      <c r="CL8" s="602">
        <v>0.22663</v>
      </c>
      <c r="CM8" s="602">
        <v>0.22867000000000001</v>
      </c>
      <c r="CN8" s="602">
        <v>0.22453999999999999</v>
      </c>
      <c r="CO8" s="602">
        <v>0.23891000000000001</v>
      </c>
      <c r="CP8" s="602">
        <v>0.22872999999999999</v>
      </c>
    </row>
    <row r="9" spans="2:94">
      <c r="B9" s="139" t="s">
        <v>48</v>
      </c>
      <c r="C9" s="602">
        <v>0</v>
      </c>
      <c r="D9" s="602">
        <v>0</v>
      </c>
      <c r="E9" s="602">
        <v>0</v>
      </c>
      <c r="F9" s="602">
        <v>0</v>
      </c>
      <c r="G9" s="602">
        <v>0</v>
      </c>
      <c r="H9" s="602">
        <v>0</v>
      </c>
      <c r="I9" s="602">
        <v>0</v>
      </c>
      <c r="J9" s="602">
        <v>0</v>
      </c>
      <c r="K9" s="602">
        <v>0</v>
      </c>
      <c r="L9" s="602">
        <v>0</v>
      </c>
      <c r="M9" s="602">
        <v>0</v>
      </c>
      <c r="N9" s="602">
        <v>0</v>
      </c>
      <c r="O9" s="602">
        <v>0</v>
      </c>
      <c r="P9" s="602">
        <v>0</v>
      </c>
      <c r="Q9" s="602">
        <v>0</v>
      </c>
      <c r="R9" s="602">
        <v>0</v>
      </c>
      <c r="S9" s="602">
        <v>0</v>
      </c>
      <c r="T9" s="602">
        <v>0</v>
      </c>
      <c r="U9" s="602">
        <v>0</v>
      </c>
      <c r="V9" s="602">
        <v>0</v>
      </c>
      <c r="W9" s="602">
        <v>0</v>
      </c>
      <c r="X9" s="602">
        <v>0</v>
      </c>
      <c r="Y9" s="602">
        <v>0</v>
      </c>
      <c r="Z9" s="602">
        <v>0</v>
      </c>
      <c r="AA9" s="602">
        <v>0</v>
      </c>
      <c r="AB9" s="602">
        <v>0</v>
      </c>
      <c r="AC9" s="602">
        <v>0</v>
      </c>
      <c r="AD9" s="602">
        <v>0</v>
      </c>
      <c r="AE9" s="602">
        <v>0</v>
      </c>
      <c r="AF9" s="602">
        <v>0</v>
      </c>
      <c r="AG9" s="602">
        <v>0</v>
      </c>
      <c r="AH9" s="602">
        <v>0</v>
      </c>
      <c r="AI9" s="602">
        <v>0</v>
      </c>
      <c r="AJ9" s="602">
        <v>0</v>
      </c>
      <c r="AK9" s="602">
        <v>0</v>
      </c>
      <c r="AL9" s="602">
        <v>0</v>
      </c>
      <c r="AM9" s="602">
        <v>0</v>
      </c>
      <c r="AN9" s="602">
        <v>0</v>
      </c>
      <c r="AO9" s="602">
        <v>0</v>
      </c>
      <c r="AP9" s="602">
        <v>0</v>
      </c>
      <c r="AQ9" s="602">
        <v>0</v>
      </c>
      <c r="AR9" s="602">
        <v>0</v>
      </c>
      <c r="AS9" s="602">
        <v>0</v>
      </c>
      <c r="AT9" s="602">
        <v>0</v>
      </c>
      <c r="AU9" s="602">
        <v>0</v>
      </c>
      <c r="AV9" s="602">
        <v>0</v>
      </c>
      <c r="AW9" s="602">
        <v>0</v>
      </c>
      <c r="AX9" s="602">
        <v>0</v>
      </c>
      <c r="AY9" s="602">
        <v>0</v>
      </c>
      <c r="AZ9" s="602">
        <v>0</v>
      </c>
      <c r="BA9" s="602">
        <v>0</v>
      </c>
      <c r="BB9" s="602">
        <v>0</v>
      </c>
      <c r="BC9" s="602">
        <v>0</v>
      </c>
      <c r="BD9" s="602">
        <v>0</v>
      </c>
      <c r="BE9" s="602">
        <v>0</v>
      </c>
      <c r="BF9" s="602">
        <v>0</v>
      </c>
      <c r="BG9" s="602">
        <v>0</v>
      </c>
      <c r="BH9" s="602">
        <v>0</v>
      </c>
      <c r="BI9" s="602">
        <v>0</v>
      </c>
      <c r="BJ9" s="602">
        <v>0</v>
      </c>
      <c r="BK9" s="602">
        <v>0</v>
      </c>
      <c r="BL9" s="602">
        <v>0</v>
      </c>
      <c r="BM9" s="602">
        <v>0</v>
      </c>
      <c r="BN9" s="602">
        <v>0</v>
      </c>
      <c r="BO9" s="602">
        <v>0</v>
      </c>
      <c r="BP9" s="602">
        <v>0</v>
      </c>
      <c r="BQ9" s="602">
        <v>0</v>
      </c>
      <c r="BR9" s="602">
        <v>0</v>
      </c>
      <c r="BS9" s="602">
        <v>0</v>
      </c>
      <c r="BT9" s="602">
        <v>0</v>
      </c>
      <c r="BU9" s="602">
        <v>0</v>
      </c>
      <c r="BV9" s="602">
        <v>0</v>
      </c>
      <c r="BW9" s="602">
        <v>0</v>
      </c>
      <c r="BX9" s="602">
        <v>0</v>
      </c>
      <c r="BY9" s="602">
        <v>0</v>
      </c>
      <c r="BZ9" s="602">
        <v>0</v>
      </c>
      <c r="CA9" s="602">
        <v>0</v>
      </c>
      <c r="CB9" s="602">
        <v>0</v>
      </c>
      <c r="CC9" s="602">
        <v>0</v>
      </c>
      <c r="CD9" s="602">
        <v>0</v>
      </c>
      <c r="CE9" s="602">
        <v>0</v>
      </c>
      <c r="CF9" s="602">
        <v>0</v>
      </c>
      <c r="CG9" s="602">
        <v>0</v>
      </c>
      <c r="CH9" s="602">
        <v>0</v>
      </c>
      <c r="CI9" s="602">
        <v>0</v>
      </c>
      <c r="CJ9" s="602">
        <v>0</v>
      </c>
      <c r="CK9" s="602">
        <v>0</v>
      </c>
      <c r="CL9" s="602">
        <v>0</v>
      </c>
      <c r="CM9" s="602">
        <v>0</v>
      </c>
      <c r="CN9" s="602">
        <v>0</v>
      </c>
      <c r="CO9" s="602">
        <v>0</v>
      </c>
      <c r="CP9" s="602">
        <v>0</v>
      </c>
    </row>
    <row r="10" spans="2:94">
      <c r="B10" s="139" t="s">
        <v>191</v>
      </c>
      <c r="C10" s="602">
        <v>0</v>
      </c>
      <c r="D10" s="602">
        <v>0</v>
      </c>
      <c r="E10" s="602">
        <v>0</v>
      </c>
      <c r="F10" s="602">
        <v>0</v>
      </c>
      <c r="G10" s="602">
        <v>0</v>
      </c>
      <c r="H10" s="602">
        <v>0</v>
      </c>
      <c r="I10" s="602">
        <v>0</v>
      </c>
      <c r="J10" s="602">
        <v>0</v>
      </c>
      <c r="K10" s="602">
        <v>0</v>
      </c>
      <c r="L10" s="602">
        <v>0</v>
      </c>
      <c r="M10" s="602">
        <v>0</v>
      </c>
      <c r="N10" s="602">
        <v>0</v>
      </c>
      <c r="O10" s="602">
        <v>0</v>
      </c>
      <c r="P10" s="602">
        <v>0</v>
      </c>
      <c r="Q10" s="602">
        <v>0</v>
      </c>
      <c r="R10" s="602">
        <v>0</v>
      </c>
      <c r="S10" s="602">
        <v>0</v>
      </c>
      <c r="T10" s="602">
        <v>0</v>
      </c>
      <c r="U10" s="602">
        <v>0</v>
      </c>
      <c r="V10" s="602">
        <v>0</v>
      </c>
      <c r="W10" s="602">
        <v>0</v>
      </c>
      <c r="X10" s="602">
        <v>0</v>
      </c>
      <c r="Y10" s="602">
        <v>0</v>
      </c>
      <c r="Z10" s="602">
        <v>0</v>
      </c>
      <c r="AA10" s="602">
        <v>0</v>
      </c>
      <c r="AB10" s="602">
        <v>0</v>
      </c>
      <c r="AC10" s="602">
        <v>0</v>
      </c>
      <c r="AD10" s="602">
        <v>0</v>
      </c>
      <c r="AE10" s="602">
        <v>0</v>
      </c>
      <c r="AF10" s="602">
        <v>0</v>
      </c>
      <c r="AG10" s="602">
        <v>0</v>
      </c>
      <c r="AH10" s="602">
        <v>0</v>
      </c>
      <c r="AI10" s="602">
        <v>0</v>
      </c>
      <c r="AJ10" s="602">
        <v>0</v>
      </c>
      <c r="AK10" s="602">
        <v>0</v>
      </c>
      <c r="AL10" s="602">
        <v>0</v>
      </c>
      <c r="AM10" s="602">
        <v>0</v>
      </c>
      <c r="AN10" s="602">
        <v>0</v>
      </c>
      <c r="AO10" s="602">
        <v>0</v>
      </c>
      <c r="AP10" s="602">
        <v>0</v>
      </c>
      <c r="AQ10" s="602">
        <v>0</v>
      </c>
      <c r="AR10" s="602">
        <v>0</v>
      </c>
      <c r="AS10" s="602">
        <v>0</v>
      </c>
      <c r="AT10" s="602">
        <v>0</v>
      </c>
      <c r="AU10" s="602">
        <v>0</v>
      </c>
      <c r="AV10" s="602">
        <v>0</v>
      </c>
      <c r="AW10" s="602">
        <v>0</v>
      </c>
      <c r="AX10" s="602">
        <v>0</v>
      </c>
      <c r="AY10" s="602">
        <v>0</v>
      </c>
      <c r="AZ10" s="602">
        <v>0</v>
      </c>
      <c r="BA10" s="602">
        <v>0</v>
      </c>
      <c r="BB10" s="602">
        <v>0</v>
      </c>
      <c r="BC10" s="602">
        <v>0</v>
      </c>
      <c r="BD10" s="602">
        <v>0</v>
      </c>
      <c r="BE10" s="602">
        <v>0</v>
      </c>
      <c r="BF10" s="602">
        <v>0</v>
      </c>
      <c r="BG10" s="602">
        <v>0</v>
      </c>
      <c r="BH10" s="602">
        <v>0</v>
      </c>
      <c r="BI10" s="602">
        <v>0</v>
      </c>
      <c r="BJ10" s="602">
        <v>0</v>
      </c>
      <c r="BK10" s="602">
        <v>0</v>
      </c>
      <c r="BL10" s="602">
        <v>0</v>
      </c>
      <c r="BM10" s="602">
        <v>0</v>
      </c>
      <c r="BN10" s="602">
        <v>0</v>
      </c>
      <c r="BO10" s="602">
        <v>0</v>
      </c>
      <c r="BP10" s="602">
        <v>0</v>
      </c>
      <c r="BQ10" s="602">
        <v>0</v>
      </c>
      <c r="BR10" s="602">
        <v>0</v>
      </c>
      <c r="BS10" s="602">
        <v>0</v>
      </c>
      <c r="BT10" s="602">
        <v>0</v>
      </c>
      <c r="BU10" s="602">
        <v>0</v>
      </c>
      <c r="BV10" s="602">
        <v>0</v>
      </c>
      <c r="BW10" s="602">
        <v>0</v>
      </c>
      <c r="BX10" s="602">
        <v>0</v>
      </c>
      <c r="BY10" s="602">
        <v>0</v>
      </c>
      <c r="BZ10" s="602">
        <v>0</v>
      </c>
      <c r="CA10" s="602">
        <v>0</v>
      </c>
      <c r="CB10" s="602">
        <v>0</v>
      </c>
      <c r="CC10" s="602">
        <v>0</v>
      </c>
      <c r="CD10" s="602">
        <v>0</v>
      </c>
      <c r="CE10" s="602">
        <v>0</v>
      </c>
      <c r="CF10" s="602">
        <v>0</v>
      </c>
      <c r="CG10" s="602">
        <v>0</v>
      </c>
      <c r="CH10" s="602">
        <v>0</v>
      </c>
      <c r="CI10" s="602">
        <v>0</v>
      </c>
      <c r="CJ10" s="602">
        <v>0</v>
      </c>
      <c r="CK10" s="602">
        <v>0</v>
      </c>
      <c r="CL10" s="602">
        <v>0</v>
      </c>
      <c r="CM10" s="602">
        <v>0</v>
      </c>
      <c r="CN10" s="602">
        <v>0</v>
      </c>
      <c r="CO10" s="602">
        <v>0</v>
      </c>
      <c r="CP10" s="602">
        <v>0</v>
      </c>
    </row>
    <row r="11" spans="2:94">
      <c r="B11" s="139" t="s">
        <v>198</v>
      </c>
      <c r="C11" s="602">
        <v>0.39689999999999998</v>
      </c>
      <c r="D11" s="602">
        <v>0.39838000000000001</v>
      </c>
      <c r="E11" s="602">
        <v>0.4012</v>
      </c>
      <c r="F11" s="602">
        <v>0.39872999999999997</v>
      </c>
      <c r="G11" s="602">
        <v>0.39867999999999998</v>
      </c>
      <c r="H11" s="602">
        <v>0.39867999999999998</v>
      </c>
      <c r="I11" s="602">
        <v>0.39652999999999999</v>
      </c>
      <c r="J11" s="602">
        <v>0.34494999999999998</v>
      </c>
      <c r="K11" s="602">
        <v>0.39789999999999998</v>
      </c>
      <c r="L11" s="602">
        <v>0.39119999999999999</v>
      </c>
      <c r="M11" s="602">
        <v>0.39254</v>
      </c>
      <c r="N11" s="602">
        <v>0.39645999999999998</v>
      </c>
      <c r="O11" s="602">
        <v>0.39522000000000002</v>
      </c>
      <c r="P11" s="602">
        <v>0.3982</v>
      </c>
      <c r="Q11" s="602">
        <v>0.3967</v>
      </c>
      <c r="R11" s="602">
        <v>0.3957</v>
      </c>
      <c r="S11" s="602">
        <v>0.23365</v>
      </c>
      <c r="T11" s="602">
        <v>0.25705</v>
      </c>
      <c r="U11" s="602">
        <v>0.39727000000000001</v>
      </c>
      <c r="V11" s="602">
        <v>0.40511000000000003</v>
      </c>
      <c r="W11" s="602">
        <v>0.40425</v>
      </c>
      <c r="X11" s="602">
        <v>0.40479999999999999</v>
      </c>
      <c r="Y11" s="602">
        <v>0.40127000000000002</v>
      </c>
      <c r="Z11" s="602">
        <v>0.40204000000000001</v>
      </c>
      <c r="AA11" s="602">
        <v>0.31045</v>
      </c>
      <c r="AB11" s="602">
        <v>0.24925</v>
      </c>
      <c r="AC11" s="602">
        <v>7.9490000000000005E-2</v>
      </c>
      <c r="AD11" s="602">
        <v>0.26371</v>
      </c>
      <c r="AE11" s="602">
        <v>0.27650000000000002</v>
      </c>
      <c r="AF11" s="602">
        <v>0.20358999999999999</v>
      </c>
      <c r="AG11" s="602">
        <v>0.35460000000000003</v>
      </c>
      <c r="AH11" s="602">
        <v>0.37764999999999999</v>
      </c>
      <c r="AI11" s="602">
        <v>0.38134000000000001</v>
      </c>
      <c r="AJ11" s="602">
        <v>0.38203999999999999</v>
      </c>
      <c r="AK11" s="602">
        <v>0.38184000000000001</v>
      </c>
      <c r="AL11" s="602">
        <v>0.38483000000000001</v>
      </c>
      <c r="AM11" s="602">
        <v>0.38658999999999999</v>
      </c>
      <c r="AN11" s="602">
        <v>0.38590000000000002</v>
      </c>
      <c r="AO11" s="602">
        <v>0.38688</v>
      </c>
      <c r="AP11" s="602">
        <v>0.39195999999999998</v>
      </c>
      <c r="AQ11" s="602">
        <v>0.39350000000000002</v>
      </c>
      <c r="AR11" s="602">
        <v>0.3911</v>
      </c>
      <c r="AS11" s="602">
        <v>0.39147999999999999</v>
      </c>
      <c r="AT11" s="602">
        <v>0.39005000000000001</v>
      </c>
      <c r="AU11" s="602">
        <v>0.38638</v>
      </c>
      <c r="AV11" s="602">
        <v>0.38640000000000002</v>
      </c>
      <c r="AW11" s="602">
        <v>0.38490000000000002</v>
      </c>
      <c r="AX11" s="602">
        <v>0.38374000000000003</v>
      </c>
      <c r="AY11" s="602">
        <v>0.379</v>
      </c>
      <c r="AZ11" s="602">
        <v>0.37690000000000001</v>
      </c>
      <c r="BA11" s="602">
        <v>0.37592999999999999</v>
      </c>
      <c r="BB11" s="602">
        <v>0.37897999999999998</v>
      </c>
      <c r="BC11" s="602">
        <v>0.38307000000000002</v>
      </c>
      <c r="BD11" s="602">
        <v>0.38485999999999998</v>
      </c>
      <c r="BE11" s="602">
        <v>0.38256000000000001</v>
      </c>
      <c r="BF11" s="602">
        <v>0.35780000000000001</v>
      </c>
      <c r="BG11" s="602">
        <v>0.37985999999999998</v>
      </c>
      <c r="BH11" s="602">
        <v>0.38046000000000002</v>
      </c>
      <c r="BI11" s="602">
        <v>0.37934000000000001</v>
      </c>
      <c r="BJ11" s="602">
        <v>0.34461000000000003</v>
      </c>
      <c r="BK11" s="602">
        <v>0.37519999999999998</v>
      </c>
      <c r="BL11" s="602">
        <v>0.37774999999999997</v>
      </c>
      <c r="BM11" s="602">
        <v>0.3478</v>
      </c>
      <c r="BN11" s="602">
        <v>0.27328999999999998</v>
      </c>
      <c r="BO11" s="602">
        <v>0.25800000000000001</v>
      </c>
      <c r="BP11" s="602">
        <v>0.25529000000000002</v>
      </c>
      <c r="BQ11" s="602">
        <v>0.25511</v>
      </c>
      <c r="BR11" s="602">
        <v>0.2581</v>
      </c>
      <c r="BS11" s="602">
        <v>0.25919999999999999</v>
      </c>
      <c r="BT11" s="602">
        <v>0.25585000000000002</v>
      </c>
      <c r="BU11" s="602">
        <v>0.25962000000000002</v>
      </c>
      <c r="BV11" s="602">
        <v>0.25847999999999999</v>
      </c>
      <c r="BW11" s="602">
        <v>0.26012000000000002</v>
      </c>
      <c r="BX11" s="602">
        <v>0.25655</v>
      </c>
      <c r="BY11" s="602">
        <v>0.25738</v>
      </c>
      <c r="BZ11" s="602">
        <v>0.26552999999999999</v>
      </c>
      <c r="CA11" s="602">
        <v>0.26599</v>
      </c>
      <c r="CB11" s="602">
        <v>0.28022999999999998</v>
      </c>
      <c r="CC11" s="602">
        <v>0.27629999999999999</v>
      </c>
      <c r="CD11" s="602">
        <v>0.27040999999999998</v>
      </c>
      <c r="CE11" s="602">
        <v>0.27089999999999997</v>
      </c>
      <c r="CF11" s="602">
        <v>0.27384999999999998</v>
      </c>
      <c r="CG11" s="602">
        <v>0.26957999999999999</v>
      </c>
      <c r="CH11" s="602">
        <v>0.27066000000000001</v>
      </c>
      <c r="CI11" s="602">
        <v>0.26679999999999998</v>
      </c>
      <c r="CJ11" s="602">
        <v>0.26138</v>
      </c>
      <c r="CK11" s="602">
        <v>0.2586</v>
      </c>
      <c r="CL11" s="602">
        <v>0.25795000000000001</v>
      </c>
      <c r="CM11" s="602">
        <v>0.26250000000000001</v>
      </c>
      <c r="CN11" s="602">
        <v>0.26256000000000002</v>
      </c>
      <c r="CO11" s="602">
        <v>0.26035000000000003</v>
      </c>
      <c r="CP11" s="602">
        <v>0.26556000000000002</v>
      </c>
    </row>
    <row r="12" spans="2:94">
      <c r="B12" s="139" t="s">
        <v>199</v>
      </c>
      <c r="C12" s="602">
        <v>2.2169999999999999E-2</v>
      </c>
      <c r="D12" s="602">
        <v>2.2749999999999999E-2</v>
      </c>
      <c r="E12" s="602">
        <v>1.9300000000000001E-2</v>
      </c>
      <c r="F12" s="602">
        <v>2.1409999999999998E-2</v>
      </c>
      <c r="G12" s="602">
        <v>2.017E-2</v>
      </c>
      <c r="H12" s="602">
        <v>2.2550000000000001E-2</v>
      </c>
      <c r="I12" s="602">
        <v>2.248E-2</v>
      </c>
      <c r="J12" s="602">
        <v>1.3950000000000001E-2</v>
      </c>
      <c r="K12" s="602">
        <v>2.2710000000000001E-2</v>
      </c>
      <c r="L12" s="602">
        <v>2.2630000000000001E-2</v>
      </c>
      <c r="M12" s="602">
        <v>2.2380000000000001E-2</v>
      </c>
      <c r="N12" s="602">
        <v>2.2460000000000001E-2</v>
      </c>
      <c r="O12" s="602">
        <v>1.8880000000000001E-2</v>
      </c>
      <c r="P12" s="602">
        <v>1.4319999999999999E-2</v>
      </c>
      <c r="Q12" s="602">
        <v>8.7899999999999992E-3</v>
      </c>
      <c r="R12" s="602">
        <v>2.1579999999999998E-2</v>
      </c>
      <c r="S12" s="602">
        <v>2.1270000000000001E-2</v>
      </c>
      <c r="T12" s="602">
        <v>2.1860000000000001E-2</v>
      </c>
      <c r="U12" s="602">
        <v>2.206E-2</v>
      </c>
      <c r="V12" s="602">
        <v>2.3140000000000001E-2</v>
      </c>
      <c r="W12" s="602">
        <v>2.333E-2</v>
      </c>
      <c r="X12" s="602">
        <v>2.3480000000000001E-2</v>
      </c>
      <c r="Y12" s="602">
        <v>1.4420000000000001E-2</v>
      </c>
      <c r="Z12" s="602">
        <v>2.0299999999999999E-2</v>
      </c>
      <c r="AA12" s="602">
        <v>2.2509999999999999E-2</v>
      </c>
      <c r="AB12" s="602">
        <v>1.9789999999999999E-2</v>
      </c>
      <c r="AC12" s="602">
        <v>2.2749999999999999E-2</v>
      </c>
      <c r="AD12" s="602">
        <v>2.1860000000000001E-2</v>
      </c>
      <c r="AE12" s="602">
        <v>2.1749999999999999E-2</v>
      </c>
      <c r="AF12" s="602">
        <v>2.2339999999999999E-2</v>
      </c>
      <c r="AG12" s="602">
        <v>2.086E-2</v>
      </c>
      <c r="AH12" s="602">
        <v>2.213E-2</v>
      </c>
      <c r="AI12" s="602">
        <v>1.498E-2</v>
      </c>
      <c r="AJ12" s="602">
        <v>1.422E-2</v>
      </c>
      <c r="AK12" s="602">
        <v>1.8589999999999999E-2</v>
      </c>
      <c r="AL12" s="602">
        <v>2.0590000000000001E-2</v>
      </c>
      <c r="AM12" s="602">
        <v>2.077E-2</v>
      </c>
      <c r="AN12" s="602">
        <v>2.23E-2</v>
      </c>
      <c r="AO12" s="602">
        <v>2.2380000000000001E-2</v>
      </c>
      <c r="AP12" s="602">
        <v>2.2020000000000001E-2</v>
      </c>
      <c r="AQ12" s="602">
        <v>2.1669999999999998E-2</v>
      </c>
      <c r="AR12" s="602">
        <v>1.618E-2</v>
      </c>
      <c r="AS12" s="602">
        <v>2.1250000000000002E-2</v>
      </c>
      <c r="AT12" s="602">
        <v>2.0799999999999999E-2</v>
      </c>
      <c r="AU12" s="602">
        <v>2.0240000000000001E-2</v>
      </c>
      <c r="AV12" s="602">
        <v>2.1669999999999998E-2</v>
      </c>
      <c r="AW12" s="602">
        <v>2.1919999999999999E-2</v>
      </c>
      <c r="AX12" s="602">
        <v>2.0729999999999998E-2</v>
      </c>
      <c r="AY12" s="602">
        <v>2.1250000000000002E-2</v>
      </c>
      <c r="AZ12" s="602">
        <v>2.172E-2</v>
      </c>
      <c r="BA12" s="602">
        <v>1.8790000000000001E-2</v>
      </c>
      <c r="BB12" s="602">
        <v>2.027E-2</v>
      </c>
      <c r="BC12" s="602">
        <v>2.0840000000000001E-2</v>
      </c>
      <c r="BD12" s="602">
        <v>2.1649999999999999E-2</v>
      </c>
      <c r="BE12" s="602">
        <v>2.1909999999999999E-2</v>
      </c>
      <c r="BF12" s="602">
        <v>1.3860000000000001E-2</v>
      </c>
      <c r="BG12" s="602">
        <v>2.164E-2</v>
      </c>
      <c r="BH12" s="602">
        <v>2.162E-2</v>
      </c>
      <c r="BI12" s="602">
        <v>2.1350000000000001E-2</v>
      </c>
      <c r="BJ12" s="602">
        <v>2.1420000000000002E-2</v>
      </c>
      <c r="BK12" s="602">
        <v>2.1149999999999999E-2</v>
      </c>
      <c r="BL12" s="602">
        <v>2.094E-2</v>
      </c>
      <c r="BM12" s="602">
        <v>1.8800000000000001E-2</v>
      </c>
      <c r="BN12" s="602">
        <v>1.9E-2</v>
      </c>
      <c r="BO12" s="602">
        <v>1.9279999999999999E-2</v>
      </c>
      <c r="BP12" s="602">
        <v>2.0320000000000001E-2</v>
      </c>
      <c r="BQ12" s="602">
        <v>8.4899999999999993E-3</v>
      </c>
      <c r="BR12" s="602">
        <v>1.925E-2</v>
      </c>
      <c r="BS12" s="602">
        <v>2.0379999999999999E-2</v>
      </c>
      <c r="BT12" s="602">
        <v>1.864E-2</v>
      </c>
      <c r="BU12" s="602">
        <v>1.652E-2</v>
      </c>
      <c r="BV12" s="602">
        <v>2.0140000000000002E-2</v>
      </c>
      <c r="BW12" s="602">
        <v>1.389E-2</v>
      </c>
      <c r="BX12" s="602">
        <v>1.3140000000000001E-2</v>
      </c>
      <c r="BY12" s="602">
        <v>1.3979999999999999E-2</v>
      </c>
      <c r="BZ12" s="602">
        <v>1.025E-2</v>
      </c>
      <c r="CA12" s="602">
        <v>1.822E-2</v>
      </c>
      <c r="CB12" s="602">
        <v>1.9779999999999999E-2</v>
      </c>
      <c r="CC12" s="602">
        <v>1.8720000000000001E-2</v>
      </c>
      <c r="CD12" s="602">
        <v>2.1139999999999999E-2</v>
      </c>
      <c r="CE12" s="602">
        <v>2.1069999999999998E-2</v>
      </c>
      <c r="CF12" s="602">
        <v>2.0109999999999999E-2</v>
      </c>
      <c r="CG12" s="602">
        <v>2.0639999999999999E-2</v>
      </c>
      <c r="CH12" s="602">
        <v>2.0049999999999998E-2</v>
      </c>
      <c r="CI12" s="602">
        <v>1.7979999999999999E-2</v>
      </c>
      <c r="CJ12" s="602">
        <v>1.392E-2</v>
      </c>
      <c r="CK12" s="602">
        <v>1.7850000000000001E-2</v>
      </c>
      <c r="CL12" s="602">
        <v>2.0959999999999999E-2</v>
      </c>
      <c r="CM12" s="602">
        <v>2.1080000000000002E-2</v>
      </c>
      <c r="CN12" s="602">
        <v>1.9820000000000001E-2</v>
      </c>
      <c r="CO12" s="602">
        <v>1.7309999999999999E-2</v>
      </c>
      <c r="CP12" s="602">
        <v>2.002E-2</v>
      </c>
    </row>
    <row r="13" spans="2:94" s="188" customFormat="1">
      <c r="B13" s="112" t="s">
        <v>431</v>
      </c>
      <c r="C13" s="602">
        <v>0</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602">
        <v>0</v>
      </c>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602">
        <v>0</v>
      </c>
      <c r="BM13" s="602">
        <v>0</v>
      </c>
      <c r="BN13" s="602">
        <v>0</v>
      </c>
      <c r="BO13" s="602">
        <v>0</v>
      </c>
      <c r="BP13" s="602">
        <v>0</v>
      </c>
      <c r="BQ13" s="602">
        <v>0</v>
      </c>
      <c r="BR13" s="602">
        <v>0</v>
      </c>
      <c r="BS13" s="602">
        <v>0</v>
      </c>
      <c r="BT13" s="602">
        <v>0</v>
      </c>
      <c r="BU13" s="602">
        <v>0</v>
      </c>
      <c r="BV13" s="602">
        <v>0</v>
      </c>
      <c r="BW13" s="602">
        <v>0</v>
      </c>
      <c r="BX13" s="602">
        <v>0</v>
      </c>
      <c r="BY13" s="602">
        <v>0</v>
      </c>
      <c r="BZ13" s="602">
        <v>0</v>
      </c>
      <c r="CA13" s="602">
        <v>0</v>
      </c>
      <c r="CB13" s="602">
        <v>0</v>
      </c>
      <c r="CC13" s="602">
        <v>0</v>
      </c>
      <c r="CD13" s="602">
        <v>0</v>
      </c>
      <c r="CE13" s="602">
        <v>0</v>
      </c>
      <c r="CF13" s="602">
        <v>0</v>
      </c>
      <c r="CG13" s="602">
        <v>0</v>
      </c>
      <c r="CH13" s="602">
        <v>0</v>
      </c>
      <c r="CI13" s="602">
        <v>0</v>
      </c>
      <c r="CJ13" s="602">
        <v>0</v>
      </c>
      <c r="CK13" s="602">
        <v>2.9000000000000001E-2</v>
      </c>
      <c r="CL13" s="602">
        <v>1.367E-2</v>
      </c>
      <c r="CM13" s="602">
        <v>0</v>
      </c>
      <c r="CN13" s="602">
        <v>0</v>
      </c>
      <c r="CO13" s="602">
        <v>0</v>
      </c>
      <c r="CP13" s="602">
        <v>0</v>
      </c>
    </row>
    <row r="14" spans="2:94">
      <c r="B14" s="141" t="s">
        <v>55</v>
      </c>
      <c r="C14" s="605">
        <v>46.874630000000003</v>
      </c>
      <c r="D14" s="605">
        <v>47.672800000000002</v>
      </c>
      <c r="E14" s="605">
        <v>47.032240000000002</v>
      </c>
      <c r="F14" s="605">
        <v>47.357520000000001</v>
      </c>
      <c r="G14" s="605">
        <v>47.27308</v>
      </c>
      <c r="H14" s="605">
        <v>48.451799999999999</v>
      </c>
      <c r="I14" s="605">
        <v>48.615299999999998</v>
      </c>
      <c r="J14" s="605">
        <v>45.940689999999996</v>
      </c>
      <c r="K14" s="605">
        <v>45.223210000000002</v>
      </c>
      <c r="L14" s="605">
        <v>45.867959999999997</v>
      </c>
      <c r="M14" s="605">
        <v>48.94135</v>
      </c>
      <c r="N14" s="605">
        <v>48.967300000000002</v>
      </c>
      <c r="O14" s="605">
        <v>48.711280000000002</v>
      </c>
      <c r="P14" s="605">
        <v>49.192320000000002</v>
      </c>
      <c r="Q14" s="605">
        <v>45.383560000000003</v>
      </c>
      <c r="R14" s="605">
        <v>45.012050000000002</v>
      </c>
      <c r="S14" s="605">
        <v>46.469479999999997</v>
      </c>
      <c r="T14" s="605">
        <v>48.237180000000002</v>
      </c>
      <c r="U14" s="605">
        <v>46.398209999999999</v>
      </c>
      <c r="V14" s="605">
        <v>48.35754</v>
      </c>
      <c r="W14" s="605">
        <v>49.08379</v>
      </c>
      <c r="X14" s="605">
        <v>48.591119999999997</v>
      </c>
      <c r="Y14" s="605">
        <v>50.32179</v>
      </c>
      <c r="Z14" s="605">
        <v>49.916849999999997</v>
      </c>
      <c r="AA14" s="605">
        <v>49.486469999999997</v>
      </c>
      <c r="AB14" s="605">
        <v>49.964950000000002</v>
      </c>
      <c r="AC14" s="605">
        <v>49.751980000000003</v>
      </c>
      <c r="AD14" s="605">
        <v>48.697850000000003</v>
      </c>
      <c r="AE14" s="605">
        <v>48.056350000000002</v>
      </c>
      <c r="AF14" s="605">
        <v>49.382109999999997</v>
      </c>
      <c r="AG14" s="605">
        <v>50.208320000000001</v>
      </c>
      <c r="AH14" s="605">
        <v>49.589970000000001</v>
      </c>
      <c r="AI14" s="605">
        <v>49.921970000000002</v>
      </c>
      <c r="AJ14" s="605">
        <v>49.162770000000002</v>
      </c>
      <c r="AK14" s="605">
        <v>48.142760000000003</v>
      </c>
      <c r="AL14" s="605">
        <v>45.664879999999997</v>
      </c>
      <c r="AM14" s="605">
        <v>46.819699999999997</v>
      </c>
      <c r="AN14" s="605">
        <v>46.138039999999997</v>
      </c>
      <c r="AO14" s="605">
        <v>48.048070000000003</v>
      </c>
      <c r="AP14" s="605">
        <v>47.940629999999999</v>
      </c>
      <c r="AQ14" s="605">
        <v>47.808579999999999</v>
      </c>
      <c r="AR14" s="605">
        <v>48.974469999999997</v>
      </c>
      <c r="AS14" s="605">
        <v>47.915370000000003</v>
      </c>
      <c r="AT14" s="605">
        <v>48.027729999999998</v>
      </c>
      <c r="AU14" s="605">
        <v>47.86063</v>
      </c>
      <c r="AV14" s="605">
        <v>49.84572</v>
      </c>
      <c r="AW14" s="605">
        <v>49.886749999999999</v>
      </c>
      <c r="AX14" s="605">
        <v>49.205159999999999</v>
      </c>
      <c r="AY14" s="605">
        <v>48.979860000000002</v>
      </c>
      <c r="AZ14" s="605">
        <v>48.614910000000002</v>
      </c>
      <c r="BA14" s="605">
        <v>49.014830000000003</v>
      </c>
      <c r="BB14" s="605">
        <v>49.064790000000002</v>
      </c>
      <c r="BC14" s="605">
        <v>49.17201</v>
      </c>
      <c r="BD14" s="605">
        <v>49.165669999999999</v>
      </c>
      <c r="BE14" s="605">
        <v>49.18432</v>
      </c>
      <c r="BF14" s="605">
        <v>49.209980000000002</v>
      </c>
      <c r="BG14" s="605">
        <v>46.90587</v>
      </c>
      <c r="BH14" s="605">
        <v>46.006799999999998</v>
      </c>
      <c r="BI14" s="605">
        <v>47.716239999999999</v>
      </c>
      <c r="BJ14" s="605">
        <v>49.234000000000002</v>
      </c>
      <c r="BK14" s="605">
        <v>49.569380000000002</v>
      </c>
      <c r="BL14" s="605">
        <v>49.865589999999997</v>
      </c>
      <c r="BM14" s="605">
        <v>49.451430000000002</v>
      </c>
      <c r="BN14" s="605">
        <v>48.915489999999998</v>
      </c>
      <c r="BO14" s="605">
        <v>47.428980000000003</v>
      </c>
      <c r="BP14" s="605">
        <v>47.149360000000001</v>
      </c>
      <c r="BQ14" s="605">
        <v>46.220269999999999</v>
      </c>
      <c r="BR14" s="605">
        <v>45.741289999999999</v>
      </c>
      <c r="BS14" s="605">
        <v>48.516300000000001</v>
      </c>
      <c r="BT14" s="605">
        <v>48.396099999999997</v>
      </c>
      <c r="BU14" s="605">
        <v>48.131959999999999</v>
      </c>
      <c r="BV14" s="605">
        <v>46.4938</v>
      </c>
      <c r="BW14" s="605">
        <v>47.93768</v>
      </c>
      <c r="BX14" s="605">
        <v>48.912489999999998</v>
      </c>
      <c r="BY14" s="605">
        <v>49.557070000000003</v>
      </c>
      <c r="BZ14" s="605">
        <v>48.194719999999997</v>
      </c>
      <c r="CA14" s="605">
        <v>48.089489999999998</v>
      </c>
      <c r="CB14" s="605">
        <v>46.085729999999998</v>
      </c>
      <c r="CC14" s="605">
        <v>45.265470000000001</v>
      </c>
      <c r="CD14" s="605">
        <v>45.526510000000002</v>
      </c>
      <c r="CE14" s="605">
        <v>48.176670000000001</v>
      </c>
      <c r="CF14" s="605">
        <v>49.054600000000001</v>
      </c>
      <c r="CG14" s="605">
        <v>48.825040000000001</v>
      </c>
      <c r="CH14" s="605">
        <v>49.913490000000003</v>
      </c>
      <c r="CI14" s="605">
        <v>49.729790000000001</v>
      </c>
      <c r="CJ14" s="605">
        <v>48.986690000000003</v>
      </c>
      <c r="CK14" s="605">
        <v>49.372419999999998</v>
      </c>
      <c r="CL14" s="605">
        <v>49.453380000000003</v>
      </c>
      <c r="CM14" s="605">
        <v>48.39828</v>
      </c>
      <c r="CN14" s="605">
        <v>49.314250000000001</v>
      </c>
      <c r="CO14" s="605">
        <v>49.635039999999996</v>
      </c>
      <c r="CP14" s="605">
        <v>49.696069999999999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Hoja5">
    <tabColor rgb="FF00B050"/>
  </sheetPr>
  <dimension ref="B2:L16"/>
  <sheetViews>
    <sheetView workbookViewId="0">
      <selection activeCell="J11" sqref="J11"/>
    </sheetView>
  </sheetViews>
  <sheetFormatPr baseColWidth="10" defaultRowHeight="12.75"/>
  <cols>
    <col min="1" max="1" width="3.140625" style="6" customWidth="1"/>
    <col min="2" max="2" width="15" style="6" bestFit="1" customWidth="1"/>
    <col min="3" max="6" width="7.85546875" style="6" bestFit="1" customWidth="1"/>
    <col min="7" max="7" width="3.7109375" style="6" customWidth="1"/>
    <col min="8" max="8" width="15" style="6" bestFit="1" customWidth="1"/>
    <col min="9" max="11" width="7" style="6" customWidth="1"/>
    <col min="12" max="13" width="11.42578125" style="6" customWidth="1"/>
    <col min="14" max="16384" width="11.42578125" style="6"/>
  </cols>
  <sheetData>
    <row r="2" spans="2:12">
      <c r="B2" s="812" t="s">
        <v>72</v>
      </c>
      <c r="C2" s="812"/>
      <c r="D2" s="812"/>
      <c r="E2" s="812"/>
      <c r="F2" s="812"/>
      <c r="H2" s="812" t="s">
        <v>72</v>
      </c>
      <c r="I2" s="812"/>
      <c r="J2" s="812"/>
      <c r="K2" s="812"/>
    </row>
    <row r="3" spans="2:12">
      <c r="B3" s="11" t="s">
        <v>37</v>
      </c>
      <c r="C3" s="189" t="s">
        <v>41</v>
      </c>
      <c r="D3" s="189" t="s">
        <v>42</v>
      </c>
      <c r="E3" s="189" t="s">
        <v>43</v>
      </c>
      <c r="F3" s="11" t="s">
        <v>55</v>
      </c>
      <c r="H3" s="11" t="s">
        <v>37</v>
      </c>
      <c r="I3" s="189" t="s">
        <v>41</v>
      </c>
      <c r="J3" s="189" t="s">
        <v>42</v>
      </c>
      <c r="K3" s="189" t="s">
        <v>43</v>
      </c>
      <c r="L3" s="189" t="s">
        <v>24</v>
      </c>
    </row>
    <row r="4" spans="2:12">
      <c r="B4" s="33" t="s">
        <v>45</v>
      </c>
      <c r="C4" s="519">
        <f>'Figuras 3 y 4 - Tabla 4 '!L4</f>
        <v>1258.1299200000001</v>
      </c>
      <c r="D4" s="519">
        <f>'Figuras 3 y 4 - Tabla 4 '!M4</f>
        <v>1070.81232</v>
      </c>
      <c r="E4" s="519">
        <f>'Figuras 3 y 4 - Tabla 4 '!N4</f>
        <v>1204.3711499999999</v>
      </c>
      <c r="F4" s="520">
        <f>+SUM(C4:E4)</f>
        <v>3533.3133900000003</v>
      </c>
      <c r="H4" s="33" t="s">
        <v>45</v>
      </c>
      <c r="I4" s="38">
        <f>+C4/C$16</f>
        <v>0.84469953675767551</v>
      </c>
      <c r="J4" s="38">
        <f t="shared" ref="J4:J15" si="0">+D4/D$16</f>
        <v>0.73707216251304297</v>
      </c>
      <c r="K4" s="38">
        <f t="shared" ref="K4:K15" si="1">+E4/E$16</f>
        <v>0.80484975292445315</v>
      </c>
      <c r="L4" s="38">
        <f>AVERAGE(I4:K4)</f>
        <v>0.79554048406505729</v>
      </c>
    </row>
    <row r="5" spans="2:12">
      <c r="B5" s="34" t="s">
        <v>48</v>
      </c>
      <c r="C5" s="526">
        <f>'Figuras 3 y 4 - Tabla 4 '!L5</f>
        <v>0</v>
      </c>
      <c r="D5" s="526">
        <f>'Figuras 3 y 4 - Tabla 4 '!M5</f>
        <v>0</v>
      </c>
      <c r="E5" s="526">
        <f>'Figuras 3 y 4 - Tabla 4 '!N5</f>
        <v>0</v>
      </c>
      <c r="F5" s="527">
        <f t="shared" ref="F5:F14" si="2">+SUM(C5:E5)</f>
        <v>0</v>
      </c>
      <c r="H5" s="34" t="s">
        <v>48</v>
      </c>
      <c r="I5" s="39">
        <f t="shared" ref="I5:I15" si="3">+C5/C$16</f>
        <v>0</v>
      </c>
      <c r="J5" s="39">
        <f t="shared" si="0"/>
        <v>0</v>
      </c>
      <c r="K5" s="39">
        <f t="shared" si="1"/>
        <v>0</v>
      </c>
      <c r="L5" s="39">
        <f t="shared" ref="L5:L15" si="4">AVERAGE(I5:K5)</f>
        <v>0</v>
      </c>
    </row>
    <row r="6" spans="2:12">
      <c r="B6" s="34" t="s">
        <v>198</v>
      </c>
      <c r="C6" s="521">
        <f>'Figuras 3 y 4 - Tabla 4 '!L6</f>
        <v>10.941000000000001</v>
      </c>
      <c r="D6" s="521">
        <f>'Figuras 3 y 4 - Tabla 4 '!M6</f>
        <v>11.44515</v>
      </c>
      <c r="E6" s="521">
        <f>'Figuras 3 y 4 - Tabla 4 '!N6</f>
        <v>8.3716899999999992</v>
      </c>
      <c r="F6" s="522">
        <f t="shared" si="2"/>
        <v>30.757840000000002</v>
      </c>
      <c r="H6" s="34" t="s">
        <v>198</v>
      </c>
      <c r="I6" s="39">
        <f t="shared" si="3"/>
        <v>7.3457100771164617E-3</v>
      </c>
      <c r="J6" s="39">
        <f t="shared" si="0"/>
        <v>7.878039226132694E-3</v>
      </c>
      <c r="K6" s="39">
        <f t="shared" si="1"/>
        <v>5.5945815607257908E-3</v>
      </c>
      <c r="L6" s="39">
        <f t="shared" si="4"/>
        <v>6.9394436213249819E-3</v>
      </c>
    </row>
    <row r="7" spans="2:12">
      <c r="B7" s="34" t="s">
        <v>50</v>
      </c>
      <c r="C7" s="521">
        <f>'Figuras 3 y 4 - Tabla 4 '!L7</f>
        <v>61.642850000000003</v>
      </c>
      <c r="D7" s="521">
        <f>'Figuras 3 y 4 - Tabla 4 '!M7</f>
        <v>180.26992999999999</v>
      </c>
      <c r="E7" s="521">
        <f>'Figuras 3 y 4 - Tabla 4 '!N7</f>
        <v>96.265969999999996</v>
      </c>
      <c r="F7" s="522">
        <f t="shared" si="2"/>
        <v>338.17874999999998</v>
      </c>
      <c r="H7" s="34" t="s">
        <v>50</v>
      </c>
      <c r="I7" s="39">
        <f t="shared" si="3"/>
        <v>4.1386573843997666E-2</v>
      </c>
      <c r="J7" s="39">
        <f t="shared" si="0"/>
        <v>0.12408518716069206</v>
      </c>
      <c r="K7" s="39">
        <f t="shared" si="1"/>
        <v>6.4332031010152335E-2</v>
      </c>
      <c r="L7" s="39">
        <f t="shared" si="4"/>
        <v>7.660126400494735E-2</v>
      </c>
    </row>
    <row r="8" spans="2:12">
      <c r="B8" s="34" t="s">
        <v>47</v>
      </c>
      <c r="C8" s="521">
        <f>'Figuras 3 y 4 - Tabla 4 '!L8</f>
        <v>0</v>
      </c>
      <c r="D8" s="521">
        <f>'Figuras 3 y 4 - Tabla 4 '!M8</f>
        <v>0.12995000000000001</v>
      </c>
      <c r="E8" s="521">
        <f>'Figuras 3 y 4 - Tabla 4 '!N8</f>
        <v>0</v>
      </c>
      <c r="F8" s="522">
        <f t="shared" si="2"/>
        <v>0.12995000000000001</v>
      </c>
      <c r="H8" s="34" t="s">
        <v>47</v>
      </c>
      <c r="I8" s="39">
        <f t="shared" ref="I8:K9" si="5">+C8/C$16</f>
        <v>0</v>
      </c>
      <c r="J8" s="39">
        <f t="shared" si="5"/>
        <v>8.9448473583652777E-5</v>
      </c>
      <c r="K8" s="39">
        <f t="shared" si="5"/>
        <v>0</v>
      </c>
      <c r="L8" s="39">
        <f t="shared" si="4"/>
        <v>2.9816157861217591E-5</v>
      </c>
    </row>
    <row r="9" spans="2:12" s="89" customFormat="1">
      <c r="B9" s="34" t="s">
        <v>431</v>
      </c>
      <c r="C9" s="521">
        <f>'Figuras 3 y 4 - Tabla 4 '!L9</f>
        <v>0</v>
      </c>
      <c r="D9" s="521">
        <f>'Figuras 3 y 4 - Tabla 4 '!M9</f>
        <v>0</v>
      </c>
      <c r="E9" s="521">
        <f>'Figuras 3 y 4 - Tabla 4 '!N9</f>
        <v>0</v>
      </c>
      <c r="F9" s="522">
        <f>+SUM(C9:E9)</f>
        <v>0</v>
      </c>
      <c r="H9" s="34" t="s">
        <v>431</v>
      </c>
      <c r="I9" s="39">
        <f t="shared" si="5"/>
        <v>0</v>
      </c>
      <c r="J9" s="39">
        <f t="shared" si="5"/>
        <v>0</v>
      </c>
      <c r="K9" s="39">
        <f t="shared" si="5"/>
        <v>0</v>
      </c>
      <c r="L9" s="39">
        <f>AVERAGE(I9:K9)</f>
        <v>0</v>
      </c>
    </row>
    <row r="10" spans="2:12">
      <c r="B10" s="34" t="s">
        <v>44</v>
      </c>
      <c r="C10" s="521">
        <f>'Figuras 3 y 4 - Tabla 4 '!L10</f>
        <v>30.509340000000002</v>
      </c>
      <c r="D10" s="521">
        <f>'Figuras 3 y 4 - Tabla 4 '!M10</f>
        <v>28.640460000000001</v>
      </c>
      <c r="E10" s="521">
        <f>'Figuras 3 y 4 - Tabla 4 '!N10</f>
        <v>27.89434</v>
      </c>
      <c r="F10" s="522">
        <f>+SUM(C10:E10)</f>
        <v>87.044139999999999</v>
      </c>
      <c r="H10" s="34" t="s">
        <v>44</v>
      </c>
      <c r="I10" s="39">
        <f>+C10/C$16</f>
        <v>2.0483755258584438E-2</v>
      </c>
      <c r="J10" s="39">
        <f t="shared" si="0"/>
        <v>1.9714085646276754E-2</v>
      </c>
      <c r="K10" s="39">
        <f t="shared" si="1"/>
        <v>1.864105816300124E-2</v>
      </c>
      <c r="L10" s="39">
        <f t="shared" si="4"/>
        <v>1.9612966355954144E-2</v>
      </c>
    </row>
    <row r="11" spans="2:12">
      <c r="B11" s="34" t="s">
        <v>49</v>
      </c>
      <c r="C11" s="521">
        <f>'Figuras 3 y 4 - Tabla 4 '!L11</f>
        <v>120.98133</v>
      </c>
      <c r="D11" s="521">
        <f>'Figuras 3 y 4 - Tabla 4 '!M11</f>
        <v>154.23264</v>
      </c>
      <c r="E11" s="521">
        <f>'Figuras 3 y 4 - Tabla 4 '!N11</f>
        <v>151.95412999999999</v>
      </c>
      <c r="F11" s="522">
        <f t="shared" si="2"/>
        <v>427.16809999999998</v>
      </c>
      <c r="H11" s="34" t="s">
        <v>49</v>
      </c>
      <c r="I11" s="39">
        <f t="shared" si="3"/>
        <v>8.1226009955575537E-2</v>
      </c>
      <c r="J11" s="39">
        <f t="shared" si="0"/>
        <v>0.10616294132187017</v>
      </c>
      <c r="K11" s="39">
        <f t="shared" si="1"/>
        <v>0.10154697244811139</v>
      </c>
      <c r="L11" s="39">
        <f t="shared" si="4"/>
        <v>9.6311974575185699E-2</v>
      </c>
    </row>
    <row r="12" spans="2:12">
      <c r="B12" s="34" t="s">
        <v>52</v>
      </c>
      <c r="C12" s="521">
        <f>'Figuras 3 y 4 - Tabla 4 '!L12</f>
        <v>6.5961100000000004</v>
      </c>
      <c r="D12" s="521">
        <f>'Figuras 3 y 4 - Tabla 4 '!M12</f>
        <v>6.6513299999999997</v>
      </c>
      <c r="E12" s="521">
        <f>'Figuras 3 y 4 - Tabla 4 '!N12</f>
        <v>6.9735699999999996</v>
      </c>
      <c r="F12" s="522">
        <f t="shared" si="2"/>
        <v>20.22101</v>
      </c>
      <c r="H12" s="34" t="s">
        <v>52</v>
      </c>
      <c r="I12" s="39">
        <f t="shared" si="3"/>
        <v>4.4285816375805379E-3</v>
      </c>
      <c r="J12" s="39">
        <f t="shared" si="0"/>
        <v>4.5783094713440333E-3</v>
      </c>
      <c r="K12" s="39">
        <f t="shared" si="1"/>
        <v>4.660254516642464E-3</v>
      </c>
      <c r="L12" s="39">
        <f t="shared" si="4"/>
        <v>4.5557152085223445E-3</v>
      </c>
    </row>
    <row r="13" spans="2:12">
      <c r="B13" s="34" t="s">
        <v>193</v>
      </c>
      <c r="C13" s="526">
        <f>'Figuras 3 y 4 - Tabla 4 '!L13</f>
        <v>0</v>
      </c>
      <c r="D13" s="526">
        <f>'Figuras 3 y 4 - Tabla 4 '!M13</f>
        <v>0</v>
      </c>
      <c r="E13" s="526">
        <f>'Figuras 3 y 4 - Tabla 4 '!N13</f>
        <v>0</v>
      </c>
      <c r="F13" s="527">
        <f t="shared" si="2"/>
        <v>0</v>
      </c>
      <c r="H13" s="34" t="s">
        <v>193</v>
      </c>
      <c r="I13" s="39">
        <f t="shared" si="3"/>
        <v>0</v>
      </c>
      <c r="J13" s="39">
        <f t="shared" si="0"/>
        <v>0</v>
      </c>
      <c r="K13" s="39">
        <f t="shared" si="1"/>
        <v>0</v>
      </c>
      <c r="L13" s="39">
        <f t="shared" si="4"/>
        <v>0</v>
      </c>
    </row>
    <row r="14" spans="2:12">
      <c r="B14" s="34" t="s">
        <v>191</v>
      </c>
      <c r="C14" s="526">
        <f>'Figuras 3 y 4 - Tabla 4 '!L14</f>
        <v>0</v>
      </c>
      <c r="D14" s="526">
        <f>'Figuras 3 y 4 - Tabla 4 '!M14</f>
        <v>0</v>
      </c>
      <c r="E14" s="526">
        <f>'Figuras 3 y 4 - Tabla 4 '!N14</f>
        <v>0</v>
      </c>
      <c r="F14" s="527">
        <f t="shared" si="2"/>
        <v>0</v>
      </c>
      <c r="H14" s="34" t="s">
        <v>191</v>
      </c>
      <c r="I14" s="39">
        <f t="shared" si="3"/>
        <v>0</v>
      </c>
      <c r="J14" s="39">
        <f>+D14/D$16</f>
        <v>0</v>
      </c>
      <c r="K14" s="39">
        <f t="shared" si="1"/>
        <v>0</v>
      </c>
      <c r="L14" s="39">
        <f t="shared" si="4"/>
        <v>0</v>
      </c>
    </row>
    <row r="15" spans="2:12">
      <c r="B15" s="35" t="s">
        <v>199</v>
      </c>
      <c r="C15" s="523">
        <f>'Figuras 3 y 4 - Tabla 4 '!L15</f>
        <v>0.64020999999999995</v>
      </c>
      <c r="D15" s="523">
        <f>'Figuras 3 y 4 - Tabla 4 '!M15</f>
        <v>0.60992000000000002</v>
      </c>
      <c r="E15" s="523">
        <f>'Figuras 3 y 4 - Tabla 4 '!N15</f>
        <v>0.56167</v>
      </c>
      <c r="F15" s="524">
        <f>+SUM(C15:E15)</f>
        <v>1.8117999999999999</v>
      </c>
      <c r="H15" s="35" t="s">
        <v>199</v>
      </c>
      <c r="I15" s="48">
        <f t="shared" si="3"/>
        <v>4.2983246946995055E-4</v>
      </c>
      <c r="J15" s="48">
        <f t="shared" si="0"/>
        <v>4.1982618705764909E-4</v>
      </c>
      <c r="K15" s="48">
        <f t="shared" si="1"/>
        <v>3.7534937691348521E-4</v>
      </c>
      <c r="L15" s="48">
        <f t="shared" si="4"/>
        <v>4.0833601114702826E-4</v>
      </c>
    </row>
    <row r="16" spans="2:12">
      <c r="B16" s="36" t="s">
        <v>73</v>
      </c>
      <c r="C16" s="525">
        <f>'Figuras 3 y 4 - Tabla 4 '!L16</f>
        <v>1489.44076</v>
      </c>
      <c r="D16" s="525">
        <f>'Figuras 3 y 4 - Tabla 4 '!M16</f>
        <v>1452.7917</v>
      </c>
      <c r="E16" s="525">
        <f>'Figuras 3 y 4 - Tabla 4 '!N16</f>
        <v>1496.3925200000001</v>
      </c>
      <c r="F16" s="525">
        <f>SUM(F4:F15)</f>
        <v>4438.6249800000014</v>
      </c>
      <c r="H16" s="37" t="s">
        <v>73</v>
      </c>
      <c r="I16" s="40">
        <f>C16/F16</f>
        <v>0.33556355103467189</v>
      </c>
      <c r="J16" s="40">
        <f>D16/$F$16</f>
        <v>0.32730670118474381</v>
      </c>
      <c r="K16" s="40">
        <f>E16/F16</f>
        <v>0.33712974778058397</v>
      </c>
      <c r="L16" s="40"/>
    </row>
  </sheetData>
  <mergeCells count="2">
    <mergeCell ref="B2:F2"/>
    <mergeCell ref="H2:K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Hoja6">
    <tabColor rgb="FF00B050"/>
  </sheetPr>
  <dimension ref="B1:D7"/>
  <sheetViews>
    <sheetView workbookViewId="0">
      <selection activeCell="C3" sqref="C3"/>
    </sheetView>
  </sheetViews>
  <sheetFormatPr baseColWidth="10" defaultRowHeight="12.75"/>
  <cols>
    <col min="2" max="2" width="16.5703125" bestFit="1" customWidth="1"/>
    <col min="3" max="3" width="18.7109375" bestFit="1" customWidth="1"/>
    <col min="4" max="4" width="13" bestFit="1" customWidth="1"/>
  </cols>
  <sheetData>
    <row r="1" spans="2:4">
      <c r="B1" s="17"/>
      <c r="C1" s="17"/>
    </row>
    <row r="2" spans="2:4">
      <c r="B2" s="18" t="s">
        <v>77</v>
      </c>
      <c r="C2" s="19" t="s">
        <v>78</v>
      </c>
      <c r="D2" s="19" t="s">
        <v>79</v>
      </c>
    </row>
    <row r="3" spans="2:4">
      <c r="B3" s="14" t="s">
        <v>76</v>
      </c>
      <c r="C3" s="199">
        <f>+'Figura 6'!F1</f>
        <v>0</v>
      </c>
      <c r="D3" s="200">
        <f>+C3/$C$6</f>
        <v>0</v>
      </c>
    </row>
    <row r="4" spans="2:4">
      <c r="B4" s="14" t="s">
        <v>80</v>
      </c>
      <c r="C4" s="15">
        <f>+'Figura 6'!G1</f>
        <v>3.1913</v>
      </c>
      <c r="D4" s="200">
        <f>+C4/$C$6</f>
        <v>7.4708295743720022E-3</v>
      </c>
    </row>
    <row r="5" spans="2:4">
      <c r="B5" s="14" t="s">
        <v>74</v>
      </c>
      <c r="C5" s="15">
        <f>+'Figura 6'!E1</f>
        <v>423.97678999999982</v>
      </c>
      <c r="D5" s="200">
        <f>+C5/$C$6</f>
        <v>0.99252917042562794</v>
      </c>
    </row>
    <row r="6" spans="2:4">
      <c r="B6" s="18" t="s">
        <v>55</v>
      </c>
      <c r="C6" s="20">
        <f>+SUM(C3:C5)</f>
        <v>427.16808999999984</v>
      </c>
      <c r="D6" s="21">
        <f>+SUM(D3:D5)</f>
        <v>0.99999999999999989</v>
      </c>
    </row>
    <row r="7" spans="2:4">
      <c r="C7" s="1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oja7">
    <tabColor rgb="FF00B050"/>
  </sheetPr>
  <dimension ref="A1:H94"/>
  <sheetViews>
    <sheetView workbookViewId="0">
      <selection activeCell="M38" sqref="M38"/>
    </sheetView>
  </sheetViews>
  <sheetFormatPr baseColWidth="10" defaultRowHeight="12.75"/>
  <cols>
    <col min="1" max="1" width="2.140625" style="9" customWidth="1"/>
    <col min="2" max="2" width="5.5703125" style="599" bestFit="1" customWidth="1"/>
    <col min="3" max="3" width="4.28515625" style="9" bestFit="1" customWidth="1"/>
    <col min="4" max="4" width="7.140625" style="9" customWidth="1"/>
    <col min="5" max="7" width="18.140625" style="9" customWidth="1"/>
    <col min="8" max="8" width="7.42578125" customWidth="1"/>
  </cols>
  <sheetData>
    <row r="1" spans="1:8">
      <c r="A1" s="607"/>
      <c r="B1" s="608"/>
      <c r="C1" s="607"/>
      <c r="D1" s="607" t="s">
        <v>78</v>
      </c>
      <c r="E1" s="9">
        <f>+SUM(E3:E94)</f>
        <v>423.97678999999982</v>
      </c>
      <c r="F1" s="9">
        <f>+SUM(F3:F94)</f>
        <v>0</v>
      </c>
      <c r="G1" s="9">
        <f>+SUM(G3:G94)</f>
        <v>3.1913</v>
      </c>
    </row>
    <row r="2" spans="1:8">
      <c r="A2" s="607"/>
      <c r="B2" s="608"/>
      <c r="C2" s="607"/>
      <c r="D2" s="607"/>
      <c r="E2" s="10" t="s">
        <v>74</v>
      </c>
      <c r="F2" s="10" t="s">
        <v>76</v>
      </c>
      <c r="G2" s="10" t="s">
        <v>75</v>
      </c>
    </row>
    <row r="3" spans="1:8">
      <c r="A3" s="607"/>
      <c r="B3" s="608">
        <v>10</v>
      </c>
      <c r="C3" s="607" t="s">
        <v>41</v>
      </c>
      <c r="D3" s="607">
        <v>1</v>
      </c>
      <c r="E3" s="57">
        <v>4.3976899999999999</v>
      </c>
      <c r="F3" s="10">
        <v>0</v>
      </c>
      <c r="G3" s="10">
        <v>0</v>
      </c>
      <c r="H3" s="8"/>
    </row>
    <row r="4" spans="1:8">
      <c r="A4" s="607"/>
      <c r="B4" s="608">
        <v>10</v>
      </c>
      <c r="C4" s="607" t="s">
        <v>41</v>
      </c>
      <c r="D4" s="607">
        <v>2</v>
      </c>
      <c r="E4" s="57">
        <v>5.4764999999999997</v>
      </c>
      <c r="F4" s="10">
        <v>0</v>
      </c>
      <c r="G4" s="10">
        <v>0</v>
      </c>
      <c r="H4" s="8"/>
    </row>
    <row r="5" spans="1:8">
      <c r="A5" s="607"/>
      <c r="B5" s="608">
        <v>10</v>
      </c>
      <c r="C5" s="607" t="s">
        <v>41</v>
      </c>
      <c r="D5" s="607">
        <v>3</v>
      </c>
      <c r="E5" s="57">
        <v>4.3961699999999997</v>
      </c>
      <c r="F5" s="10">
        <v>0</v>
      </c>
      <c r="G5" s="10">
        <v>0</v>
      </c>
      <c r="H5" s="8"/>
    </row>
    <row r="6" spans="1:8">
      <c r="A6" s="607"/>
      <c r="B6" s="608">
        <v>10</v>
      </c>
      <c r="C6" s="607" t="s">
        <v>41</v>
      </c>
      <c r="D6" s="607">
        <v>4</v>
      </c>
      <c r="E6" s="57">
        <v>4.3894000000000002</v>
      </c>
      <c r="F6" s="10">
        <v>0</v>
      </c>
      <c r="G6" s="10">
        <v>0</v>
      </c>
      <c r="H6" s="8"/>
    </row>
    <row r="7" spans="1:8">
      <c r="A7" s="607"/>
      <c r="B7" s="608">
        <v>10</v>
      </c>
      <c r="C7" s="607" t="s">
        <v>41</v>
      </c>
      <c r="D7" s="607">
        <v>5</v>
      </c>
      <c r="E7" s="57">
        <v>4.3062100000000001</v>
      </c>
      <c r="F7" s="10">
        <v>0</v>
      </c>
      <c r="G7" s="10">
        <v>0</v>
      </c>
      <c r="H7" s="8"/>
    </row>
    <row r="8" spans="1:8">
      <c r="A8" s="607"/>
      <c r="B8" s="608">
        <v>10</v>
      </c>
      <c r="C8" s="607" t="s">
        <v>41</v>
      </c>
      <c r="D8" s="607">
        <v>6</v>
      </c>
      <c r="E8" s="57">
        <v>4.6103100000000001</v>
      </c>
      <c r="F8" s="10">
        <v>0</v>
      </c>
      <c r="G8" s="10">
        <v>0</v>
      </c>
      <c r="H8" s="8"/>
    </row>
    <row r="9" spans="1:8">
      <c r="A9" s="607"/>
      <c r="B9" s="608">
        <v>10</v>
      </c>
      <c r="C9" s="607" t="s">
        <v>41</v>
      </c>
      <c r="D9" s="607">
        <v>7</v>
      </c>
      <c r="E9" s="57">
        <v>4.4345099999999995</v>
      </c>
      <c r="F9" s="10">
        <v>0</v>
      </c>
      <c r="G9" s="10">
        <v>0</v>
      </c>
      <c r="H9" s="8"/>
    </row>
    <row r="10" spans="1:8">
      <c r="A10" s="607"/>
      <c r="B10" s="608">
        <v>10</v>
      </c>
      <c r="C10" s="607" t="s">
        <v>41</v>
      </c>
      <c r="D10" s="607">
        <v>8</v>
      </c>
      <c r="E10" s="57">
        <v>4.2867100000000002</v>
      </c>
      <c r="F10" s="10">
        <v>0</v>
      </c>
      <c r="G10" s="10">
        <v>0</v>
      </c>
      <c r="H10" s="8"/>
    </row>
    <row r="11" spans="1:8">
      <c r="A11" s="607"/>
      <c r="B11" s="608">
        <v>10</v>
      </c>
      <c r="C11" s="607" t="s">
        <v>41</v>
      </c>
      <c r="D11" s="607">
        <v>9</v>
      </c>
      <c r="E11" s="57">
        <v>4.6099600000000001</v>
      </c>
      <c r="F11" s="10">
        <v>0</v>
      </c>
      <c r="G11" s="10">
        <v>0</v>
      </c>
      <c r="H11" s="8"/>
    </row>
    <row r="12" spans="1:8">
      <c r="A12" s="607"/>
      <c r="B12" s="608">
        <v>10</v>
      </c>
      <c r="C12" s="607" t="s">
        <v>41</v>
      </c>
      <c r="D12" s="607">
        <v>10</v>
      </c>
      <c r="E12" s="57">
        <v>5.0576600000000003</v>
      </c>
      <c r="F12" s="10">
        <v>0</v>
      </c>
      <c r="G12" s="10">
        <v>0</v>
      </c>
      <c r="H12" s="8"/>
    </row>
    <row r="13" spans="1:8">
      <c r="A13" s="607"/>
      <c r="B13" s="608">
        <v>10</v>
      </c>
      <c r="C13" s="607" t="s">
        <v>41</v>
      </c>
      <c r="D13" s="607">
        <v>11</v>
      </c>
      <c r="E13" s="57">
        <v>4.94496</v>
      </c>
      <c r="F13" s="10">
        <v>0</v>
      </c>
      <c r="G13" s="10">
        <v>0</v>
      </c>
      <c r="H13" s="8"/>
    </row>
    <row r="14" spans="1:8">
      <c r="A14" s="607"/>
      <c r="B14" s="608">
        <v>10</v>
      </c>
      <c r="C14" s="607" t="s">
        <v>41</v>
      </c>
      <c r="D14" s="607">
        <v>12</v>
      </c>
      <c r="E14" s="57">
        <v>0.41450999999999999</v>
      </c>
      <c r="F14" s="10">
        <v>0</v>
      </c>
      <c r="G14" s="10">
        <v>0</v>
      </c>
      <c r="H14" s="8"/>
    </row>
    <row r="15" spans="1:8">
      <c r="A15" s="607"/>
      <c r="B15" s="608">
        <v>10</v>
      </c>
      <c r="C15" s="607" t="s">
        <v>41</v>
      </c>
      <c r="D15" s="607">
        <v>13</v>
      </c>
      <c r="E15" s="57">
        <v>0</v>
      </c>
      <c r="F15" s="10">
        <v>0</v>
      </c>
      <c r="G15" s="10">
        <v>0</v>
      </c>
      <c r="H15" s="8"/>
    </row>
    <row r="16" spans="1:8">
      <c r="A16" s="607"/>
      <c r="B16" s="608">
        <v>10</v>
      </c>
      <c r="C16" s="607" t="s">
        <v>41</v>
      </c>
      <c r="D16" s="607">
        <v>14</v>
      </c>
      <c r="E16" s="57">
        <v>0</v>
      </c>
      <c r="F16" s="10">
        <v>0</v>
      </c>
      <c r="G16" s="10">
        <v>0</v>
      </c>
      <c r="H16" s="8"/>
    </row>
    <row r="17" spans="1:8">
      <c r="A17" s="607"/>
      <c r="B17" s="608">
        <v>10</v>
      </c>
      <c r="C17" s="607" t="s">
        <v>41</v>
      </c>
      <c r="D17" s="607">
        <v>15</v>
      </c>
      <c r="E17" s="57">
        <v>0</v>
      </c>
      <c r="F17" s="10">
        <v>0</v>
      </c>
      <c r="G17" s="10">
        <v>0</v>
      </c>
      <c r="H17" s="94" t="s">
        <v>433</v>
      </c>
    </row>
    <row r="18" spans="1:8">
      <c r="A18" s="607"/>
      <c r="B18" s="608">
        <v>10</v>
      </c>
      <c r="C18" s="607" t="s">
        <v>41</v>
      </c>
      <c r="D18" s="607">
        <v>16</v>
      </c>
      <c r="E18" s="57">
        <v>1.3443499999999999</v>
      </c>
      <c r="F18" s="10">
        <v>0</v>
      </c>
      <c r="G18" s="10">
        <v>0</v>
      </c>
      <c r="H18" s="8"/>
    </row>
    <row r="19" spans="1:8">
      <c r="A19" s="607"/>
      <c r="B19" s="608">
        <v>10</v>
      </c>
      <c r="C19" s="607" t="s">
        <v>41</v>
      </c>
      <c r="D19" s="607">
        <v>17</v>
      </c>
      <c r="E19" s="57">
        <v>4.4950000000000001</v>
      </c>
      <c r="F19" s="10">
        <v>0</v>
      </c>
      <c r="G19" s="10">
        <v>0</v>
      </c>
      <c r="H19" s="8"/>
    </row>
    <row r="20" spans="1:8">
      <c r="A20" s="607"/>
      <c r="B20" s="608">
        <v>10</v>
      </c>
      <c r="C20" s="607" t="s">
        <v>41</v>
      </c>
      <c r="D20" s="607">
        <v>18</v>
      </c>
      <c r="E20" s="57">
        <v>4.2911400000000004</v>
      </c>
      <c r="F20" s="10">
        <v>0</v>
      </c>
      <c r="G20" s="10">
        <v>0</v>
      </c>
      <c r="H20" s="8"/>
    </row>
    <row r="21" spans="1:8">
      <c r="A21" s="607"/>
      <c r="B21" s="608">
        <v>10</v>
      </c>
      <c r="C21" s="607" t="s">
        <v>41</v>
      </c>
      <c r="D21" s="607">
        <v>19</v>
      </c>
      <c r="E21" s="57">
        <v>4.4652599999999998</v>
      </c>
      <c r="F21" s="10">
        <v>0</v>
      </c>
      <c r="G21" s="10">
        <v>0</v>
      </c>
      <c r="H21" s="8"/>
    </row>
    <row r="22" spans="1:8">
      <c r="A22" s="607"/>
      <c r="B22" s="608">
        <v>10</v>
      </c>
      <c r="C22" s="607" t="s">
        <v>41</v>
      </c>
      <c r="D22" s="607">
        <v>20</v>
      </c>
      <c r="E22" s="57">
        <v>4.3979999999999997</v>
      </c>
      <c r="F22" s="10">
        <v>0</v>
      </c>
      <c r="G22" s="10">
        <v>0</v>
      </c>
      <c r="H22" s="8"/>
    </row>
    <row r="23" spans="1:8">
      <c r="A23" s="607"/>
      <c r="B23" s="608">
        <v>10</v>
      </c>
      <c r="C23" s="607" t="s">
        <v>41</v>
      </c>
      <c r="D23" s="607">
        <v>21</v>
      </c>
      <c r="E23" s="57">
        <v>4.6800099999999993</v>
      </c>
      <c r="F23" s="10">
        <v>0</v>
      </c>
      <c r="G23" s="10">
        <v>0</v>
      </c>
      <c r="H23" s="8"/>
    </row>
    <row r="24" spans="1:8">
      <c r="A24" s="607"/>
      <c r="B24" s="608">
        <v>10</v>
      </c>
      <c r="C24" s="607" t="s">
        <v>41</v>
      </c>
      <c r="D24" s="607">
        <v>22</v>
      </c>
      <c r="E24" s="57">
        <v>5.1770199999999997</v>
      </c>
      <c r="F24" s="10">
        <v>0</v>
      </c>
      <c r="G24" s="10">
        <v>0</v>
      </c>
      <c r="H24" s="8"/>
    </row>
    <row r="25" spans="1:8">
      <c r="A25" s="607"/>
      <c r="B25" s="608">
        <v>10</v>
      </c>
      <c r="C25" s="607" t="s">
        <v>41</v>
      </c>
      <c r="D25" s="607">
        <v>23</v>
      </c>
      <c r="E25" s="57">
        <v>4.5609000000000002</v>
      </c>
      <c r="F25" s="10">
        <v>0</v>
      </c>
      <c r="G25" s="10">
        <v>0</v>
      </c>
      <c r="H25" s="8"/>
    </row>
    <row r="26" spans="1:8">
      <c r="A26" s="607"/>
      <c r="B26" s="608">
        <v>10</v>
      </c>
      <c r="C26" s="607" t="s">
        <v>41</v>
      </c>
      <c r="D26" s="607">
        <v>24</v>
      </c>
      <c r="E26" s="57">
        <v>4.4094100000000003</v>
      </c>
      <c r="F26" s="10">
        <v>0</v>
      </c>
      <c r="G26" s="10">
        <v>0</v>
      </c>
      <c r="H26" s="8"/>
    </row>
    <row r="27" spans="1:8">
      <c r="A27" s="607"/>
      <c r="B27" s="608">
        <v>10</v>
      </c>
      <c r="C27" s="607" t="s">
        <v>41</v>
      </c>
      <c r="D27" s="607">
        <v>25</v>
      </c>
      <c r="E27" s="57">
        <v>4.3681400000000004</v>
      </c>
      <c r="F27" s="10">
        <v>0</v>
      </c>
      <c r="G27" s="10">
        <v>0</v>
      </c>
      <c r="H27" s="8"/>
    </row>
    <row r="28" spans="1:8">
      <c r="A28" s="607"/>
      <c r="B28" s="608">
        <v>10</v>
      </c>
      <c r="C28" s="607" t="s">
        <v>41</v>
      </c>
      <c r="D28" s="607">
        <v>26</v>
      </c>
      <c r="E28" s="57">
        <v>4.4638599999999995</v>
      </c>
      <c r="F28" s="10">
        <v>0</v>
      </c>
      <c r="G28" s="10">
        <v>0</v>
      </c>
      <c r="H28" s="8"/>
    </row>
    <row r="29" spans="1:8">
      <c r="A29" s="607"/>
      <c r="B29" s="608">
        <v>10</v>
      </c>
      <c r="C29" s="607" t="s">
        <v>41</v>
      </c>
      <c r="D29" s="607">
        <v>27</v>
      </c>
      <c r="E29" s="57">
        <v>4.4223999999999997</v>
      </c>
      <c r="F29" s="10">
        <v>0</v>
      </c>
      <c r="G29" s="10">
        <v>0</v>
      </c>
      <c r="H29" s="8"/>
    </row>
    <row r="30" spans="1:8">
      <c r="A30" s="607"/>
      <c r="B30" s="608">
        <v>10</v>
      </c>
      <c r="C30" s="607" t="s">
        <v>41</v>
      </c>
      <c r="D30" s="607">
        <v>28</v>
      </c>
      <c r="E30" s="57">
        <v>4.5913900000000005</v>
      </c>
      <c r="F30" s="10">
        <v>0</v>
      </c>
      <c r="G30" s="10">
        <v>0</v>
      </c>
      <c r="H30" s="8"/>
    </row>
    <row r="31" spans="1:8">
      <c r="A31" s="607"/>
      <c r="B31" s="608">
        <v>10</v>
      </c>
      <c r="C31" s="607" t="s">
        <v>41</v>
      </c>
      <c r="D31" s="607">
        <v>29</v>
      </c>
      <c r="E31" s="57">
        <v>4.6699799999999998</v>
      </c>
      <c r="F31" s="10">
        <v>0</v>
      </c>
      <c r="G31" s="10">
        <v>0</v>
      </c>
      <c r="H31" s="8"/>
    </row>
    <row r="32" spans="1:8">
      <c r="A32" s="607"/>
      <c r="B32" s="608">
        <v>10</v>
      </c>
      <c r="C32" s="607" t="s">
        <v>41</v>
      </c>
      <c r="D32" s="607">
        <v>30</v>
      </c>
      <c r="E32" s="57">
        <v>4.6507899999999998</v>
      </c>
      <c r="F32" s="10">
        <v>0</v>
      </c>
      <c r="G32" s="10">
        <v>0</v>
      </c>
      <c r="H32" s="8"/>
    </row>
    <row r="33" spans="1:8">
      <c r="A33" s="607"/>
      <c r="B33" s="608">
        <v>10</v>
      </c>
      <c r="C33" s="607" t="s">
        <v>41</v>
      </c>
      <c r="D33" s="607">
        <v>31</v>
      </c>
      <c r="E33" s="57">
        <v>4.6691099999999999</v>
      </c>
      <c r="F33" s="10">
        <v>0</v>
      </c>
      <c r="G33" s="10">
        <v>0</v>
      </c>
      <c r="H33" s="8"/>
    </row>
    <row r="34" spans="1:8">
      <c r="A34" s="607"/>
      <c r="B34" s="608">
        <v>11</v>
      </c>
      <c r="C34" s="607" t="s">
        <v>42</v>
      </c>
      <c r="D34" s="607">
        <v>1</v>
      </c>
      <c r="E34" s="57">
        <v>4.4645000000000001</v>
      </c>
      <c r="F34" s="10">
        <v>0</v>
      </c>
      <c r="G34" s="10">
        <v>0</v>
      </c>
      <c r="H34" s="8"/>
    </row>
    <row r="35" spans="1:8">
      <c r="A35" s="607"/>
      <c r="B35" s="608">
        <v>11</v>
      </c>
      <c r="C35" s="607" t="s">
        <v>42</v>
      </c>
      <c r="D35" s="607">
        <v>2</v>
      </c>
      <c r="E35" s="57">
        <v>4.4727199999999998</v>
      </c>
      <c r="F35" s="10">
        <v>0</v>
      </c>
      <c r="G35" s="10">
        <v>0</v>
      </c>
      <c r="H35" s="8"/>
    </row>
    <row r="36" spans="1:8">
      <c r="A36" s="607"/>
      <c r="B36" s="608">
        <v>11</v>
      </c>
      <c r="C36" s="607" t="s">
        <v>42</v>
      </c>
      <c r="D36" s="607">
        <v>3</v>
      </c>
      <c r="E36" s="57">
        <v>4.7429300000000003</v>
      </c>
      <c r="F36" s="10">
        <v>0</v>
      </c>
      <c r="G36" s="10">
        <v>0</v>
      </c>
      <c r="H36" s="8"/>
    </row>
    <row r="37" spans="1:8">
      <c r="A37" s="607"/>
      <c r="B37" s="608">
        <v>11</v>
      </c>
      <c r="C37" s="607" t="s">
        <v>42</v>
      </c>
      <c r="D37" s="607">
        <v>4</v>
      </c>
      <c r="E37" s="57">
        <v>3.4040599999999999</v>
      </c>
      <c r="F37" s="10">
        <v>0</v>
      </c>
      <c r="G37" s="10">
        <v>0</v>
      </c>
      <c r="H37" s="8"/>
    </row>
    <row r="38" spans="1:8">
      <c r="A38" s="607"/>
      <c r="B38" s="608">
        <v>11</v>
      </c>
      <c r="C38" s="607" t="s">
        <v>42</v>
      </c>
      <c r="D38" s="607">
        <v>5</v>
      </c>
      <c r="E38" s="57">
        <v>1.8180000000000001</v>
      </c>
      <c r="F38" s="10">
        <v>0</v>
      </c>
      <c r="G38" s="10">
        <v>0</v>
      </c>
      <c r="H38" s="8"/>
    </row>
    <row r="39" spans="1:8">
      <c r="A39" s="607"/>
      <c r="B39" s="608">
        <v>11</v>
      </c>
      <c r="C39" s="607" t="s">
        <v>42</v>
      </c>
      <c r="D39" s="607">
        <v>6</v>
      </c>
      <c r="E39" s="57">
        <v>4.2610000000000001</v>
      </c>
      <c r="F39" s="10">
        <v>0</v>
      </c>
      <c r="G39" s="10">
        <v>0</v>
      </c>
      <c r="H39" s="8"/>
    </row>
    <row r="40" spans="1:8">
      <c r="A40" s="607"/>
      <c r="B40" s="608">
        <v>11</v>
      </c>
      <c r="C40" s="607" t="s">
        <v>42</v>
      </c>
      <c r="D40" s="607">
        <v>7</v>
      </c>
      <c r="E40" s="57">
        <v>4.4916200000000002</v>
      </c>
      <c r="F40" s="10">
        <v>0</v>
      </c>
      <c r="G40" s="10">
        <v>0</v>
      </c>
      <c r="H40" s="8"/>
    </row>
    <row r="41" spans="1:8">
      <c r="A41" s="607"/>
      <c r="B41" s="608">
        <v>11</v>
      </c>
      <c r="C41" s="607" t="s">
        <v>42</v>
      </c>
      <c r="D41" s="607">
        <v>8</v>
      </c>
      <c r="E41" s="57">
        <v>5.5479000000000003</v>
      </c>
      <c r="F41" s="10">
        <v>0</v>
      </c>
      <c r="G41" s="10">
        <v>0</v>
      </c>
      <c r="H41" s="8"/>
    </row>
    <row r="42" spans="1:8">
      <c r="A42" s="607"/>
      <c r="B42" s="608">
        <v>11</v>
      </c>
      <c r="C42" s="607" t="s">
        <v>42</v>
      </c>
      <c r="D42" s="607">
        <v>9</v>
      </c>
      <c r="E42" s="57">
        <v>5.1844200000000003</v>
      </c>
      <c r="F42" s="10">
        <v>0</v>
      </c>
      <c r="G42" s="10">
        <v>0</v>
      </c>
      <c r="H42" s="8"/>
    </row>
    <row r="43" spans="1:8">
      <c r="A43" s="607"/>
      <c r="B43" s="608">
        <v>11</v>
      </c>
      <c r="C43" s="607" t="s">
        <v>42</v>
      </c>
      <c r="D43" s="607">
        <v>10</v>
      </c>
      <c r="E43" s="57">
        <v>5.5247000000000002</v>
      </c>
      <c r="F43" s="10">
        <v>0</v>
      </c>
      <c r="G43" s="10">
        <v>0</v>
      </c>
      <c r="H43" s="8"/>
    </row>
    <row r="44" spans="1:8">
      <c r="A44" s="607"/>
      <c r="B44" s="608">
        <v>11</v>
      </c>
      <c r="C44" s="607" t="s">
        <v>42</v>
      </c>
      <c r="D44" s="607">
        <v>11</v>
      </c>
      <c r="E44" s="57">
        <v>4.6884699999999997</v>
      </c>
      <c r="F44" s="10">
        <v>0</v>
      </c>
      <c r="G44" s="10">
        <v>0</v>
      </c>
      <c r="H44" s="8"/>
    </row>
    <row r="45" spans="1:8">
      <c r="A45" s="607"/>
      <c r="B45" s="608">
        <v>11</v>
      </c>
      <c r="C45" s="607" t="s">
        <v>42</v>
      </c>
      <c r="D45" s="607">
        <v>12</v>
      </c>
      <c r="E45" s="57">
        <v>4.7721099999999996</v>
      </c>
      <c r="F45" s="10">
        <v>0</v>
      </c>
      <c r="G45" s="10">
        <v>0</v>
      </c>
      <c r="H45" s="94" t="s">
        <v>189</v>
      </c>
    </row>
    <row r="46" spans="1:8">
      <c r="A46" s="607"/>
      <c r="B46" s="608">
        <v>11</v>
      </c>
      <c r="C46" s="607" t="s">
        <v>42</v>
      </c>
      <c r="D46" s="607">
        <v>13</v>
      </c>
      <c r="E46" s="57">
        <v>4.36327</v>
      </c>
      <c r="F46" s="10">
        <v>0</v>
      </c>
      <c r="G46" s="10">
        <v>0.8</v>
      </c>
      <c r="H46" s="8"/>
    </row>
    <row r="47" spans="1:8">
      <c r="A47" s="607"/>
      <c r="B47" s="608">
        <v>11</v>
      </c>
      <c r="C47" s="607" t="s">
        <v>42</v>
      </c>
      <c r="D47" s="607">
        <v>14</v>
      </c>
      <c r="E47" s="57">
        <v>4.9941399999999998</v>
      </c>
      <c r="F47" s="10">
        <v>0</v>
      </c>
      <c r="G47" s="10">
        <v>2.3913000000000002</v>
      </c>
      <c r="H47" s="8"/>
    </row>
    <row r="48" spans="1:8">
      <c r="A48" s="607"/>
      <c r="B48" s="608">
        <v>11</v>
      </c>
      <c r="C48" s="607" t="s">
        <v>42</v>
      </c>
      <c r="D48" s="607">
        <v>15</v>
      </c>
      <c r="E48" s="57">
        <v>5.9633599999999998</v>
      </c>
      <c r="F48" s="10">
        <v>0</v>
      </c>
      <c r="G48" s="10">
        <v>0</v>
      </c>
      <c r="H48" s="8"/>
    </row>
    <row r="49" spans="1:8">
      <c r="A49" s="607"/>
      <c r="B49" s="608">
        <v>11</v>
      </c>
      <c r="C49" s="607" t="s">
        <v>42</v>
      </c>
      <c r="D49" s="607">
        <v>16</v>
      </c>
      <c r="E49" s="57">
        <v>5.2629999999999999</v>
      </c>
      <c r="F49" s="10">
        <v>0</v>
      </c>
      <c r="G49" s="10">
        <v>0</v>
      </c>
      <c r="H49" s="8"/>
    </row>
    <row r="50" spans="1:8">
      <c r="A50" s="607"/>
      <c r="B50" s="608">
        <v>11</v>
      </c>
      <c r="C50" s="607" t="s">
        <v>42</v>
      </c>
      <c r="D50" s="607">
        <v>17</v>
      </c>
      <c r="E50" s="57">
        <v>4.9342900000000007</v>
      </c>
      <c r="F50" s="10">
        <v>0</v>
      </c>
      <c r="G50" s="10">
        <v>0</v>
      </c>
      <c r="H50" s="8"/>
    </row>
    <row r="51" spans="1:8">
      <c r="A51" s="607"/>
      <c r="B51" s="608">
        <v>11</v>
      </c>
      <c r="C51" s="607" t="s">
        <v>42</v>
      </c>
      <c r="D51" s="607">
        <v>18</v>
      </c>
      <c r="E51" s="57">
        <v>4.7921700000000005</v>
      </c>
      <c r="F51" s="10">
        <v>0</v>
      </c>
      <c r="G51" s="10">
        <v>0</v>
      </c>
      <c r="H51" s="8"/>
    </row>
    <row r="52" spans="1:8">
      <c r="A52" s="607"/>
      <c r="B52" s="608">
        <v>11</v>
      </c>
      <c r="C52" s="607" t="s">
        <v>42</v>
      </c>
      <c r="D52" s="607">
        <v>19</v>
      </c>
      <c r="E52" s="57">
        <v>5.9302000000000001</v>
      </c>
      <c r="F52" s="10">
        <v>0</v>
      </c>
      <c r="G52" s="10">
        <v>0</v>
      </c>
      <c r="H52" s="8"/>
    </row>
    <row r="53" spans="1:8">
      <c r="A53" s="607"/>
      <c r="B53" s="608">
        <v>11</v>
      </c>
      <c r="C53" s="607" t="s">
        <v>42</v>
      </c>
      <c r="D53" s="607">
        <v>20</v>
      </c>
      <c r="E53" s="57">
        <v>5.9878999999999998</v>
      </c>
      <c r="F53" s="10">
        <v>0</v>
      </c>
      <c r="G53" s="10">
        <v>0</v>
      </c>
      <c r="H53" s="8"/>
    </row>
    <row r="54" spans="1:8">
      <c r="A54" s="607"/>
      <c r="B54" s="608">
        <v>11</v>
      </c>
      <c r="C54" s="607" t="s">
        <v>42</v>
      </c>
      <c r="D54" s="607">
        <v>21</v>
      </c>
      <c r="E54" s="57">
        <v>6.1189299999999998</v>
      </c>
      <c r="F54" s="10">
        <v>0</v>
      </c>
      <c r="G54" s="10">
        <v>0</v>
      </c>
      <c r="H54" s="8"/>
    </row>
    <row r="55" spans="1:8">
      <c r="A55" s="607"/>
      <c r="B55" s="608">
        <v>11</v>
      </c>
      <c r="C55" s="607" t="s">
        <v>42</v>
      </c>
      <c r="D55" s="607">
        <v>22</v>
      </c>
      <c r="E55" s="57">
        <v>6.3094800000000006</v>
      </c>
      <c r="F55" s="10">
        <v>0</v>
      </c>
      <c r="G55" s="10">
        <v>0</v>
      </c>
      <c r="H55" s="8"/>
    </row>
    <row r="56" spans="1:8">
      <c r="A56" s="607"/>
      <c r="B56" s="608">
        <v>11</v>
      </c>
      <c r="C56" s="607" t="s">
        <v>42</v>
      </c>
      <c r="D56" s="607">
        <v>23</v>
      </c>
      <c r="E56" s="57">
        <v>6.1349</v>
      </c>
      <c r="F56" s="10">
        <v>0</v>
      </c>
      <c r="G56" s="10">
        <v>0</v>
      </c>
      <c r="H56" s="8"/>
    </row>
    <row r="57" spans="1:8">
      <c r="A57" s="607"/>
      <c r="B57" s="608">
        <v>11</v>
      </c>
      <c r="C57" s="607" t="s">
        <v>42</v>
      </c>
      <c r="D57" s="607">
        <v>24</v>
      </c>
      <c r="E57" s="57">
        <v>5.9889599999999996</v>
      </c>
      <c r="F57" s="10">
        <v>0</v>
      </c>
      <c r="G57" s="10">
        <v>0</v>
      </c>
      <c r="H57" s="8"/>
    </row>
    <row r="58" spans="1:8">
      <c r="A58" s="607"/>
      <c r="B58" s="608">
        <v>11</v>
      </c>
      <c r="C58" s="607" t="s">
        <v>42</v>
      </c>
      <c r="D58" s="607">
        <v>25</v>
      </c>
      <c r="E58" s="57">
        <v>5.0860300000000001</v>
      </c>
      <c r="F58" s="10">
        <v>0</v>
      </c>
      <c r="G58" s="10">
        <v>0</v>
      </c>
      <c r="H58" s="8"/>
    </row>
    <row r="59" spans="1:8">
      <c r="A59" s="607"/>
      <c r="B59" s="608">
        <v>11</v>
      </c>
      <c r="C59" s="607" t="s">
        <v>42</v>
      </c>
      <c r="D59" s="607">
        <v>26</v>
      </c>
      <c r="E59" s="57">
        <v>5.5116100000000001</v>
      </c>
      <c r="F59" s="10">
        <v>0</v>
      </c>
      <c r="G59" s="10">
        <v>0</v>
      </c>
      <c r="H59" s="8"/>
    </row>
    <row r="60" spans="1:8">
      <c r="A60" s="607"/>
      <c r="B60" s="608">
        <v>11</v>
      </c>
      <c r="C60" s="607" t="s">
        <v>42</v>
      </c>
      <c r="D60" s="607">
        <v>27</v>
      </c>
      <c r="E60" s="57">
        <v>4.7369399999999997</v>
      </c>
      <c r="F60" s="10">
        <v>0</v>
      </c>
      <c r="G60" s="10">
        <v>0</v>
      </c>
      <c r="H60" s="8"/>
    </row>
    <row r="61" spans="1:8">
      <c r="A61" s="607"/>
      <c r="B61" s="608">
        <v>11</v>
      </c>
      <c r="C61" s="607" t="s">
        <v>42</v>
      </c>
      <c r="D61" s="607">
        <v>28</v>
      </c>
      <c r="E61" s="57">
        <v>4.3996599999999999</v>
      </c>
      <c r="F61" s="10">
        <v>0</v>
      </c>
      <c r="G61" s="10">
        <v>0</v>
      </c>
      <c r="H61" s="8"/>
    </row>
    <row r="62" spans="1:8">
      <c r="A62" s="607"/>
      <c r="B62" s="608">
        <v>11</v>
      </c>
      <c r="C62" s="607" t="s">
        <v>42</v>
      </c>
      <c r="D62" s="607">
        <v>29</v>
      </c>
      <c r="E62" s="57">
        <v>4.9660299999999999</v>
      </c>
      <c r="F62" s="10">
        <v>0</v>
      </c>
      <c r="G62" s="10">
        <v>0</v>
      </c>
      <c r="H62" s="8"/>
    </row>
    <row r="63" spans="1:8">
      <c r="A63" s="607"/>
      <c r="B63" s="608">
        <v>11</v>
      </c>
      <c r="C63" s="607" t="s">
        <v>42</v>
      </c>
      <c r="D63" s="607">
        <v>30</v>
      </c>
      <c r="E63" s="57">
        <v>6.1880299999999995</v>
      </c>
      <c r="F63" s="10">
        <v>0</v>
      </c>
      <c r="G63" s="10">
        <v>0</v>
      </c>
      <c r="H63" s="8"/>
    </row>
    <row r="64" spans="1:8">
      <c r="A64" s="607"/>
      <c r="B64" s="608">
        <v>12</v>
      </c>
      <c r="C64" s="607" t="s">
        <v>43</v>
      </c>
      <c r="D64" s="607">
        <v>1</v>
      </c>
      <c r="E64" s="57">
        <v>6.4230900000000002</v>
      </c>
      <c r="F64" s="10">
        <v>0</v>
      </c>
      <c r="G64" s="10">
        <v>0</v>
      </c>
      <c r="H64" s="8"/>
    </row>
    <row r="65" spans="1:8">
      <c r="A65" s="607"/>
      <c r="B65" s="608">
        <v>12</v>
      </c>
      <c r="C65" s="607" t="s">
        <v>43</v>
      </c>
      <c r="D65" s="607">
        <v>2</v>
      </c>
      <c r="E65" s="57">
        <v>6.6511399999999998</v>
      </c>
      <c r="F65" s="10">
        <v>0</v>
      </c>
      <c r="G65" s="10">
        <v>0</v>
      </c>
      <c r="H65" s="8"/>
    </row>
    <row r="66" spans="1:8">
      <c r="A66" s="607"/>
      <c r="B66" s="608">
        <v>12</v>
      </c>
      <c r="C66" s="607" t="s">
        <v>43</v>
      </c>
      <c r="D66" s="607">
        <v>3</v>
      </c>
      <c r="E66" s="57">
        <v>4.8342999999999998</v>
      </c>
      <c r="F66" s="10">
        <v>0</v>
      </c>
      <c r="G66" s="10">
        <v>0</v>
      </c>
      <c r="H66" s="8"/>
    </row>
    <row r="67" spans="1:8">
      <c r="A67" s="607"/>
      <c r="B67" s="608">
        <v>12</v>
      </c>
      <c r="C67" s="607" t="s">
        <v>43</v>
      </c>
      <c r="D67" s="607">
        <v>4</v>
      </c>
      <c r="E67" s="57">
        <v>4.8971900000000002</v>
      </c>
      <c r="F67" s="10">
        <v>0</v>
      </c>
      <c r="G67" s="10">
        <v>0</v>
      </c>
      <c r="H67" s="8"/>
    </row>
    <row r="68" spans="1:8">
      <c r="A68" s="607"/>
      <c r="B68" s="608">
        <v>12</v>
      </c>
      <c r="C68" s="607" t="s">
        <v>43</v>
      </c>
      <c r="D68" s="607">
        <v>5</v>
      </c>
      <c r="E68" s="57">
        <v>4.5671600000000003</v>
      </c>
      <c r="F68" s="10">
        <v>0</v>
      </c>
      <c r="G68" s="10">
        <v>0</v>
      </c>
      <c r="H68" s="8"/>
    </row>
    <row r="69" spans="1:8">
      <c r="A69" s="607"/>
      <c r="B69" s="608">
        <v>12</v>
      </c>
      <c r="C69" s="607" t="s">
        <v>43</v>
      </c>
      <c r="D69" s="607">
        <v>6</v>
      </c>
      <c r="E69" s="57">
        <v>4.77407</v>
      </c>
      <c r="F69" s="10">
        <v>0</v>
      </c>
      <c r="G69" s="10">
        <v>0</v>
      </c>
      <c r="H69" s="8"/>
    </row>
    <row r="70" spans="1:8">
      <c r="A70" s="607"/>
      <c r="B70" s="608">
        <v>12</v>
      </c>
      <c r="C70" s="607" t="s">
        <v>43</v>
      </c>
      <c r="D70" s="607">
        <v>7</v>
      </c>
      <c r="E70" s="57">
        <v>4.7200299999999995</v>
      </c>
      <c r="F70" s="10">
        <v>0</v>
      </c>
      <c r="G70" s="10">
        <v>0</v>
      </c>
      <c r="H70" s="8"/>
    </row>
    <row r="71" spans="1:8">
      <c r="A71" s="607"/>
      <c r="B71" s="608">
        <v>12</v>
      </c>
      <c r="C71" s="607" t="s">
        <v>43</v>
      </c>
      <c r="D71" s="607">
        <v>8</v>
      </c>
      <c r="E71" s="57">
        <v>4.4980099999999998</v>
      </c>
      <c r="F71" s="10">
        <v>0</v>
      </c>
      <c r="G71" s="10">
        <v>0</v>
      </c>
      <c r="H71" s="8"/>
    </row>
    <row r="72" spans="1:8">
      <c r="A72" s="607"/>
      <c r="B72" s="608">
        <v>12</v>
      </c>
      <c r="C72" s="607" t="s">
        <v>43</v>
      </c>
      <c r="D72" s="607">
        <v>9</v>
      </c>
      <c r="E72" s="57">
        <v>4.4040099999999995</v>
      </c>
      <c r="F72" s="10">
        <v>0</v>
      </c>
      <c r="G72" s="10">
        <v>0</v>
      </c>
      <c r="H72" s="8"/>
    </row>
    <row r="73" spans="1:8">
      <c r="A73" s="607"/>
      <c r="B73" s="608">
        <v>12</v>
      </c>
      <c r="C73" s="607" t="s">
        <v>43</v>
      </c>
      <c r="D73" s="607">
        <v>10</v>
      </c>
      <c r="E73" s="57">
        <v>5.5120000000000005</v>
      </c>
      <c r="F73" s="10">
        <v>0</v>
      </c>
      <c r="G73" s="10">
        <v>0</v>
      </c>
      <c r="H73" s="8"/>
    </row>
    <row r="74" spans="1:8">
      <c r="A74" s="607"/>
      <c r="B74" s="608">
        <v>12</v>
      </c>
      <c r="C74" s="607" t="s">
        <v>43</v>
      </c>
      <c r="D74" s="607">
        <v>11</v>
      </c>
      <c r="E74" s="57">
        <v>4.8335600000000003</v>
      </c>
      <c r="F74" s="10">
        <v>0</v>
      </c>
      <c r="G74" s="10">
        <v>0</v>
      </c>
      <c r="H74" s="8"/>
    </row>
    <row r="75" spans="1:8">
      <c r="A75" s="607"/>
      <c r="B75" s="608">
        <v>12</v>
      </c>
      <c r="C75" s="607" t="s">
        <v>43</v>
      </c>
      <c r="D75" s="607">
        <v>12</v>
      </c>
      <c r="E75" s="57">
        <v>4.9229400000000005</v>
      </c>
      <c r="F75" s="10">
        <v>0</v>
      </c>
      <c r="G75" s="10">
        <v>0</v>
      </c>
      <c r="H75" s="94" t="s">
        <v>190</v>
      </c>
    </row>
    <row r="76" spans="1:8">
      <c r="A76" s="607"/>
      <c r="B76" s="608">
        <v>12</v>
      </c>
      <c r="C76" s="607" t="s">
        <v>43</v>
      </c>
      <c r="D76" s="607">
        <v>13</v>
      </c>
      <c r="E76" s="57">
        <v>5.0137999999999998</v>
      </c>
      <c r="F76" s="10">
        <v>0</v>
      </c>
      <c r="G76" s="10">
        <v>0</v>
      </c>
    </row>
    <row r="77" spans="1:8">
      <c r="A77" s="607"/>
      <c r="B77" s="608">
        <v>12</v>
      </c>
      <c r="C77" s="607" t="s">
        <v>43</v>
      </c>
      <c r="D77" s="607">
        <v>14</v>
      </c>
      <c r="E77" s="57">
        <v>4.87296</v>
      </c>
      <c r="F77" s="10">
        <v>0</v>
      </c>
      <c r="G77" s="10">
        <v>0</v>
      </c>
      <c r="H77" s="8"/>
    </row>
    <row r="78" spans="1:8">
      <c r="A78" s="607"/>
      <c r="B78" s="608">
        <v>12</v>
      </c>
      <c r="C78" s="607" t="s">
        <v>43</v>
      </c>
      <c r="D78" s="607">
        <v>15</v>
      </c>
      <c r="E78" s="57">
        <v>4.85893</v>
      </c>
      <c r="F78" s="10">
        <v>0</v>
      </c>
      <c r="G78" s="10">
        <v>0</v>
      </c>
      <c r="H78" s="8"/>
    </row>
    <row r="79" spans="1:8">
      <c r="A79" s="607"/>
      <c r="B79" s="608">
        <v>12</v>
      </c>
      <c r="C79" s="607" t="s">
        <v>43</v>
      </c>
      <c r="D79" s="607">
        <v>16</v>
      </c>
      <c r="E79" s="57">
        <v>4.7119300000000006</v>
      </c>
      <c r="F79" s="10">
        <v>0</v>
      </c>
      <c r="G79" s="10">
        <v>0</v>
      </c>
      <c r="H79" s="8"/>
    </row>
    <row r="80" spans="1:8">
      <c r="A80" s="607"/>
      <c r="B80" s="608">
        <v>12</v>
      </c>
      <c r="C80" s="607" t="s">
        <v>43</v>
      </c>
      <c r="D80" s="607">
        <v>17</v>
      </c>
      <c r="E80" s="57">
        <v>4.2889600000000003</v>
      </c>
      <c r="F80" s="10">
        <v>0</v>
      </c>
      <c r="G80" s="10">
        <v>0</v>
      </c>
      <c r="H80" s="8"/>
    </row>
    <row r="81" spans="1:8">
      <c r="A81" s="607"/>
      <c r="B81" s="608">
        <v>12</v>
      </c>
      <c r="C81" s="607" t="s">
        <v>43</v>
      </c>
      <c r="D81" s="607">
        <v>18</v>
      </c>
      <c r="E81" s="57">
        <v>4.5036699999999996</v>
      </c>
      <c r="F81" s="10">
        <v>0</v>
      </c>
      <c r="G81" s="10">
        <v>0</v>
      </c>
      <c r="H81" s="8"/>
    </row>
    <row r="82" spans="1:8">
      <c r="A82" s="607"/>
      <c r="B82" s="608">
        <v>12</v>
      </c>
      <c r="C82" s="607" t="s">
        <v>43</v>
      </c>
      <c r="D82" s="607">
        <v>19</v>
      </c>
      <c r="E82" s="57">
        <v>4.4060800000000002</v>
      </c>
      <c r="F82" s="10">
        <v>0</v>
      </c>
      <c r="G82" s="10">
        <v>0</v>
      </c>
      <c r="H82" s="8"/>
    </row>
    <row r="83" spans="1:8">
      <c r="A83" s="607"/>
      <c r="B83" s="608">
        <v>12</v>
      </c>
      <c r="C83" s="607" t="s">
        <v>43</v>
      </c>
      <c r="D83" s="607">
        <v>20</v>
      </c>
      <c r="E83" s="57">
        <v>4.69306</v>
      </c>
      <c r="F83" s="10">
        <v>0</v>
      </c>
      <c r="G83" s="10">
        <v>0</v>
      </c>
      <c r="H83" s="8"/>
    </row>
    <row r="84" spans="1:8">
      <c r="A84" s="607"/>
      <c r="B84" s="608">
        <v>12</v>
      </c>
      <c r="C84" s="607" t="s">
        <v>43</v>
      </c>
      <c r="D84" s="607">
        <v>21</v>
      </c>
      <c r="E84" s="57">
        <v>4.8451599999999999</v>
      </c>
      <c r="F84" s="10">
        <v>0</v>
      </c>
      <c r="G84" s="10">
        <v>0</v>
      </c>
      <c r="H84" s="8"/>
    </row>
    <row r="85" spans="1:8">
      <c r="A85" s="607"/>
      <c r="B85" s="608">
        <v>12</v>
      </c>
      <c r="C85" s="607" t="s">
        <v>43</v>
      </c>
      <c r="D85" s="607">
        <v>22</v>
      </c>
      <c r="E85" s="57">
        <v>4.6650899999999993</v>
      </c>
      <c r="F85" s="10">
        <v>0</v>
      </c>
      <c r="G85" s="10">
        <v>0</v>
      </c>
      <c r="H85" s="8"/>
    </row>
    <row r="86" spans="1:8">
      <c r="A86" s="607"/>
      <c r="B86" s="608">
        <v>12</v>
      </c>
      <c r="C86" s="607" t="s">
        <v>43</v>
      </c>
      <c r="D86" s="607">
        <v>23</v>
      </c>
      <c r="E86" s="57">
        <v>4.6101799999999997</v>
      </c>
      <c r="F86" s="10">
        <v>0</v>
      </c>
      <c r="G86" s="10">
        <v>0</v>
      </c>
      <c r="H86" s="8"/>
    </row>
    <row r="87" spans="1:8">
      <c r="A87" s="607"/>
      <c r="B87" s="608">
        <v>12</v>
      </c>
      <c r="C87" s="607" t="s">
        <v>43</v>
      </c>
      <c r="D87" s="607">
        <v>24</v>
      </c>
      <c r="E87" s="57">
        <v>4.7333400000000001</v>
      </c>
      <c r="F87" s="10">
        <v>0</v>
      </c>
      <c r="G87" s="10">
        <v>0</v>
      </c>
      <c r="H87" s="8"/>
    </row>
    <row r="88" spans="1:8">
      <c r="A88" s="607"/>
      <c r="B88" s="608">
        <v>12</v>
      </c>
      <c r="C88" s="607" t="s">
        <v>43</v>
      </c>
      <c r="D88" s="607">
        <v>25</v>
      </c>
      <c r="E88" s="57">
        <v>5.26023</v>
      </c>
      <c r="F88" s="10">
        <v>0</v>
      </c>
      <c r="G88" s="10">
        <v>0</v>
      </c>
      <c r="H88" s="8"/>
    </row>
    <row r="89" spans="1:8">
      <c r="A89" s="607"/>
      <c r="B89" s="608">
        <v>12</v>
      </c>
      <c r="C89" s="607" t="s">
        <v>43</v>
      </c>
      <c r="D89" s="607">
        <v>26</v>
      </c>
      <c r="E89" s="57">
        <v>5.0656999999999996</v>
      </c>
      <c r="F89" s="10">
        <v>0</v>
      </c>
      <c r="G89" s="10">
        <v>0</v>
      </c>
      <c r="H89" s="8"/>
    </row>
    <row r="90" spans="1:8">
      <c r="A90" s="607"/>
      <c r="B90" s="608">
        <v>12</v>
      </c>
      <c r="C90" s="607" t="s">
        <v>43</v>
      </c>
      <c r="D90" s="607">
        <v>27</v>
      </c>
      <c r="E90" s="57">
        <v>4.97553</v>
      </c>
      <c r="F90" s="10">
        <v>0</v>
      </c>
      <c r="G90" s="10">
        <v>0</v>
      </c>
      <c r="H90" s="8"/>
    </row>
    <row r="91" spans="1:8">
      <c r="A91" s="607"/>
      <c r="B91" s="608">
        <v>12</v>
      </c>
      <c r="C91" s="607" t="s">
        <v>43</v>
      </c>
      <c r="D91" s="607">
        <v>28</v>
      </c>
      <c r="E91" s="57">
        <v>4.7572000000000001</v>
      </c>
      <c r="F91" s="10">
        <v>0</v>
      </c>
      <c r="G91" s="10">
        <v>0</v>
      </c>
      <c r="H91" s="8"/>
    </row>
    <row r="92" spans="1:8">
      <c r="A92" s="607"/>
      <c r="B92" s="608">
        <v>12</v>
      </c>
      <c r="C92" s="607" t="s">
        <v>43</v>
      </c>
      <c r="D92" s="607">
        <v>29</v>
      </c>
      <c r="E92" s="57">
        <v>4.75413</v>
      </c>
      <c r="F92" s="10">
        <v>0</v>
      </c>
      <c r="G92" s="10">
        <v>0</v>
      </c>
      <c r="H92" s="8"/>
    </row>
    <row r="93" spans="1:8">
      <c r="B93" s="608">
        <v>12</v>
      </c>
      <c r="C93" s="607" t="s">
        <v>43</v>
      </c>
      <c r="D93" s="607">
        <v>30</v>
      </c>
      <c r="E93" s="57">
        <v>5.1106599999999993</v>
      </c>
      <c r="F93" s="10">
        <v>0</v>
      </c>
      <c r="G93" s="10">
        <v>0</v>
      </c>
      <c r="H93" s="8"/>
    </row>
    <row r="94" spans="1:8">
      <c r="B94" s="608">
        <v>12</v>
      </c>
      <c r="C94" s="607" t="s">
        <v>43</v>
      </c>
      <c r="D94" s="607">
        <v>31</v>
      </c>
      <c r="E94" s="57">
        <v>4.79</v>
      </c>
      <c r="F94" s="10">
        <v>0</v>
      </c>
      <c r="G94" s="10">
        <v>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Hoja8">
    <tabColor rgb="FF00B050"/>
  </sheetPr>
  <dimension ref="B1:P2211"/>
  <sheetViews>
    <sheetView zoomScaleNormal="100" workbookViewId="0">
      <selection activeCell="J6" sqref="J6"/>
    </sheetView>
  </sheetViews>
  <sheetFormatPr baseColWidth="10" defaultRowHeight="12.75"/>
  <cols>
    <col min="1" max="1" width="3.42578125" customWidth="1"/>
    <col min="2" max="2" width="5.5703125" style="23" customWidth="1"/>
    <col min="3" max="4" width="5.5703125" style="23" bestFit="1" customWidth="1"/>
    <col min="5" max="5" width="7.5703125" style="23" bestFit="1" customWidth="1"/>
    <col min="6" max="6" width="36.140625" style="23" bestFit="1" customWidth="1"/>
    <col min="12" max="12" width="20.28515625" customWidth="1"/>
    <col min="13" max="13" width="9.7109375" customWidth="1"/>
  </cols>
  <sheetData>
    <row r="1" spans="2:16" ht="13.5" thickBot="1">
      <c r="B1" s="22" t="s">
        <v>36</v>
      </c>
    </row>
    <row r="2" spans="2:16" ht="13.5" thickBot="1">
      <c r="L2" s="813" t="s">
        <v>84</v>
      </c>
      <c r="M2" s="813"/>
    </row>
    <row r="3" spans="2:16" ht="13.5" thickBot="1">
      <c r="B3" s="23" t="s">
        <v>81</v>
      </c>
      <c r="C3" s="23" t="s">
        <v>16</v>
      </c>
      <c r="D3" s="23" t="s">
        <v>14</v>
      </c>
      <c r="E3" s="23" t="s">
        <v>82</v>
      </c>
      <c r="F3" s="23" t="s">
        <v>83</v>
      </c>
      <c r="L3" s="648" t="s">
        <v>85</v>
      </c>
      <c r="M3" s="649" t="s">
        <v>86</v>
      </c>
    </row>
    <row r="4" spans="2:16">
      <c r="B4" s="612">
        <v>1</v>
      </c>
      <c r="C4" s="612">
        <v>1</v>
      </c>
      <c r="D4" s="612">
        <v>10</v>
      </c>
      <c r="E4" s="612">
        <v>2013</v>
      </c>
      <c r="F4" s="609">
        <v>2048.9</v>
      </c>
      <c r="L4" s="650" t="s">
        <v>24</v>
      </c>
      <c r="M4" s="651">
        <f>AVERAGE(F4:F2211)</f>
        <v>2010.7644021739154</v>
      </c>
    </row>
    <row r="5" spans="2:16">
      <c r="B5" s="612">
        <v>2</v>
      </c>
      <c r="C5" s="612">
        <v>1</v>
      </c>
      <c r="D5" s="612">
        <v>10</v>
      </c>
      <c r="E5" s="612">
        <v>2013</v>
      </c>
      <c r="F5" s="609">
        <v>2018.2</v>
      </c>
      <c r="L5" s="650" t="s">
        <v>33</v>
      </c>
      <c r="M5" s="651">
        <f>STDEV(F4:F2211)</f>
        <v>74.327730910040202</v>
      </c>
      <c r="N5" s="94" t="s">
        <v>311</v>
      </c>
      <c r="O5" s="188" t="s">
        <v>14</v>
      </c>
      <c r="P5" s="94" t="s">
        <v>81</v>
      </c>
    </row>
    <row r="6" spans="2:16">
      <c r="B6" s="612">
        <v>3</v>
      </c>
      <c r="C6" s="612">
        <v>1</v>
      </c>
      <c r="D6" s="612">
        <v>10</v>
      </c>
      <c r="E6" s="612">
        <v>2013</v>
      </c>
      <c r="F6" s="609">
        <v>1997.6</v>
      </c>
      <c r="L6" s="650" t="s">
        <v>87</v>
      </c>
      <c r="M6" s="651">
        <f>MIN(F4:F2211)</f>
        <v>1757.4</v>
      </c>
      <c r="N6" s="599">
        <f>INDEX($C$4:$C$2211,MATCH(M6,$F$4:$F$2211,0))</f>
        <v>18</v>
      </c>
      <c r="O6" s="599">
        <f>INDEX($D$4:$D$2211,MATCH(M6,$F$4:$F$2211,0))</f>
        <v>12</v>
      </c>
      <c r="P6" s="599">
        <f>INDEX($B$4:$B$2211,MATCH(M6,$F$4:$F$2211,0))</f>
        <v>14</v>
      </c>
    </row>
    <row r="7" spans="2:16" ht="13.5" thickBot="1">
      <c r="B7" s="612">
        <v>4</v>
      </c>
      <c r="C7" s="612">
        <v>1</v>
      </c>
      <c r="D7" s="612">
        <v>10</v>
      </c>
      <c r="E7" s="612">
        <v>2013</v>
      </c>
      <c r="F7" s="609">
        <v>1988.5</v>
      </c>
      <c r="L7" s="650" t="s">
        <v>88</v>
      </c>
      <c r="M7" s="651">
        <f>MAX(F4:F2211)</f>
        <v>2221.1999999999998</v>
      </c>
      <c r="N7" s="599">
        <f>INDEX($C$4:$C$2211,MATCH(M7,$F$4:$F$2211,0))</f>
        <v>1</v>
      </c>
      <c r="O7" s="599">
        <f>INDEX($D$4:$D$2211,MATCH(M7,$F$4:$F$2211,0))</f>
        <v>12</v>
      </c>
      <c r="P7" s="599">
        <f>INDEX($B$4:$B$2211,MATCH(M7,$F$4:$F$2211,0))</f>
        <v>22</v>
      </c>
    </row>
    <row r="8" spans="2:16">
      <c r="B8" s="612">
        <v>5</v>
      </c>
      <c r="C8" s="612">
        <v>1</v>
      </c>
      <c r="D8" s="612">
        <v>10</v>
      </c>
      <c r="E8" s="612">
        <v>2013</v>
      </c>
      <c r="F8" s="609">
        <v>1931.8</v>
      </c>
      <c r="L8" s="652" t="s">
        <v>89</v>
      </c>
      <c r="M8" s="653">
        <f>+M4/M7</f>
        <v>0.90526040076261283</v>
      </c>
    </row>
    <row r="9" spans="2:16" ht="13.5" thickBot="1">
      <c r="B9" s="612">
        <v>6</v>
      </c>
      <c r="C9" s="612">
        <v>1</v>
      </c>
      <c r="D9" s="612">
        <v>10</v>
      </c>
      <c r="E9" s="612">
        <v>2013</v>
      </c>
      <c r="F9" s="609">
        <v>1934.3</v>
      </c>
      <c r="L9" s="654" t="s">
        <v>90</v>
      </c>
      <c r="M9" s="655">
        <f>+M5/M4</f>
        <v>3.6964912860841186E-2</v>
      </c>
    </row>
    <row r="10" spans="2:16">
      <c r="B10" s="612">
        <v>7</v>
      </c>
      <c r="C10" s="612">
        <v>1</v>
      </c>
      <c r="D10" s="612">
        <v>10</v>
      </c>
      <c r="E10" s="612">
        <v>2013</v>
      </c>
      <c r="F10" s="609">
        <v>1945.1</v>
      </c>
    </row>
    <row r="11" spans="2:16">
      <c r="B11" s="612">
        <v>8</v>
      </c>
      <c r="C11" s="612">
        <v>1</v>
      </c>
      <c r="D11" s="612">
        <v>10</v>
      </c>
      <c r="E11" s="612">
        <v>2013</v>
      </c>
      <c r="F11" s="609">
        <v>1960.2</v>
      </c>
    </row>
    <row r="12" spans="2:16">
      <c r="B12" s="612">
        <v>9</v>
      </c>
      <c r="C12" s="612">
        <v>1</v>
      </c>
      <c r="D12" s="612">
        <v>10</v>
      </c>
      <c r="E12" s="612">
        <v>2013</v>
      </c>
      <c r="F12" s="609">
        <v>1895.7</v>
      </c>
    </row>
    <row r="13" spans="2:16">
      <c r="B13" s="612">
        <v>10</v>
      </c>
      <c r="C13" s="612">
        <v>1</v>
      </c>
      <c r="D13" s="612">
        <v>10</v>
      </c>
      <c r="E13" s="612">
        <v>2013</v>
      </c>
      <c r="F13" s="609">
        <v>1903.5</v>
      </c>
    </row>
    <row r="14" spans="2:16">
      <c r="B14" s="612">
        <v>11</v>
      </c>
      <c r="C14" s="612">
        <v>1</v>
      </c>
      <c r="D14" s="612">
        <v>10</v>
      </c>
      <c r="E14" s="612">
        <v>2013</v>
      </c>
      <c r="F14" s="609">
        <v>1883.4</v>
      </c>
    </row>
    <row r="15" spans="2:16">
      <c r="B15" s="612">
        <v>12</v>
      </c>
      <c r="C15" s="612">
        <v>1</v>
      </c>
      <c r="D15" s="612">
        <v>10</v>
      </c>
      <c r="E15" s="612">
        <v>2013</v>
      </c>
      <c r="F15" s="609">
        <v>1895.2</v>
      </c>
    </row>
    <row r="16" spans="2:16">
      <c r="B16" s="612">
        <v>13</v>
      </c>
      <c r="C16" s="612">
        <v>1</v>
      </c>
      <c r="D16" s="612">
        <v>10</v>
      </c>
      <c r="E16" s="612">
        <v>2013</v>
      </c>
      <c r="F16" s="609">
        <v>1905.7</v>
      </c>
    </row>
    <row r="17" spans="2:6">
      <c r="B17" s="612">
        <v>14</v>
      </c>
      <c r="C17" s="612">
        <v>1</v>
      </c>
      <c r="D17" s="612">
        <v>10</v>
      </c>
      <c r="E17" s="612">
        <v>2013</v>
      </c>
      <c r="F17" s="609">
        <v>1906.2</v>
      </c>
    </row>
    <row r="18" spans="2:6">
      <c r="B18" s="612">
        <v>15</v>
      </c>
      <c r="C18" s="612">
        <v>1</v>
      </c>
      <c r="D18" s="612">
        <v>10</v>
      </c>
      <c r="E18" s="612">
        <v>2013</v>
      </c>
      <c r="F18" s="609">
        <v>1893.3</v>
      </c>
    </row>
    <row r="19" spans="2:6">
      <c r="B19" s="612">
        <v>16</v>
      </c>
      <c r="C19" s="612">
        <v>1</v>
      </c>
      <c r="D19" s="612">
        <v>10</v>
      </c>
      <c r="E19" s="612">
        <v>2013</v>
      </c>
      <c r="F19" s="609">
        <v>1901.4</v>
      </c>
    </row>
    <row r="20" spans="2:6">
      <c r="B20" s="612">
        <v>17</v>
      </c>
      <c r="C20" s="612">
        <v>1</v>
      </c>
      <c r="D20" s="612">
        <v>10</v>
      </c>
      <c r="E20" s="612">
        <v>2013</v>
      </c>
      <c r="F20" s="609">
        <v>1928.2</v>
      </c>
    </row>
    <row r="21" spans="2:6">
      <c r="B21" s="612">
        <v>18</v>
      </c>
      <c r="C21" s="612">
        <v>1</v>
      </c>
      <c r="D21" s="612">
        <v>10</v>
      </c>
      <c r="E21" s="612">
        <v>2013</v>
      </c>
      <c r="F21" s="609">
        <v>1890.2</v>
      </c>
    </row>
    <row r="22" spans="2:6">
      <c r="B22" s="612">
        <v>19</v>
      </c>
      <c r="C22" s="612">
        <v>1</v>
      </c>
      <c r="D22" s="612">
        <v>10</v>
      </c>
      <c r="E22" s="612">
        <v>2013</v>
      </c>
      <c r="F22" s="609">
        <v>1904.6</v>
      </c>
    </row>
    <row r="23" spans="2:6">
      <c r="B23" s="612">
        <v>20</v>
      </c>
      <c r="C23" s="612">
        <v>1</v>
      </c>
      <c r="D23" s="612">
        <v>10</v>
      </c>
      <c r="E23" s="612">
        <v>2013</v>
      </c>
      <c r="F23" s="609">
        <v>1947.4</v>
      </c>
    </row>
    <row r="24" spans="2:6">
      <c r="B24" s="612">
        <v>21</v>
      </c>
      <c r="C24" s="612">
        <v>1</v>
      </c>
      <c r="D24" s="612">
        <v>10</v>
      </c>
      <c r="E24" s="612">
        <v>2013</v>
      </c>
      <c r="F24" s="609">
        <v>2039.1</v>
      </c>
    </row>
    <row r="25" spans="2:6">
      <c r="B25" s="612">
        <v>22</v>
      </c>
      <c r="C25" s="612">
        <v>1</v>
      </c>
      <c r="D25" s="612">
        <v>10</v>
      </c>
      <c r="E25" s="612">
        <v>2013</v>
      </c>
      <c r="F25" s="609">
        <v>2054.5</v>
      </c>
    </row>
    <row r="26" spans="2:6">
      <c r="B26" s="612">
        <v>23</v>
      </c>
      <c r="C26" s="612">
        <v>1</v>
      </c>
      <c r="D26" s="612">
        <v>10</v>
      </c>
      <c r="E26" s="612">
        <v>2013</v>
      </c>
      <c r="F26" s="609">
        <v>2069.3000000000002</v>
      </c>
    </row>
    <row r="27" spans="2:6">
      <c r="B27" s="612">
        <v>24</v>
      </c>
      <c r="C27" s="612">
        <v>1</v>
      </c>
      <c r="D27" s="612">
        <v>10</v>
      </c>
      <c r="E27" s="612">
        <v>2013</v>
      </c>
      <c r="F27" s="609">
        <v>2040.1</v>
      </c>
    </row>
    <row r="28" spans="2:6">
      <c r="B28" s="612">
        <v>1</v>
      </c>
      <c r="C28" s="612">
        <v>2</v>
      </c>
      <c r="D28" s="612">
        <v>10</v>
      </c>
      <c r="E28" s="612">
        <v>2013</v>
      </c>
      <c r="F28" s="609">
        <v>2018</v>
      </c>
    </row>
    <row r="29" spans="2:6">
      <c r="B29" s="612">
        <v>2</v>
      </c>
      <c r="C29" s="612">
        <v>2</v>
      </c>
      <c r="D29" s="612">
        <v>10</v>
      </c>
      <c r="E29" s="612">
        <v>2013</v>
      </c>
      <c r="F29" s="609">
        <v>1989.7</v>
      </c>
    </row>
    <row r="30" spans="2:6">
      <c r="B30" s="612">
        <v>3</v>
      </c>
      <c r="C30" s="612">
        <v>2</v>
      </c>
      <c r="D30" s="612">
        <v>10</v>
      </c>
      <c r="E30" s="612">
        <v>2013</v>
      </c>
      <c r="F30" s="609">
        <v>1994.5</v>
      </c>
    </row>
    <row r="31" spans="2:6">
      <c r="B31" s="612">
        <v>4</v>
      </c>
      <c r="C31" s="612">
        <v>2</v>
      </c>
      <c r="D31" s="612">
        <v>10</v>
      </c>
      <c r="E31" s="612">
        <v>2013</v>
      </c>
      <c r="F31" s="609">
        <v>1989</v>
      </c>
    </row>
    <row r="32" spans="2:6">
      <c r="B32" s="612">
        <v>5</v>
      </c>
      <c r="C32" s="612">
        <v>2</v>
      </c>
      <c r="D32" s="612">
        <v>10</v>
      </c>
      <c r="E32" s="612">
        <v>2013</v>
      </c>
      <c r="F32" s="609">
        <v>1974.6</v>
      </c>
    </row>
    <row r="33" spans="2:6">
      <c r="B33" s="612">
        <v>6</v>
      </c>
      <c r="C33" s="612">
        <v>2</v>
      </c>
      <c r="D33" s="612">
        <v>10</v>
      </c>
      <c r="E33" s="612">
        <v>2013</v>
      </c>
      <c r="F33" s="609">
        <v>1924.5</v>
      </c>
    </row>
    <row r="34" spans="2:6">
      <c r="B34" s="612">
        <v>7</v>
      </c>
      <c r="C34" s="612">
        <v>2</v>
      </c>
      <c r="D34" s="612">
        <v>10</v>
      </c>
      <c r="E34" s="612">
        <v>2013</v>
      </c>
      <c r="F34" s="609">
        <v>1981.9</v>
      </c>
    </row>
    <row r="35" spans="2:6">
      <c r="B35" s="612">
        <v>8</v>
      </c>
      <c r="C35" s="612">
        <v>2</v>
      </c>
      <c r="D35" s="612">
        <v>10</v>
      </c>
      <c r="E35" s="612">
        <v>2013</v>
      </c>
      <c r="F35" s="609">
        <v>1999.8</v>
      </c>
    </row>
    <row r="36" spans="2:6">
      <c r="B36" s="612">
        <v>9</v>
      </c>
      <c r="C36" s="612">
        <v>2</v>
      </c>
      <c r="D36" s="612">
        <v>10</v>
      </c>
      <c r="E36" s="612">
        <v>2013</v>
      </c>
      <c r="F36" s="609">
        <v>1946.6</v>
      </c>
    </row>
    <row r="37" spans="2:6">
      <c r="B37" s="612">
        <v>10</v>
      </c>
      <c r="C37" s="612">
        <v>2</v>
      </c>
      <c r="D37" s="612">
        <v>10</v>
      </c>
      <c r="E37" s="612">
        <v>2013</v>
      </c>
      <c r="F37" s="609">
        <v>2002.1</v>
      </c>
    </row>
    <row r="38" spans="2:6">
      <c r="B38" s="612">
        <v>11</v>
      </c>
      <c r="C38" s="612">
        <v>2</v>
      </c>
      <c r="D38" s="612">
        <v>10</v>
      </c>
      <c r="E38" s="612">
        <v>2013</v>
      </c>
      <c r="F38" s="609">
        <v>1989.3</v>
      </c>
    </row>
    <row r="39" spans="2:6">
      <c r="B39" s="612">
        <v>12</v>
      </c>
      <c r="C39" s="612">
        <v>2</v>
      </c>
      <c r="D39" s="612">
        <v>10</v>
      </c>
      <c r="E39" s="612">
        <v>2013</v>
      </c>
      <c r="F39" s="609">
        <v>1986.8</v>
      </c>
    </row>
    <row r="40" spans="2:6">
      <c r="B40" s="612">
        <v>13</v>
      </c>
      <c r="C40" s="612">
        <v>2</v>
      </c>
      <c r="D40" s="612">
        <v>10</v>
      </c>
      <c r="E40" s="612">
        <v>2013</v>
      </c>
      <c r="F40" s="609">
        <v>1991.7</v>
      </c>
    </row>
    <row r="41" spans="2:6">
      <c r="B41" s="612">
        <v>14</v>
      </c>
      <c r="C41" s="612">
        <v>2</v>
      </c>
      <c r="D41" s="612">
        <v>10</v>
      </c>
      <c r="E41" s="612">
        <v>2013</v>
      </c>
      <c r="F41" s="609">
        <v>1935.6</v>
      </c>
    </row>
    <row r="42" spans="2:6">
      <c r="B42" s="612">
        <v>15</v>
      </c>
      <c r="C42" s="612">
        <v>2</v>
      </c>
      <c r="D42" s="612">
        <v>10</v>
      </c>
      <c r="E42" s="612">
        <v>2013</v>
      </c>
      <c r="F42" s="609">
        <v>1979.7</v>
      </c>
    </row>
    <row r="43" spans="2:6">
      <c r="B43" s="612">
        <v>16</v>
      </c>
      <c r="C43" s="612">
        <v>2</v>
      </c>
      <c r="D43" s="612">
        <v>10</v>
      </c>
      <c r="E43" s="612">
        <v>2013</v>
      </c>
      <c r="F43" s="609">
        <v>1987</v>
      </c>
    </row>
    <row r="44" spans="2:6">
      <c r="B44" s="612">
        <v>17</v>
      </c>
      <c r="C44" s="612">
        <v>2</v>
      </c>
      <c r="D44" s="612">
        <v>10</v>
      </c>
      <c r="E44" s="612">
        <v>2013</v>
      </c>
      <c r="F44" s="609">
        <v>1991.8</v>
      </c>
    </row>
    <row r="45" spans="2:6">
      <c r="B45" s="612">
        <v>18</v>
      </c>
      <c r="C45" s="612">
        <v>2</v>
      </c>
      <c r="D45" s="612">
        <v>10</v>
      </c>
      <c r="E45" s="612">
        <v>2013</v>
      </c>
      <c r="F45" s="609">
        <v>1974.9</v>
      </c>
    </row>
    <row r="46" spans="2:6">
      <c r="B46" s="612">
        <v>19</v>
      </c>
      <c r="C46" s="612">
        <v>2</v>
      </c>
      <c r="D46" s="612">
        <v>10</v>
      </c>
      <c r="E46" s="612">
        <v>2013</v>
      </c>
      <c r="F46" s="609">
        <v>1871.4</v>
      </c>
    </row>
    <row r="47" spans="2:6">
      <c r="B47" s="612">
        <v>20</v>
      </c>
      <c r="C47" s="612">
        <v>2</v>
      </c>
      <c r="D47" s="612">
        <v>10</v>
      </c>
      <c r="E47" s="612">
        <v>2013</v>
      </c>
      <c r="F47" s="609">
        <v>1911.6</v>
      </c>
    </row>
    <row r="48" spans="2:6">
      <c r="B48" s="612">
        <v>21</v>
      </c>
      <c r="C48" s="612">
        <v>2</v>
      </c>
      <c r="D48" s="612">
        <v>10</v>
      </c>
      <c r="E48" s="612">
        <v>2013</v>
      </c>
      <c r="F48" s="609">
        <v>2062.1999999999998</v>
      </c>
    </row>
    <row r="49" spans="2:6">
      <c r="B49" s="612">
        <v>22</v>
      </c>
      <c r="C49" s="612">
        <v>2</v>
      </c>
      <c r="D49" s="612">
        <v>10</v>
      </c>
      <c r="E49" s="612">
        <v>2013</v>
      </c>
      <c r="F49" s="609">
        <v>2078.1</v>
      </c>
    </row>
    <row r="50" spans="2:6">
      <c r="B50" s="612">
        <v>23</v>
      </c>
      <c r="C50" s="612">
        <v>2</v>
      </c>
      <c r="D50" s="612">
        <v>10</v>
      </c>
      <c r="E50" s="612">
        <v>2013</v>
      </c>
      <c r="F50" s="609">
        <v>2094.8000000000002</v>
      </c>
    </row>
    <row r="51" spans="2:6">
      <c r="B51" s="612">
        <v>24</v>
      </c>
      <c r="C51" s="612">
        <v>2</v>
      </c>
      <c r="D51" s="612">
        <v>10</v>
      </c>
      <c r="E51" s="612">
        <v>2013</v>
      </c>
      <c r="F51" s="609">
        <v>2051.6999999999998</v>
      </c>
    </row>
    <row r="52" spans="2:6">
      <c r="B52" s="612">
        <v>1</v>
      </c>
      <c r="C52" s="612">
        <v>3</v>
      </c>
      <c r="D52" s="612">
        <v>10</v>
      </c>
      <c r="E52" s="612">
        <v>2013</v>
      </c>
      <c r="F52" s="609">
        <v>1997.4</v>
      </c>
    </row>
    <row r="53" spans="2:6">
      <c r="B53" s="612">
        <v>2</v>
      </c>
      <c r="C53" s="612">
        <v>3</v>
      </c>
      <c r="D53" s="612">
        <v>10</v>
      </c>
      <c r="E53" s="612">
        <v>2013</v>
      </c>
      <c r="F53" s="609">
        <v>1971</v>
      </c>
    </row>
    <row r="54" spans="2:6">
      <c r="B54" s="612">
        <v>3</v>
      </c>
      <c r="C54" s="612">
        <v>3</v>
      </c>
      <c r="D54" s="612">
        <v>10</v>
      </c>
      <c r="E54" s="612">
        <v>2013</v>
      </c>
      <c r="F54" s="609">
        <v>1951.3</v>
      </c>
    </row>
    <row r="55" spans="2:6">
      <c r="B55" s="612">
        <v>4</v>
      </c>
      <c r="C55" s="612">
        <v>3</v>
      </c>
      <c r="D55" s="612">
        <v>10</v>
      </c>
      <c r="E55" s="612">
        <v>2013</v>
      </c>
      <c r="F55" s="609">
        <v>1952.9</v>
      </c>
    </row>
    <row r="56" spans="2:6">
      <c r="B56" s="612">
        <v>5</v>
      </c>
      <c r="C56" s="612">
        <v>3</v>
      </c>
      <c r="D56" s="612">
        <v>10</v>
      </c>
      <c r="E56" s="612">
        <v>2013</v>
      </c>
      <c r="F56" s="609">
        <v>1957.4</v>
      </c>
    </row>
    <row r="57" spans="2:6">
      <c r="B57" s="612">
        <v>6</v>
      </c>
      <c r="C57" s="612">
        <v>3</v>
      </c>
      <c r="D57" s="612">
        <v>10</v>
      </c>
      <c r="E57" s="612">
        <v>2013</v>
      </c>
      <c r="F57" s="609">
        <v>1948.2</v>
      </c>
    </row>
    <row r="58" spans="2:6">
      <c r="B58" s="612">
        <v>7</v>
      </c>
      <c r="C58" s="612">
        <v>3</v>
      </c>
      <c r="D58" s="612">
        <v>10</v>
      </c>
      <c r="E58" s="612">
        <v>2013</v>
      </c>
      <c r="F58" s="609">
        <v>1964.7</v>
      </c>
    </row>
    <row r="59" spans="2:6">
      <c r="B59" s="612">
        <v>8</v>
      </c>
      <c r="C59" s="612">
        <v>3</v>
      </c>
      <c r="D59" s="612">
        <v>10</v>
      </c>
      <c r="E59" s="612">
        <v>2013</v>
      </c>
      <c r="F59" s="609">
        <v>1964.9</v>
      </c>
    </row>
    <row r="60" spans="2:6">
      <c r="B60" s="612">
        <v>9</v>
      </c>
      <c r="C60" s="612">
        <v>3</v>
      </c>
      <c r="D60" s="612">
        <v>10</v>
      </c>
      <c r="E60" s="612">
        <v>2013</v>
      </c>
      <c r="F60" s="609">
        <v>1931.2</v>
      </c>
    </row>
    <row r="61" spans="2:6">
      <c r="B61" s="612">
        <v>10</v>
      </c>
      <c r="C61" s="612">
        <v>3</v>
      </c>
      <c r="D61" s="612">
        <v>10</v>
      </c>
      <c r="E61" s="612">
        <v>2013</v>
      </c>
      <c r="F61" s="609">
        <v>1937.1</v>
      </c>
    </row>
    <row r="62" spans="2:6">
      <c r="B62" s="612">
        <v>11</v>
      </c>
      <c r="C62" s="612">
        <v>3</v>
      </c>
      <c r="D62" s="612">
        <v>10</v>
      </c>
      <c r="E62" s="612">
        <v>2013</v>
      </c>
      <c r="F62" s="609">
        <v>1908.7</v>
      </c>
    </row>
    <row r="63" spans="2:6">
      <c r="B63" s="612">
        <v>12</v>
      </c>
      <c r="C63" s="612">
        <v>3</v>
      </c>
      <c r="D63" s="612">
        <v>10</v>
      </c>
      <c r="E63" s="612">
        <v>2013</v>
      </c>
      <c r="F63" s="609">
        <v>1886.9</v>
      </c>
    </row>
    <row r="64" spans="2:6">
      <c r="B64" s="612">
        <v>13</v>
      </c>
      <c r="C64" s="612">
        <v>3</v>
      </c>
      <c r="D64" s="612">
        <v>10</v>
      </c>
      <c r="E64" s="612">
        <v>2013</v>
      </c>
      <c r="F64" s="609">
        <v>1916.4</v>
      </c>
    </row>
    <row r="65" spans="2:6">
      <c r="B65" s="612">
        <v>14</v>
      </c>
      <c r="C65" s="612">
        <v>3</v>
      </c>
      <c r="D65" s="612">
        <v>10</v>
      </c>
      <c r="E65" s="612">
        <v>2013</v>
      </c>
      <c r="F65" s="609">
        <v>1904.4</v>
      </c>
    </row>
    <row r="66" spans="2:6">
      <c r="B66" s="612">
        <v>15</v>
      </c>
      <c r="C66" s="612">
        <v>3</v>
      </c>
      <c r="D66" s="612">
        <v>10</v>
      </c>
      <c r="E66" s="612">
        <v>2013</v>
      </c>
      <c r="F66" s="609">
        <v>1911.2</v>
      </c>
    </row>
    <row r="67" spans="2:6">
      <c r="B67" s="612">
        <v>16</v>
      </c>
      <c r="C67" s="612">
        <v>3</v>
      </c>
      <c r="D67" s="612">
        <v>10</v>
      </c>
      <c r="E67" s="612">
        <v>2013</v>
      </c>
      <c r="F67" s="609">
        <v>1919.3</v>
      </c>
    </row>
    <row r="68" spans="2:6">
      <c r="B68" s="612">
        <v>17</v>
      </c>
      <c r="C68" s="612">
        <v>3</v>
      </c>
      <c r="D68" s="612">
        <v>10</v>
      </c>
      <c r="E68" s="612">
        <v>2013</v>
      </c>
      <c r="F68" s="609">
        <v>1936.8</v>
      </c>
    </row>
    <row r="69" spans="2:6">
      <c r="B69" s="612">
        <v>18</v>
      </c>
      <c r="C69" s="612">
        <v>3</v>
      </c>
      <c r="D69" s="612">
        <v>10</v>
      </c>
      <c r="E69" s="612">
        <v>2013</v>
      </c>
      <c r="F69" s="609">
        <v>1933.2</v>
      </c>
    </row>
    <row r="70" spans="2:6">
      <c r="B70" s="612">
        <v>19</v>
      </c>
      <c r="C70" s="612">
        <v>3</v>
      </c>
      <c r="D70" s="612">
        <v>10</v>
      </c>
      <c r="E70" s="612">
        <v>2013</v>
      </c>
      <c r="F70" s="609">
        <v>1950.4</v>
      </c>
    </row>
    <row r="71" spans="2:6">
      <c r="B71" s="612">
        <v>20</v>
      </c>
      <c r="C71" s="612">
        <v>3</v>
      </c>
      <c r="D71" s="612">
        <v>10</v>
      </c>
      <c r="E71" s="612">
        <v>2013</v>
      </c>
      <c r="F71" s="609">
        <v>1974.7</v>
      </c>
    </row>
    <row r="72" spans="2:6">
      <c r="B72" s="612">
        <v>21</v>
      </c>
      <c r="C72" s="612">
        <v>3</v>
      </c>
      <c r="D72" s="612">
        <v>10</v>
      </c>
      <c r="E72" s="612">
        <v>2013</v>
      </c>
      <c r="F72" s="609">
        <v>2065.6</v>
      </c>
    </row>
    <row r="73" spans="2:6">
      <c r="B73" s="612">
        <v>22</v>
      </c>
      <c r="C73" s="612">
        <v>3</v>
      </c>
      <c r="D73" s="612">
        <v>10</v>
      </c>
      <c r="E73" s="612">
        <v>2013</v>
      </c>
      <c r="F73" s="609">
        <v>2053.8000000000002</v>
      </c>
    </row>
    <row r="74" spans="2:6">
      <c r="B74" s="612">
        <v>23</v>
      </c>
      <c r="C74" s="612">
        <v>3</v>
      </c>
      <c r="D74" s="612">
        <v>10</v>
      </c>
      <c r="E74" s="612">
        <v>2013</v>
      </c>
      <c r="F74" s="609">
        <v>2063</v>
      </c>
    </row>
    <row r="75" spans="2:6">
      <c r="B75" s="612">
        <v>24</v>
      </c>
      <c r="C75" s="612">
        <v>3</v>
      </c>
      <c r="D75" s="612">
        <v>10</v>
      </c>
      <c r="E75" s="612">
        <v>2013</v>
      </c>
      <c r="F75" s="609">
        <v>2038.8</v>
      </c>
    </row>
    <row r="76" spans="2:6">
      <c r="B76" s="612">
        <v>1</v>
      </c>
      <c r="C76" s="612">
        <v>4</v>
      </c>
      <c r="D76" s="612">
        <v>10</v>
      </c>
      <c r="E76" s="612">
        <v>2013</v>
      </c>
      <c r="F76" s="609">
        <v>2026.5</v>
      </c>
    </row>
    <row r="77" spans="2:6">
      <c r="B77" s="612">
        <v>2</v>
      </c>
      <c r="C77" s="612">
        <v>4</v>
      </c>
      <c r="D77" s="612">
        <v>10</v>
      </c>
      <c r="E77" s="612">
        <v>2013</v>
      </c>
      <c r="F77" s="609">
        <v>2006.9</v>
      </c>
    </row>
    <row r="78" spans="2:6">
      <c r="B78" s="612">
        <v>3</v>
      </c>
      <c r="C78" s="612">
        <v>4</v>
      </c>
      <c r="D78" s="612">
        <v>10</v>
      </c>
      <c r="E78" s="612">
        <v>2013</v>
      </c>
      <c r="F78" s="609">
        <v>1987.5</v>
      </c>
    </row>
    <row r="79" spans="2:6">
      <c r="B79" s="612">
        <v>4</v>
      </c>
      <c r="C79" s="612">
        <v>4</v>
      </c>
      <c r="D79" s="612">
        <v>10</v>
      </c>
      <c r="E79" s="612">
        <v>2013</v>
      </c>
      <c r="F79" s="609">
        <v>1984.8</v>
      </c>
    </row>
    <row r="80" spans="2:6">
      <c r="B80" s="612">
        <v>5</v>
      </c>
      <c r="C80" s="612">
        <v>4</v>
      </c>
      <c r="D80" s="612">
        <v>10</v>
      </c>
      <c r="E80" s="612">
        <v>2013</v>
      </c>
      <c r="F80" s="609">
        <v>1953.2</v>
      </c>
    </row>
    <row r="81" spans="2:6">
      <c r="B81" s="612">
        <v>6</v>
      </c>
      <c r="C81" s="612">
        <v>4</v>
      </c>
      <c r="D81" s="612">
        <v>10</v>
      </c>
      <c r="E81" s="612">
        <v>2013</v>
      </c>
      <c r="F81" s="609">
        <v>1936.2</v>
      </c>
    </row>
    <row r="82" spans="2:6">
      <c r="B82" s="612">
        <v>7</v>
      </c>
      <c r="C82" s="612">
        <v>4</v>
      </c>
      <c r="D82" s="612">
        <v>10</v>
      </c>
      <c r="E82" s="612">
        <v>2013</v>
      </c>
      <c r="F82" s="609">
        <v>1949.2</v>
      </c>
    </row>
    <row r="83" spans="2:6">
      <c r="B83" s="612">
        <v>8</v>
      </c>
      <c r="C83" s="612">
        <v>4</v>
      </c>
      <c r="D83" s="612">
        <v>10</v>
      </c>
      <c r="E83" s="612">
        <v>2013</v>
      </c>
      <c r="F83" s="609">
        <v>1937.9</v>
      </c>
    </row>
    <row r="84" spans="2:6">
      <c r="B84" s="612">
        <v>9</v>
      </c>
      <c r="C84" s="612">
        <v>4</v>
      </c>
      <c r="D84" s="612">
        <v>10</v>
      </c>
      <c r="E84" s="612">
        <v>2013</v>
      </c>
      <c r="F84" s="609">
        <v>1964.4</v>
      </c>
    </row>
    <row r="85" spans="2:6">
      <c r="B85" s="612">
        <v>10</v>
      </c>
      <c r="C85" s="612">
        <v>4</v>
      </c>
      <c r="D85" s="612">
        <v>10</v>
      </c>
      <c r="E85" s="612">
        <v>2013</v>
      </c>
      <c r="F85" s="609">
        <v>1978.2</v>
      </c>
    </row>
    <row r="86" spans="2:6">
      <c r="B86" s="612">
        <v>11</v>
      </c>
      <c r="C86" s="612">
        <v>4</v>
      </c>
      <c r="D86" s="612">
        <v>10</v>
      </c>
      <c r="E86" s="612">
        <v>2013</v>
      </c>
      <c r="F86" s="609">
        <v>1992.8</v>
      </c>
    </row>
    <row r="87" spans="2:6">
      <c r="B87" s="612">
        <v>12</v>
      </c>
      <c r="C87" s="612">
        <v>4</v>
      </c>
      <c r="D87" s="612">
        <v>10</v>
      </c>
      <c r="E87" s="612">
        <v>2013</v>
      </c>
      <c r="F87" s="609">
        <v>1995.2</v>
      </c>
    </row>
    <row r="88" spans="2:6">
      <c r="B88" s="612">
        <v>13</v>
      </c>
      <c r="C88" s="612">
        <v>4</v>
      </c>
      <c r="D88" s="612">
        <v>10</v>
      </c>
      <c r="E88" s="612">
        <v>2013</v>
      </c>
      <c r="F88" s="609">
        <v>1997.6</v>
      </c>
    </row>
    <row r="89" spans="2:6">
      <c r="B89" s="612">
        <v>14</v>
      </c>
      <c r="C89" s="612">
        <v>4</v>
      </c>
      <c r="D89" s="612">
        <v>10</v>
      </c>
      <c r="E89" s="612">
        <v>2013</v>
      </c>
      <c r="F89" s="609">
        <v>1999.8</v>
      </c>
    </row>
    <row r="90" spans="2:6">
      <c r="B90" s="612">
        <v>15</v>
      </c>
      <c r="C90" s="612">
        <v>4</v>
      </c>
      <c r="D90" s="612">
        <v>10</v>
      </c>
      <c r="E90" s="612">
        <v>2013</v>
      </c>
      <c r="F90" s="609">
        <v>1998.4</v>
      </c>
    </row>
    <row r="91" spans="2:6">
      <c r="B91" s="612">
        <v>16</v>
      </c>
      <c r="C91" s="612">
        <v>4</v>
      </c>
      <c r="D91" s="612">
        <v>10</v>
      </c>
      <c r="E91" s="612">
        <v>2013</v>
      </c>
      <c r="F91" s="609">
        <v>1989.3</v>
      </c>
    </row>
    <row r="92" spans="2:6">
      <c r="B92" s="612">
        <v>17</v>
      </c>
      <c r="C92" s="612">
        <v>4</v>
      </c>
      <c r="D92" s="612">
        <v>10</v>
      </c>
      <c r="E92" s="612">
        <v>2013</v>
      </c>
      <c r="F92" s="609">
        <v>2014.5</v>
      </c>
    </row>
    <row r="93" spans="2:6">
      <c r="B93" s="612">
        <v>18</v>
      </c>
      <c r="C93" s="612">
        <v>4</v>
      </c>
      <c r="D93" s="612">
        <v>10</v>
      </c>
      <c r="E93" s="612">
        <v>2013</v>
      </c>
      <c r="F93" s="609">
        <v>2011.8</v>
      </c>
    </row>
    <row r="94" spans="2:6">
      <c r="B94" s="612">
        <v>19</v>
      </c>
      <c r="C94" s="612">
        <v>4</v>
      </c>
      <c r="D94" s="612">
        <v>10</v>
      </c>
      <c r="E94" s="612">
        <v>2013</v>
      </c>
      <c r="F94" s="609">
        <v>1915.7</v>
      </c>
    </row>
    <row r="95" spans="2:6">
      <c r="B95" s="612">
        <v>20</v>
      </c>
      <c r="C95" s="612">
        <v>4</v>
      </c>
      <c r="D95" s="612">
        <v>10</v>
      </c>
      <c r="E95" s="612">
        <v>2013</v>
      </c>
      <c r="F95" s="609">
        <v>1871.1</v>
      </c>
    </row>
    <row r="96" spans="2:6">
      <c r="B96" s="612">
        <v>21</v>
      </c>
      <c r="C96" s="612">
        <v>4</v>
      </c>
      <c r="D96" s="612">
        <v>10</v>
      </c>
      <c r="E96" s="612">
        <v>2013</v>
      </c>
      <c r="F96" s="609">
        <v>1945.3</v>
      </c>
    </row>
    <row r="97" spans="2:6">
      <c r="B97" s="612">
        <v>22</v>
      </c>
      <c r="C97" s="612">
        <v>4</v>
      </c>
      <c r="D97" s="612">
        <v>10</v>
      </c>
      <c r="E97" s="612">
        <v>2013</v>
      </c>
      <c r="F97" s="609">
        <v>1988.8</v>
      </c>
    </row>
    <row r="98" spans="2:6">
      <c r="B98" s="612">
        <v>23</v>
      </c>
      <c r="C98" s="612">
        <v>4</v>
      </c>
      <c r="D98" s="612">
        <v>10</v>
      </c>
      <c r="E98" s="612">
        <v>2013</v>
      </c>
      <c r="F98" s="609">
        <v>1977</v>
      </c>
    </row>
    <row r="99" spans="2:6">
      <c r="B99" s="612">
        <v>24</v>
      </c>
      <c r="C99" s="612">
        <v>4</v>
      </c>
      <c r="D99" s="612">
        <v>10</v>
      </c>
      <c r="E99" s="612">
        <v>2013</v>
      </c>
      <c r="F99" s="609">
        <v>1946.3</v>
      </c>
    </row>
    <row r="100" spans="2:6">
      <c r="B100" s="612">
        <v>1</v>
      </c>
      <c r="C100" s="612">
        <v>5</v>
      </c>
      <c r="D100" s="612">
        <v>10</v>
      </c>
      <c r="E100" s="612">
        <v>2013</v>
      </c>
      <c r="F100" s="609">
        <v>1910</v>
      </c>
    </row>
    <row r="101" spans="2:6">
      <c r="B101" s="612">
        <v>2</v>
      </c>
      <c r="C101" s="612">
        <v>5</v>
      </c>
      <c r="D101" s="612">
        <v>10</v>
      </c>
      <c r="E101" s="612">
        <v>2013</v>
      </c>
      <c r="F101" s="609">
        <v>1914.8</v>
      </c>
    </row>
    <row r="102" spans="2:6">
      <c r="B102" s="612">
        <v>3</v>
      </c>
      <c r="C102" s="612">
        <v>5</v>
      </c>
      <c r="D102" s="612">
        <v>10</v>
      </c>
      <c r="E102" s="612">
        <v>2013</v>
      </c>
      <c r="F102" s="609">
        <v>1933.9</v>
      </c>
    </row>
    <row r="103" spans="2:6">
      <c r="B103" s="612">
        <v>4</v>
      </c>
      <c r="C103" s="612">
        <v>5</v>
      </c>
      <c r="D103" s="612">
        <v>10</v>
      </c>
      <c r="E103" s="612">
        <v>2013</v>
      </c>
      <c r="F103" s="609">
        <v>1945.1</v>
      </c>
    </row>
    <row r="104" spans="2:6">
      <c r="B104" s="612">
        <v>5</v>
      </c>
      <c r="C104" s="612">
        <v>5</v>
      </c>
      <c r="D104" s="612">
        <v>10</v>
      </c>
      <c r="E104" s="612">
        <v>2013</v>
      </c>
      <c r="F104" s="609">
        <v>1950.6</v>
      </c>
    </row>
    <row r="105" spans="2:6">
      <c r="B105" s="612">
        <v>6</v>
      </c>
      <c r="C105" s="612">
        <v>5</v>
      </c>
      <c r="D105" s="612">
        <v>10</v>
      </c>
      <c r="E105" s="612">
        <v>2013</v>
      </c>
      <c r="F105" s="609">
        <v>1940.8</v>
      </c>
    </row>
    <row r="106" spans="2:6">
      <c r="B106" s="612">
        <v>7</v>
      </c>
      <c r="C106" s="612">
        <v>5</v>
      </c>
      <c r="D106" s="612">
        <v>10</v>
      </c>
      <c r="E106" s="612">
        <v>2013</v>
      </c>
      <c r="F106" s="609">
        <v>1980.4</v>
      </c>
    </row>
    <row r="107" spans="2:6">
      <c r="B107" s="612">
        <v>8</v>
      </c>
      <c r="C107" s="612">
        <v>5</v>
      </c>
      <c r="D107" s="612">
        <v>10</v>
      </c>
      <c r="E107" s="612">
        <v>2013</v>
      </c>
      <c r="F107" s="609">
        <v>1949.8</v>
      </c>
    </row>
    <row r="108" spans="2:6">
      <c r="B108" s="612">
        <v>9</v>
      </c>
      <c r="C108" s="612">
        <v>5</v>
      </c>
      <c r="D108" s="612">
        <v>10</v>
      </c>
      <c r="E108" s="612">
        <v>2013</v>
      </c>
      <c r="F108" s="609">
        <v>1905.6</v>
      </c>
    </row>
    <row r="109" spans="2:6">
      <c r="B109" s="612">
        <v>10</v>
      </c>
      <c r="C109" s="612">
        <v>5</v>
      </c>
      <c r="D109" s="612">
        <v>10</v>
      </c>
      <c r="E109" s="612">
        <v>2013</v>
      </c>
      <c r="F109" s="609">
        <v>1914.7</v>
      </c>
    </row>
    <row r="110" spans="2:6">
      <c r="B110" s="612">
        <v>11</v>
      </c>
      <c r="C110" s="612">
        <v>5</v>
      </c>
      <c r="D110" s="612">
        <v>10</v>
      </c>
      <c r="E110" s="612">
        <v>2013</v>
      </c>
      <c r="F110" s="609">
        <v>1906.6</v>
      </c>
    </row>
    <row r="111" spans="2:6">
      <c r="B111" s="612">
        <v>12</v>
      </c>
      <c r="C111" s="612">
        <v>5</v>
      </c>
      <c r="D111" s="612">
        <v>10</v>
      </c>
      <c r="E111" s="612">
        <v>2013</v>
      </c>
      <c r="F111" s="609">
        <v>1925.4</v>
      </c>
    </row>
    <row r="112" spans="2:6">
      <c r="B112" s="612">
        <v>13</v>
      </c>
      <c r="C112" s="612">
        <v>5</v>
      </c>
      <c r="D112" s="612">
        <v>10</v>
      </c>
      <c r="E112" s="612">
        <v>2013</v>
      </c>
      <c r="F112" s="609">
        <v>1917.7</v>
      </c>
    </row>
    <row r="113" spans="2:6">
      <c r="B113" s="612">
        <v>14</v>
      </c>
      <c r="C113" s="612">
        <v>5</v>
      </c>
      <c r="D113" s="612">
        <v>10</v>
      </c>
      <c r="E113" s="612">
        <v>2013</v>
      </c>
      <c r="F113" s="609">
        <v>1922</v>
      </c>
    </row>
    <row r="114" spans="2:6">
      <c r="B114" s="612">
        <v>15</v>
      </c>
      <c r="C114" s="612">
        <v>5</v>
      </c>
      <c r="D114" s="612">
        <v>10</v>
      </c>
      <c r="E114" s="612">
        <v>2013</v>
      </c>
      <c r="F114" s="609">
        <v>1915.5</v>
      </c>
    </row>
    <row r="115" spans="2:6">
      <c r="B115" s="612">
        <v>16</v>
      </c>
      <c r="C115" s="612">
        <v>5</v>
      </c>
      <c r="D115" s="612">
        <v>10</v>
      </c>
      <c r="E115" s="612">
        <v>2013</v>
      </c>
      <c r="F115" s="609">
        <v>1969</v>
      </c>
    </row>
    <row r="116" spans="2:6">
      <c r="B116" s="612">
        <v>17</v>
      </c>
      <c r="C116" s="612">
        <v>5</v>
      </c>
      <c r="D116" s="612">
        <v>10</v>
      </c>
      <c r="E116" s="612">
        <v>2013</v>
      </c>
      <c r="F116" s="609">
        <v>2002.8</v>
      </c>
    </row>
    <row r="117" spans="2:6">
      <c r="B117" s="612">
        <v>18</v>
      </c>
      <c r="C117" s="612">
        <v>5</v>
      </c>
      <c r="D117" s="612">
        <v>10</v>
      </c>
      <c r="E117" s="612">
        <v>2013</v>
      </c>
      <c r="F117" s="609">
        <v>2013.5</v>
      </c>
    </row>
    <row r="118" spans="2:6">
      <c r="B118" s="612">
        <v>19</v>
      </c>
      <c r="C118" s="612">
        <v>5</v>
      </c>
      <c r="D118" s="612">
        <v>10</v>
      </c>
      <c r="E118" s="612">
        <v>2013</v>
      </c>
      <c r="F118" s="609">
        <v>2046.3</v>
      </c>
    </row>
    <row r="119" spans="2:6">
      <c r="B119" s="612">
        <v>20</v>
      </c>
      <c r="C119" s="612">
        <v>5</v>
      </c>
      <c r="D119" s="612">
        <v>10</v>
      </c>
      <c r="E119" s="612">
        <v>2013</v>
      </c>
      <c r="F119" s="609">
        <v>2048.1999999999998</v>
      </c>
    </row>
    <row r="120" spans="2:6">
      <c r="B120" s="612">
        <v>21</v>
      </c>
      <c r="C120" s="612">
        <v>5</v>
      </c>
      <c r="D120" s="612">
        <v>10</v>
      </c>
      <c r="E120" s="612">
        <v>2013</v>
      </c>
      <c r="F120" s="609">
        <v>2055.1999999999998</v>
      </c>
    </row>
    <row r="121" spans="2:6">
      <c r="B121" s="612">
        <v>22</v>
      </c>
      <c r="C121" s="612">
        <v>5</v>
      </c>
      <c r="D121" s="612">
        <v>10</v>
      </c>
      <c r="E121" s="612">
        <v>2013</v>
      </c>
      <c r="F121" s="609">
        <v>2081.1</v>
      </c>
    </row>
    <row r="122" spans="2:6">
      <c r="B122" s="612">
        <v>23</v>
      </c>
      <c r="C122" s="612">
        <v>5</v>
      </c>
      <c r="D122" s="612">
        <v>10</v>
      </c>
      <c r="E122" s="612">
        <v>2013</v>
      </c>
      <c r="F122" s="609">
        <v>2060.3000000000002</v>
      </c>
    </row>
    <row r="123" spans="2:6">
      <c r="B123" s="612">
        <v>24</v>
      </c>
      <c r="C123" s="612">
        <v>5</v>
      </c>
      <c r="D123" s="612">
        <v>10</v>
      </c>
      <c r="E123" s="612">
        <v>2013</v>
      </c>
      <c r="F123" s="609">
        <v>2068.5</v>
      </c>
    </row>
    <row r="124" spans="2:6">
      <c r="B124" s="612">
        <v>1</v>
      </c>
      <c r="C124" s="612">
        <v>6</v>
      </c>
      <c r="D124" s="612">
        <v>10</v>
      </c>
      <c r="E124" s="612">
        <v>2013</v>
      </c>
      <c r="F124" s="609">
        <v>2059.5</v>
      </c>
    </row>
    <row r="125" spans="2:6">
      <c r="B125" s="612">
        <v>2</v>
      </c>
      <c r="C125" s="612">
        <v>6</v>
      </c>
      <c r="D125" s="612">
        <v>10</v>
      </c>
      <c r="E125" s="612">
        <v>2013</v>
      </c>
      <c r="F125" s="609">
        <v>2042.1</v>
      </c>
    </row>
    <row r="126" spans="2:6">
      <c r="B126" s="612">
        <v>3</v>
      </c>
      <c r="C126" s="612">
        <v>6</v>
      </c>
      <c r="D126" s="612">
        <v>10</v>
      </c>
      <c r="E126" s="612">
        <v>2013</v>
      </c>
      <c r="F126" s="609">
        <v>2001</v>
      </c>
    </row>
    <row r="127" spans="2:6">
      <c r="B127" s="612">
        <v>4</v>
      </c>
      <c r="C127" s="612">
        <v>6</v>
      </c>
      <c r="D127" s="612">
        <v>10</v>
      </c>
      <c r="E127" s="612">
        <v>2013</v>
      </c>
      <c r="F127" s="609">
        <v>2008.2</v>
      </c>
    </row>
    <row r="128" spans="2:6">
      <c r="B128" s="612">
        <v>5</v>
      </c>
      <c r="C128" s="612">
        <v>6</v>
      </c>
      <c r="D128" s="612">
        <v>10</v>
      </c>
      <c r="E128" s="612">
        <v>2013</v>
      </c>
      <c r="F128" s="609">
        <v>2003.3</v>
      </c>
    </row>
    <row r="129" spans="2:6">
      <c r="B129" s="612">
        <v>6</v>
      </c>
      <c r="C129" s="612">
        <v>6</v>
      </c>
      <c r="D129" s="612">
        <v>10</v>
      </c>
      <c r="E129" s="612">
        <v>2013</v>
      </c>
      <c r="F129" s="609">
        <v>1986.5</v>
      </c>
    </row>
    <row r="130" spans="2:6">
      <c r="B130" s="612">
        <v>7</v>
      </c>
      <c r="C130" s="612">
        <v>6</v>
      </c>
      <c r="D130" s="612">
        <v>10</v>
      </c>
      <c r="E130" s="612">
        <v>2013</v>
      </c>
      <c r="F130" s="609">
        <v>1987.5</v>
      </c>
    </row>
    <row r="131" spans="2:6">
      <c r="B131" s="612">
        <v>8</v>
      </c>
      <c r="C131" s="612">
        <v>6</v>
      </c>
      <c r="D131" s="612">
        <v>10</v>
      </c>
      <c r="E131" s="612">
        <v>2013</v>
      </c>
      <c r="F131" s="609">
        <v>1972.5</v>
      </c>
    </row>
    <row r="132" spans="2:6">
      <c r="B132" s="612">
        <v>9</v>
      </c>
      <c r="C132" s="612">
        <v>6</v>
      </c>
      <c r="D132" s="612">
        <v>10</v>
      </c>
      <c r="E132" s="612">
        <v>2013</v>
      </c>
      <c r="F132" s="609">
        <v>1943.9</v>
      </c>
    </row>
    <row r="133" spans="2:6">
      <c r="B133" s="612">
        <v>10</v>
      </c>
      <c r="C133" s="612">
        <v>6</v>
      </c>
      <c r="D133" s="612">
        <v>10</v>
      </c>
      <c r="E133" s="612">
        <v>2013</v>
      </c>
      <c r="F133" s="609">
        <v>1984.3</v>
      </c>
    </row>
    <row r="134" spans="2:6">
      <c r="B134" s="612">
        <v>11</v>
      </c>
      <c r="C134" s="612">
        <v>6</v>
      </c>
      <c r="D134" s="612">
        <v>10</v>
      </c>
      <c r="E134" s="612">
        <v>2013</v>
      </c>
      <c r="F134" s="609">
        <v>1994.7</v>
      </c>
    </row>
    <row r="135" spans="2:6">
      <c r="B135" s="612">
        <v>12</v>
      </c>
      <c r="C135" s="612">
        <v>6</v>
      </c>
      <c r="D135" s="612">
        <v>10</v>
      </c>
      <c r="E135" s="612">
        <v>2013</v>
      </c>
      <c r="F135" s="609">
        <v>1990.3</v>
      </c>
    </row>
    <row r="136" spans="2:6">
      <c r="B136" s="612">
        <v>13</v>
      </c>
      <c r="C136" s="612">
        <v>6</v>
      </c>
      <c r="D136" s="612">
        <v>10</v>
      </c>
      <c r="E136" s="612">
        <v>2013</v>
      </c>
      <c r="F136" s="609">
        <v>1937.2</v>
      </c>
    </row>
    <row r="137" spans="2:6">
      <c r="B137" s="612">
        <v>14</v>
      </c>
      <c r="C137" s="612">
        <v>6</v>
      </c>
      <c r="D137" s="612">
        <v>10</v>
      </c>
      <c r="E137" s="612">
        <v>2013</v>
      </c>
      <c r="F137" s="609">
        <v>1972.8</v>
      </c>
    </row>
    <row r="138" spans="2:6">
      <c r="B138" s="612">
        <v>15</v>
      </c>
      <c r="C138" s="612">
        <v>6</v>
      </c>
      <c r="D138" s="612">
        <v>10</v>
      </c>
      <c r="E138" s="612">
        <v>2013</v>
      </c>
      <c r="F138" s="609">
        <v>2003.4</v>
      </c>
    </row>
    <row r="139" spans="2:6">
      <c r="B139" s="612">
        <v>16</v>
      </c>
      <c r="C139" s="612">
        <v>6</v>
      </c>
      <c r="D139" s="612">
        <v>10</v>
      </c>
      <c r="E139" s="612">
        <v>2013</v>
      </c>
      <c r="F139" s="609">
        <v>2007.6</v>
      </c>
    </row>
    <row r="140" spans="2:6">
      <c r="B140" s="612">
        <v>17</v>
      </c>
      <c r="C140" s="612">
        <v>6</v>
      </c>
      <c r="D140" s="612">
        <v>10</v>
      </c>
      <c r="E140" s="612">
        <v>2013</v>
      </c>
      <c r="F140" s="609">
        <v>2015.4</v>
      </c>
    </row>
    <row r="141" spans="2:6">
      <c r="B141" s="612">
        <v>18</v>
      </c>
      <c r="C141" s="612">
        <v>6</v>
      </c>
      <c r="D141" s="612">
        <v>10</v>
      </c>
      <c r="E141" s="612">
        <v>2013</v>
      </c>
      <c r="F141" s="609">
        <v>1999.8</v>
      </c>
    </row>
    <row r="142" spans="2:6">
      <c r="B142" s="612">
        <v>19</v>
      </c>
      <c r="C142" s="612">
        <v>6</v>
      </c>
      <c r="D142" s="612">
        <v>10</v>
      </c>
      <c r="E142" s="612">
        <v>2013</v>
      </c>
      <c r="F142" s="609">
        <v>2024.8</v>
      </c>
    </row>
    <row r="143" spans="2:6">
      <c r="B143" s="612">
        <v>20</v>
      </c>
      <c r="C143" s="612">
        <v>6</v>
      </c>
      <c r="D143" s="612">
        <v>10</v>
      </c>
      <c r="E143" s="612">
        <v>2013</v>
      </c>
      <c r="F143" s="609">
        <v>2053.8000000000002</v>
      </c>
    </row>
    <row r="144" spans="2:6">
      <c r="B144" s="612">
        <v>21</v>
      </c>
      <c r="C144" s="612">
        <v>6</v>
      </c>
      <c r="D144" s="612">
        <v>10</v>
      </c>
      <c r="E144" s="612">
        <v>2013</v>
      </c>
      <c r="F144" s="609">
        <v>2102.9</v>
      </c>
    </row>
    <row r="145" spans="2:6">
      <c r="B145" s="612">
        <v>22</v>
      </c>
      <c r="C145" s="612">
        <v>6</v>
      </c>
      <c r="D145" s="612">
        <v>10</v>
      </c>
      <c r="E145" s="612">
        <v>2013</v>
      </c>
      <c r="F145" s="609">
        <v>2143.9</v>
      </c>
    </row>
    <row r="146" spans="2:6">
      <c r="B146" s="612">
        <v>23</v>
      </c>
      <c r="C146" s="612">
        <v>6</v>
      </c>
      <c r="D146" s="612">
        <v>10</v>
      </c>
      <c r="E146" s="612">
        <v>2013</v>
      </c>
      <c r="F146" s="609">
        <v>2130.3000000000002</v>
      </c>
    </row>
    <row r="147" spans="2:6">
      <c r="B147" s="612">
        <v>24</v>
      </c>
      <c r="C147" s="612">
        <v>6</v>
      </c>
      <c r="D147" s="612">
        <v>10</v>
      </c>
      <c r="E147" s="612">
        <v>2013</v>
      </c>
      <c r="F147" s="609">
        <v>2091</v>
      </c>
    </row>
    <row r="148" spans="2:6">
      <c r="B148" s="612">
        <v>1</v>
      </c>
      <c r="C148" s="612">
        <v>7</v>
      </c>
      <c r="D148" s="612">
        <v>10</v>
      </c>
      <c r="E148" s="612">
        <v>2013</v>
      </c>
      <c r="F148" s="609">
        <v>2062.1999999999998</v>
      </c>
    </row>
    <row r="149" spans="2:6">
      <c r="B149" s="612">
        <v>2</v>
      </c>
      <c r="C149" s="612">
        <v>7</v>
      </c>
      <c r="D149" s="612">
        <v>10</v>
      </c>
      <c r="E149" s="612">
        <v>2013</v>
      </c>
      <c r="F149" s="609">
        <v>2028.4</v>
      </c>
    </row>
    <row r="150" spans="2:6">
      <c r="B150" s="612">
        <v>3</v>
      </c>
      <c r="C150" s="612">
        <v>7</v>
      </c>
      <c r="D150" s="612">
        <v>10</v>
      </c>
      <c r="E150" s="612">
        <v>2013</v>
      </c>
      <c r="F150" s="609">
        <v>2005.2</v>
      </c>
    </row>
    <row r="151" spans="2:6">
      <c r="B151" s="612">
        <v>4</v>
      </c>
      <c r="C151" s="612">
        <v>7</v>
      </c>
      <c r="D151" s="612">
        <v>10</v>
      </c>
      <c r="E151" s="612">
        <v>2013</v>
      </c>
      <c r="F151" s="609">
        <v>2013.1</v>
      </c>
    </row>
    <row r="152" spans="2:6">
      <c r="B152" s="612">
        <v>5</v>
      </c>
      <c r="C152" s="612">
        <v>7</v>
      </c>
      <c r="D152" s="612">
        <v>10</v>
      </c>
      <c r="E152" s="612">
        <v>2013</v>
      </c>
      <c r="F152" s="609">
        <v>2018.4</v>
      </c>
    </row>
    <row r="153" spans="2:6">
      <c r="B153" s="612">
        <v>6</v>
      </c>
      <c r="C153" s="612">
        <v>7</v>
      </c>
      <c r="D153" s="612">
        <v>10</v>
      </c>
      <c r="E153" s="612">
        <v>2013</v>
      </c>
      <c r="F153" s="609">
        <v>2015.9</v>
      </c>
    </row>
    <row r="154" spans="2:6">
      <c r="B154" s="612">
        <v>7</v>
      </c>
      <c r="C154" s="612">
        <v>7</v>
      </c>
      <c r="D154" s="612">
        <v>10</v>
      </c>
      <c r="E154" s="612">
        <v>2013</v>
      </c>
      <c r="F154" s="609">
        <v>2048</v>
      </c>
    </row>
    <row r="155" spans="2:6">
      <c r="B155" s="612">
        <v>8</v>
      </c>
      <c r="C155" s="612">
        <v>7</v>
      </c>
      <c r="D155" s="612">
        <v>10</v>
      </c>
      <c r="E155" s="612">
        <v>2013</v>
      </c>
      <c r="F155" s="609">
        <v>2052.8000000000002</v>
      </c>
    </row>
    <row r="156" spans="2:6">
      <c r="B156" s="612">
        <v>9</v>
      </c>
      <c r="C156" s="612">
        <v>7</v>
      </c>
      <c r="D156" s="612">
        <v>10</v>
      </c>
      <c r="E156" s="612">
        <v>2013</v>
      </c>
      <c r="F156" s="609">
        <v>2015.8</v>
      </c>
    </row>
    <row r="157" spans="2:6">
      <c r="B157" s="612">
        <v>10</v>
      </c>
      <c r="C157" s="612">
        <v>7</v>
      </c>
      <c r="D157" s="612">
        <v>10</v>
      </c>
      <c r="E157" s="612">
        <v>2013</v>
      </c>
      <c r="F157" s="609">
        <v>2032.6</v>
      </c>
    </row>
    <row r="158" spans="2:6">
      <c r="B158" s="612">
        <v>11</v>
      </c>
      <c r="C158" s="612">
        <v>7</v>
      </c>
      <c r="D158" s="612">
        <v>10</v>
      </c>
      <c r="E158" s="612">
        <v>2013</v>
      </c>
      <c r="F158" s="609">
        <v>2032.4</v>
      </c>
    </row>
    <row r="159" spans="2:6">
      <c r="B159" s="612">
        <v>12</v>
      </c>
      <c r="C159" s="612">
        <v>7</v>
      </c>
      <c r="D159" s="612">
        <v>10</v>
      </c>
      <c r="E159" s="612">
        <v>2013</v>
      </c>
      <c r="F159" s="609">
        <v>2034.1</v>
      </c>
    </row>
    <row r="160" spans="2:6">
      <c r="B160" s="612">
        <v>13</v>
      </c>
      <c r="C160" s="612">
        <v>7</v>
      </c>
      <c r="D160" s="612">
        <v>10</v>
      </c>
      <c r="E160" s="612">
        <v>2013</v>
      </c>
      <c r="F160" s="609">
        <v>2053.6</v>
      </c>
    </row>
    <row r="161" spans="2:6">
      <c r="B161" s="612">
        <v>14</v>
      </c>
      <c r="C161" s="612">
        <v>7</v>
      </c>
      <c r="D161" s="612">
        <v>10</v>
      </c>
      <c r="E161" s="612">
        <v>2013</v>
      </c>
      <c r="F161" s="609">
        <v>2021.2</v>
      </c>
    </row>
    <row r="162" spans="2:6">
      <c r="B162" s="612">
        <v>15</v>
      </c>
      <c r="C162" s="612">
        <v>7</v>
      </c>
      <c r="D162" s="612">
        <v>10</v>
      </c>
      <c r="E162" s="612">
        <v>2013</v>
      </c>
      <c r="F162" s="609">
        <v>2013.4</v>
      </c>
    </row>
    <row r="163" spans="2:6">
      <c r="B163" s="612">
        <v>16</v>
      </c>
      <c r="C163" s="612">
        <v>7</v>
      </c>
      <c r="D163" s="612">
        <v>10</v>
      </c>
      <c r="E163" s="612">
        <v>2013</v>
      </c>
      <c r="F163" s="609">
        <v>1995.8</v>
      </c>
    </row>
    <row r="164" spans="2:6">
      <c r="B164" s="612">
        <v>17</v>
      </c>
      <c r="C164" s="612">
        <v>7</v>
      </c>
      <c r="D164" s="612">
        <v>10</v>
      </c>
      <c r="E164" s="612">
        <v>2013</v>
      </c>
      <c r="F164" s="609">
        <v>2007.5</v>
      </c>
    </row>
    <row r="165" spans="2:6">
      <c r="B165" s="612">
        <v>18</v>
      </c>
      <c r="C165" s="612">
        <v>7</v>
      </c>
      <c r="D165" s="612">
        <v>10</v>
      </c>
      <c r="E165" s="612">
        <v>2013</v>
      </c>
      <c r="F165" s="609">
        <v>1996.1</v>
      </c>
    </row>
    <row r="166" spans="2:6">
      <c r="B166" s="612">
        <v>19</v>
      </c>
      <c r="C166" s="612">
        <v>7</v>
      </c>
      <c r="D166" s="612">
        <v>10</v>
      </c>
      <c r="E166" s="612">
        <v>2013</v>
      </c>
      <c r="F166" s="609">
        <v>1966.4</v>
      </c>
    </row>
    <row r="167" spans="2:6">
      <c r="B167" s="612">
        <v>20</v>
      </c>
      <c r="C167" s="612">
        <v>7</v>
      </c>
      <c r="D167" s="612">
        <v>10</v>
      </c>
      <c r="E167" s="612">
        <v>2013</v>
      </c>
      <c r="F167" s="609">
        <v>1974.7</v>
      </c>
    </row>
    <row r="168" spans="2:6">
      <c r="B168" s="612">
        <v>21</v>
      </c>
      <c r="C168" s="612">
        <v>7</v>
      </c>
      <c r="D168" s="612">
        <v>10</v>
      </c>
      <c r="E168" s="612">
        <v>2013</v>
      </c>
      <c r="F168" s="609">
        <v>2047</v>
      </c>
    </row>
    <row r="169" spans="2:6">
      <c r="B169" s="612">
        <v>22</v>
      </c>
      <c r="C169" s="612">
        <v>7</v>
      </c>
      <c r="D169" s="612">
        <v>10</v>
      </c>
      <c r="E169" s="612">
        <v>2013</v>
      </c>
      <c r="F169" s="609">
        <v>2070.1999999999998</v>
      </c>
    </row>
    <row r="170" spans="2:6">
      <c r="B170" s="612">
        <v>23</v>
      </c>
      <c r="C170" s="612">
        <v>7</v>
      </c>
      <c r="D170" s="612">
        <v>10</v>
      </c>
      <c r="E170" s="612">
        <v>2013</v>
      </c>
      <c r="F170" s="609">
        <v>2066.5</v>
      </c>
    </row>
    <row r="171" spans="2:6">
      <c r="B171" s="612">
        <v>24</v>
      </c>
      <c r="C171" s="612">
        <v>7</v>
      </c>
      <c r="D171" s="612">
        <v>10</v>
      </c>
      <c r="E171" s="612">
        <v>2013</v>
      </c>
      <c r="F171" s="609">
        <v>2047</v>
      </c>
    </row>
    <row r="172" spans="2:6">
      <c r="B172" s="612">
        <v>1</v>
      </c>
      <c r="C172" s="612">
        <v>8</v>
      </c>
      <c r="D172" s="612">
        <v>10</v>
      </c>
      <c r="E172" s="612">
        <v>2013</v>
      </c>
      <c r="F172" s="609">
        <v>2019.6</v>
      </c>
    </row>
    <row r="173" spans="2:6">
      <c r="B173" s="612">
        <v>2</v>
      </c>
      <c r="C173" s="612">
        <v>8</v>
      </c>
      <c r="D173" s="612">
        <v>10</v>
      </c>
      <c r="E173" s="612">
        <v>2013</v>
      </c>
      <c r="F173" s="609">
        <v>1962.2</v>
      </c>
    </row>
    <row r="174" spans="2:6">
      <c r="B174" s="612">
        <v>3</v>
      </c>
      <c r="C174" s="612">
        <v>8</v>
      </c>
      <c r="D174" s="612">
        <v>10</v>
      </c>
      <c r="E174" s="612">
        <v>2013</v>
      </c>
      <c r="F174" s="609">
        <v>1938.7</v>
      </c>
    </row>
    <row r="175" spans="2:6">
      <c r="B175" s="612">
        <v>4</v>
      </c>
      <c r="C175" s="612">
        <v>8</v>
      </c>
      <c r="D175" s="612">
        <v>10</v>
      </c>
      <c r="E175" s="612">
        <v>2013</v>
      </c>
      <c r="F175" s="609">
        <v>1950</v>
      </c>
    </row>
    <row r="176" spans="2:6">
      <c r="B176" s="612">
        <v>5</v>
      </c>
      <c r="C176" s="612">
        <v>8</v>
      </c>
      <c r="D176" s="612">
        <v>10</v>
      </c>
      <c r="E176" s="612">
        <v>2013</v>
      </c>
      <c r="F176" s="609">
        <v>1948.1</v>
      </c>
    </row>
    <row r="177" spans="2:6">
      <c r="B177" s="612">
        <v>6</v>
      </c>
      <c r="C177" s="612">
        <v>8</v>
      </c>
      <c r="D177" s="612">
        <v>10</v>
      </c>
      <c r="E177" s="612">
        <v>2013</v>
      </c>
      <c r="F177" s="609">
        <v>1930.5</v>
      </c>
    </row>
    <row r="178" spans="2:6">
      <c r="B178" s="612">
        <v>7</v>
      </c>
      <c r="C178" s="612">
        <v>8</v>
      </c>
      <c r="D178" s="612">
        <v>10</v>
      </c>
      <c r="E178" s="612">
        <v>2013</v>
      </c>
      <c r="F178" s="609">
        <v>1957.8</v>
      </c>
    </row>
    <row r="179" spans="2:6">
      <c r="B179" s="612">
        <v>8</v>
      </c>
      <c r="C179" s="612">
        <v>8</v>
      </c>
      <c r="D179" s="612">
        <v>10</v>
      </c>
      <c r="E179" s="612">
        <v>2013</v>
      </c>
      <c r="F179" s="609">
        <v>1968.3</v>
      </c>
    </row>
    <row r="180" spans="2:6">
      <c r="B180" s="612">
        <v>9</v>
      </c>
      <c r="C180" s="612">
        <v>8</v>
      </c>
      <c r="D180" s="612">
        <v>10</v>
      </c>
      <c r="E180" s="612">
        <v>2013</v>
      </c>
      <c r="F180" s="609">
        <v>1941.3</v>
      </c>
    </row>
    <row r="181" spans="2:6">
      <c r="B181" s="612">
        <v>10</v>
      </c>
      <c r="C181" s="612">
        <v>8</v>
      </c>
      <c r="D181" s="612">
        <v>10</v>
      </c>
      <c r="E181" s="612">
        <v>2013</v>
      </c>
      <c r="F181" s="609">
        <v>1918</v>
      </c>
    </row>
    <row r="182" spans="2:6">
      <c r="B182" s="612">
        <v>11</v>
      </c>
      <c r="C182" s="612">
        <v>8</v>
      </c>
      <c r="D182" s="612">
        <v>10</v>
      </c>
      <c r="E182" s="612">
        <v>2013</v>
      </c>
      <c r="F182" s="609">
        <v>1864.1</v>
      </c>
    </row>
    <row r="183" spans="2:6">
      <c r="B183" s="612">
        <v>12</v>
      </c>
      <c r="C183" s="612">
        <v>8</v>
      </c>
      <c r="D183" s="612">
        <v>10</v>
      </c>
      <c r="E183" s="612">
        <v>2013</v>
      </c>
      <c r="F183" s="609">
        <v>1863.4</v>
      </c>
    </row>
    <row r="184" spans="2:6">
      <c r="B184" s="612">
        <v>13</v>
      </c>
      <c r="C184" s="612">
        <v>8</v>
      </c>
      <c r="D184" s="612">
        <v>10</v>
      </c>
      <c r="E184" s="612">
        <v>2013</v>
      </c>
      <c r="F184" s="609">
        <v>1835.1</v>
      </c>
    </row>
    <row r="185" spans="2:6">
      <c r="B185" s="612">
        <v>14</v>
      </c>
      <c r="C185" s="612">
        <v>8</v>
      </c>
      <c r="D185" s="612">
        <v>10</v>
      </c>
      <c r="E185" s="612">
        <v>2013</v>
      </c>
      <c r="F185" s="609">
        <v>1824.7</v>
      </c>
    </row>
    <row r="186" spans="2:6">
      <c r="B186" s="612">
        <v>15</v>
      </c>
      <c r="C186" s="612">
        <v>8</v>
      </c>
      <c r="D186" s="612">
        <v>10</v>
      </c>
      <c r="E186" s="612">
        <v>2013</v>
      </c>
      <c r="F186" s="609">
        <v>1838.3</v>
      </c>
    </row>
    <row r="187" spans="2:6">
      <c r="B187" s="612">
        <v>16</v>
      </c>
      <c r="C187" s="612">
        <v>8</v>
      </c>
      <c r="D187" s="612">
        <v>10</v>
      </c>
      <c r="E187" s="612">
        <v>2013</v>
      </c>
      <c r="F187" s="609">
        <v>1860.7</v>
      </c>
    </row>
    <row r="188" spans="2:6">
      <c r="B188" s="612">
        <v>17</v>
      </c>
      <c r="C188" s="612">
        <v>8</v>
      </c>
      <c r="D188" s="612">
        <v>10</v>
      </c>
      <c r="E188" s="612">
        <v>2013</v>
      </c>
      <c r="F188" s="609">
        <v>1909</v>
      </c>
    </row>
    <row r="189" spans="2:6">
      <c r="B189" s="612">
        <v>18</v>
      </c>
      <c r="C189" s="612">
        <v>8</v>
      </c>
      <c r="D189" s="612">
        <v>10</v>
      </c>
      <c r="E189" s="612">
        <v>2013</v>
      </c>
      <c r="F189" s="609">
        <v>1915.3</v>
      </c>
    </row>
    <row r="190" spans="2:6">
      <c r="B190" s="612">
        <v>19</v>
      </c>
      <c r="C190" s="612">
        <v>8</v>
      </c>
      <c r="D190" s="612">
        <v>10</v>
      </c>
      <c r="E190" s="612">
        <v>2013</v>
      </c>
      <c r="F190" s="609">
        <v>1905.6</v>
      </c>
    </row>
    <row r="191" spans="2:6">
      <c r="B191" s="612">
        <v>20</v>
      </c>
      <c r="C191" s="612">
        <v>8</v>
      </c>
      <c r="D191" s="612">
        <v>10</v>
      </c>
      <c r="E191" s="612">
        <v>2013</v>
      </c>
      <c r="F191" s="609">
        <v>1888.1</v>
      </c>
    </row>
    <row r="192" spans="2:6">
      <c r="B192" s="612">
        <v>21</v>
      </c>
      <c r="C192" s="612">
        <v>8</v>
      </c>
      <c r="D192" s="612">
        <v>10</v>
      </c>
      <c r="E192" s="612">
        <v>2013</v>
      </c>
      <c r="F192" s="609">
        <v>1922.3</v>
      </c>
    </row>
    <row r="193" spans="2:6">
      <c r="B193" s="612">
        <v>22</v>
      </c>
      <c r="C193" s="612">
        <v>8</v>
      </c>
      <c r="D193" s="612">
        <v>10</v>
      </c>
      <c r="E193" s="612">
        <v>2013</v>
      </c>
      <c r="F193" s="609">
        <v>1932.9</v>
      </c>
    </row>
    <row r="194" spans="2:6">
      <c r="B194" s="612">
        <v>23</v>
      </c>
      <c r="C194" s="612">
        <v>8</v>
      </c>
      <c r="D194" s="612">
        <v>10</v>
      </c>
      <c r="E194" s="612">
        <v>2013</v>
      </c>
      <c r="F194" s="609">
        <v>1929.1</v>
      </c>
    </row>
    <row r="195" spans="2:6">
      <c r="B195" s="612">
        <v>24</v>
      </c>
      <c r="C195" s="612">
        <v>8</v>
      </c>
      <c r="D195" s="612">
        <v>10</v>
      </c>
      <c r="E195" s="612">
        <v>2013</v>
      </c>
      <c r="F195" s="609">
        <v>1925.2</v>
      </c>
    </row>
    <row r="196" spans="2:6">
      <c r="B196" s="612">
        <v>1</v>
      </c>
      <c r="C196" s="612">
        <v>9</v>
      </c>
      <c r="D196" s="612">
        <v>10</v>
      </c>
      <c r="E196" s="612">
        <v>2013</v>
      </c>
      <c r="F196" s="609">
        <v>1913</v>
      </c>
    </row>
    <row r="197" spans="2:6">
      <c r="B197" s="612">
        <v>2</v>
      </c>
      <c r="C197" s="612">
        <v>9</v>
      </c>
      <c r="D197" s="612">
        <v>10</v>
      </c>
      <c r="E197" s="612">
        <v>2013</v>
      </c>
      <c r="F197" s="609">
        <v>1892</v>
      </c>
    </row>
    <row r="198" spans="2:6">
      <c r="B198" s="612">
        <v>3</v>
      </c>
      <c r="C198" s="612">
        <v>9</v>
      </c>
      <c r="D198" s="612">
        <v>10</v>
      </c>
      <c r="E198" s="612">
        <v>2013</v>
      </c>
      <c r="F198" s="609">
        <v>1868.6</v>
      </c>
    </row>
    <row r="199" spans="2:6">
      <c r="B199" s="612">
        <v>4</v>
      </c>
      <c r="C199" s="612">
        <v>9</v>
      </c>
      <c r="D199" s="612">
        <v>10</v>
      </c>
      <c r="E199" s="612">
        <v>2013</v>
      </c>
      <c r="F199" s="609">
        <v>1875.3</v>
      </c>
    </row>
    <row r="200" spans="2:6">
      <c r="B200" s="612">
        <v>5</v>
      </c>
      <c r="C200" s="612">
        <v>9</v>
      </c>
      <c r="D200" s="612">
        <v>10</v>
      </c>
      <c r="E200" s="612">
        <v>2013</v>
      </c>
      <c r="F200" s="609">
        <v>1876.7</v>
      </c>
    </row>
    <row r="201" spans="2:6">
      <c r="B201" s="612">
        <v>6</v>
      </c>
      <c r="C201" s="612">
        <v>9</v>
      </c>
      <c r="D201" s="612">
        <v>10</v>
      </c>
      <c r="E201" s="612">
        <v>2013</v>
      </c>
      <c r="F201" s="609">
        <v>1861.9</v>
      </c>
    </row>
    <row r="202" spans="2:6">
      <c r="B202" s="612">
        <v>7</v>
      </c>
      <c r="C202" s="612">
        <v>9</v>
      </c>
      <c r="D202" s="612">
        <v>10</v>
      </c>
      <c r="E202" s="612">
        <v>2013</v>
      </c>
      <c r="F202" s="609">
        <v>1885.5</v>
      </c>
    </row>
    <row r="203" spans="2:6">
      <c r="B203" s="612">
        <v>8</v>
      </c>
      <c r="C203" s="612">
        <v>9</v>
      </c>
      <c r="D203" s="612">
        <v>10</v>
      </c>
      <c r="E203" s="612">
        <v>2013</v>
      </c>
      <c r="F203" s="609">
        <v>1862.6</v>
      </c>
    </row>
    <row r="204" spans="2:6">
      <c r="B204" s="612">
        <v>9</v>
      </c>
      <c r="C204" s="612">
        <v>9</v>
      </c>
      <c r="D204" s="612">
        <v>10</v>
      </c>
      <c r="E204" s="612">
        <v>2013</v>
      </c>
      <c r="F204" s="609">
        <v>1805.2</v>
      </c>
    </row>
    <row r="205" spans="2:6">
      <c r="B205" s="612">
        <v>10</v>
      </c>
      <c r="C205" s="612">
        <v>9</v>
      </c>
      <c r="D205" s="612">
        <v>10</v>
      </c>
      <c r="E205" s="612">
        <v>2013</v>
      </c>
      <c r="F205" s="609">
        <v>1803.3</v>
      </c>
    </row>
    <row r="206" spans="2:6">
      <c r="B206" s="612">
        <v>11</v>
      </c>
      <c r="C206" s="612">
        <v>9</v>
      </c>
      <c r="D206" s="612">
        <v>10</v>
      </c>
      <c r="E206" s="612">
        <v>2013</v>
      </c>
      <c r="F206" s="609">
        <v>1824.5</v>
      </c>
    </row>
    <row r="207" spans="2:6">
      <c r="B207" s="612">
        <v>12</v>
      </c>
      <c r="C207" s="612">
        <v>9</v>
      </c>
      <c r="D207" s="612">
        <v>10</v>
      </c>
      <c r="E207" s="612">
        <v>2013</v>
      </c>
      <c r="F207" s="609">
        <v>1862.6</v>
      </c>
    </row>
    <row r="208" spans="2:6">
      <c r="B208" s="612">
        <v>13</v>
      </c>
      <c r="C208" s="612">
        <v>9</v>
      </c>
      <c r="D208" s="612">
        <v>10</v>
      </c>
      <c r="E208" s="612">
        <v>2013</v>
      </c>
      <c r="F208" s="609">
        <v>1882.8</v>
      </c>
    </row>
    <row r="209" spans="2:6">
      <c r="B209" s="612">
        <v>14</v>
      </c>
      <c r="C209" s="612">
        <v>9</v>
      </c>
      <c r="D209" s="612">
        <v>10</v>
      </c>
      <c r="E209" s="612">
        <v>2013</v>
      </c>
      <c r="F209" s="609">
        <v>1880.7</v>
      </c>
    </row>
    <row r="210" spans="2:6">
      <c r="B210" s="612">
        <v>15</v>
      </c>
      <c r="C210" s="612">
        <v>9</v>
      </c>
      <c r="D210" s="612">
        <v>10</v>
      </c>
      <c r="E210" s="612">
        <v>2013</v>
      </c>
      <c r="F210" s="609">
        <v>1878.4</v>
      </c>
    </row>
    <row r="211" spans="2:6">
      <c r="B211" s="612">
        <v>16</v>
      </c>
      <c r="C211" s="612">
        <v>9</v>
      </c>
      <c r="D211" s="612">
        <v>10</v>
      </c>
      <c r="E211" s="612">
        <v>2013</v>
      </c>
      <c r="F211" s="609">
        <v>1879.4</v>
      </c>
    </row>
    <row r="212" spans="2:6">
      <c r="B212" s="612">
        <v>17</v>
      </c>
      <c r="C212" s="612">
        <v>9</v>
      </c>
      <c r="D212" s="612">
        <v>10</v>
      </c>
      <c r="E212" s="612">
        <v>2013</v>
      </c>
      <c r="F212" s="609">
        <v>1897.1</v>
      </c>
    </row>
    <row r="213" spans="2:6">
      <c r="B213" s="612">
        <v>18</v>
      </c>
      <c r="C213" s="612">
        <v>9</v>
      </c>
      <c r="D213" s="612">
        <v>10</v>
      </c>
      <c r="E213" s="612">
        <v>2013</v>
      </c>
      <c r="F213" s="609">
        <v>1893.3</v>
      </c>
    </row>
    <row r="214" spans="2:6">
      <c r="B214" s="612">
        <v>19</v>
      </c>
      <c r="C214" s="612">
        <v>9</v>
      </c>
      <c r="D214" s="612">
        <v>10</v>
      </c>
      <c r="E214" s="612">
        <v>2013</v>
      </c>
      <c r="F214" s="609">
        <v>1900.7</v>
      </c>
    </row>
    <row r="215" spans="2:6">
      <c r="B215" s="612">
        <v>20</v>
      </c>
      <c r="C215" s="612">
        <v>9</v>
      </c>
      <c r="D215" s="612">
        <v>10</v>
      </c>
      <c r="E215" s="612">
        <v>2013</v>
      </c>
      <c r="F215" s="609">
        <v>1918.5</v>
      </c>
    </row>
    <row r="216" spans="2:6">
      <c r="B216" s="612">
        <v>21</v>
      </c>
      <c r="C216" s="612">
        <v>9</v>
      </c>
      <c r="D216" s="612">
        <v>10</v>
      </c>
      <c r="E216" s="612">
        <v>2013</v>
      </c>
      <c r="F216" s="609">
        <v>1932.1</v>
      </c>
    </row>
    <row r="217" spans="2:6">
      <c r="B217" s="612">
        <v>22</v>
      </c>
      <c r="C217" s="612">
        <v>9</v>
      </c>
      <c r="D217" s="612">
        <v>10</v>
      </c>
      <c r="E217" s="612">
        <v>2013</v>
      </c>
      <c r="F217" s="609">
        <v>1977.8</v>
      </c>
    </row>
    <row r="218" spans="2:6">
      <c r="B218" s="612">
        <v>23</v>
      </c>
      <c r="C218" s="612">
        <v>9</v>
      </c>
      <c r="D218" s="612">
        <v>10</v>
      </c>
      <c r="E218" s="612">
        <v>2013</v>
      </c>
      <c r="F218" s="609">
        <v>1966.3</v>
      </c>
    </row>
    <row r="219" spans="2:6">
      <c r="B219" s="612">
        <v>24</v>
      </c>
      <c r="C219" s="612">
        <v>9</v>
      </c>
      <c r="D219" s="612">
        <v>10</v>
      </c>
      <c r="E219" s="612">
        <v>2013</v>
      </c>
      <c r="F219" s="609">
        <v>1928.8</v>
      </c>
    </row>
    <row r="220" spans="2:6">
      <c r="B220" s="612">
        <v>1</v>
      </c>
      <c r="C220" s="612">
        <v>10</v>
      </c>
      <c r="D220" s="612">
        <v>10</v>
      </c>
      <c r="E220" s="612">
        <v>2013</v>
      </c>
      <c r="F220" s="609">
        <v>1941.4</v>
      </c>
    </row>
    <row r="221" spans="2:6">
      <c r="B221" s="612">
        <v>2</v>
      </c>
      <c r="C221" s="612">
        <v>10</v>
      </c>
      <c r="D221" s="612">
        <v>10</v>
      </c>
      <c r="E221" s="612">
        <v>2013</v>
      </c>
      <c r="F221" s="609">
        <v>1928.5</v>
      </c>
    </row>
    <row r="222" spans="2:6">
      <c r="B222" s="612">
        <v>3</v>
      </c>
      <c r="C222" s="612">
        <v>10</v>
      </c>
      <c r="D222" s="612">
        <v>10</v>
      </c>
      <c r="E222" s="612">
        <v>2013</v>
      </c>
      <c r="F222" s="609">
        <v>1880.7</v>
      </c>
    </row>
    <row r="223" spans="2:6">
      <c r="B223" s="612">
        <v>4</v>
      </c>
      <c r="C223" s="612">
        <v>10</v>
      </c>
      <c r="D223" s="612">
        <v>10</v>
      </c>
      <c r="E223" s="612">
        <v>2013</v>
      </c>
      <c r="F223" s="609">
        <v>1881.6</v>
      </c>
    </row>
    <row r="224" spans="2:6">
      <c r="B224" s="612">
        <v>5</v>
      </c>
      <c r="C224" s="612">
        <v>10</v>
      </c>
      <c r="D224" s="612">
        <v>10</v>
      </c>
      <c r="E224" s="612">
        <v>2013</v>
      </c>
      <c r="F224" s="609">
        <v>1863.1</v>
      </c>
    </row>
    <row r="225" spans="2:6">
      <c r="B225" s="612">
        <v>6</v>
      </c>
      <c r="C225" s="612">
        <v>10</v>
      </c>
      <c r="D225" s="612">
        <v>10</v>
      </c>
      <c r="E225" s="612">
        <v>2013</v>
      </c>
      <c r="F225" s="609">
        <v>1850.2</v>
      </c>
    </row>
    <row r="226" spans="2:6">
      <c r="B226" s="612">
        <v>7</v>
      </c>
      <c r="C226" s="612">
        <v>10</v>
      </c>
      <c r="D226" s="612">
        <v>10</v>
      </c>
      <c r="E226" s="612">
        <v>2013</v>
      </c>
      <c r="F226" s="609">
        <v>1865.9</v>
      </c>
    </row>
    <row r="227" spans="2:6">
      <c r="B227" s="612">
        <v>8</v>
      </c>
      <c r="C227" s="612">
        <v>10</v>
      </c>
      <c r="D227" s="612">
        <v>10</v>
      </c>
      <c r="E227" s="612">
        <v>2013</v>
      </c>
      <c r="F227" s="609">
        <v>1866.3</v>
      </c>
    </row>
    <row r="228" spans="2:6">
      <c r="B228" s="612">
        <v>9</v>
      </c>
      <c r="C228" s="612">
        <v>10</v>
      </c>
      <c r="D228" s="612">
        <v>10</v>
      </c>
      <c r="E228" s="612">
        <v>2013</v>
      </c>
      <c r="F228" s="609">
        <v>1829.1</v>
      </c>
    </row>
    <row r="229" spans="2:6">
      <c r="B229" s="612">
        <v>10</v>
      </c>
      <c r="C229" s="612">
        <v>10</v>
      </c>
      <c r="D229" s="612">
        <v>10</v>
      </c>
      <c r="E229" s="612">
        <v>2013</v>
      </c>
      <c r="F229" s="609">
        <v>1841.9</v>
      </c>
    </row>
    <row r="230" spans="2:6">
      <c r="B230" s="612">
        <v>11</v>
      </c>
      <c r="C230" s="612">
        <v>10</v>
      </c>
      <c r="D230" s="612">
        <v>10</v>
      </c>
      <c r="E230" s="612">
        <v>2013</v>
      </c>
      <c r="F230" s="609">
        <v>1881.6</v>
      </c>
    </row>
    <row r="231" spans="2:6">
      <c r="B231" s="612">
        <v>12</v>
      </c>
      <c r="C231" s="612">
        <v>10</v>
      </c>
      <c r="D231" s="612">
        <v>10</v>
      </c>
      <c r="E231" s="612">
        <v>2013</v>
      </c>
      <c r="F231" s="609">
        <v>1908.9</v>
      </c>
    </row>
    <row r="232" spans="2:6">
      <c r="B232" s="612">
        <v>13</v>
      </c>
      <c r="C232" s="612">
        <v>10</v>
      </c>
      <c r="D232" s="612">
        <v>10</v>
      </c>
      <c r="E232" s="612">
        <v>2013</v>
      </c>
      <c r="F232" s="609">
        <v>1884.8</v>
      </c>
    </row>
    <row r="233" spans="2:6">
      <c r="B233" s="612">
        <v>14</v>
      </c>
      <c r="C233" s="612">
        <v>10</v>
      </c>
      <c r="D233" s="612">
        <v>10</v>
      </c>
      <c r="E233" s="612">
        <v>2013</v>
      </c>
      <c r="F233" s="609">
        <v>1859.6</v>
      </c>
    </row>
    <row r="234" spans="2:6">
      <c r="B234" s="612">
        <v>15</v>
      </c>
      <c r="C234" s="612">
        <v>10</v>
      </c>
      <c r="D234" s="612">
        <v>10</v>
      </c>
      <c r="E234" s="612">
        <v>2013</v>
      </c>
      <c r="F234" s="609">
        <v>1839.7</v>
      </c>
    </row>
    <row r="235" spans="2:6">
      <c r="B235" s="612">
        <v>16</v>
      </c>
      <c r="C235" s="612">
        <v>10</v>
      </c>
      <c r="D235" s="612">
        <v>10</v>
      </c>
      <c r="E235" s="612">
        <v>2013</v>
      </c>
      <c r="F235" s="609">
        <v>1842.2</v>
      </c>
    </row>
    <row r="236" spans="2:6">
      <c r="B236" s="612">
        <v>17</v>
      </c>
      <c r="C236" s="612">
        <v>10</v>
      </c>
      <c r="D236" s="612">
        <v>10</v>
      </c>
      <c r="E236" s="612">
        <v>2013</v>
      </c>
      <c r="F236" s="609">
        <v>1871</v>
      </c>
    </row>
    <row r="237" spans="2:6">
      <c r="B237" s="612">
        <v>18</v>
      </c>
      <c r="C237" s="612">
        <v>10</v>
      </c>
      <c r="D237" s="612">
        <v>10</v>
      </c>
      <c r="E237" s="612">
        <v>2013</v>
      </c>
      <c r="F237" s="609">
        <v>1934.4</v>
      </c>
    </row>
    <row r="238" spans="2:6">
      <c r="B238" s="612">
        <v>19</v>
      </c>
      <c r="C238" s="612">
        <v>10</v>
      </c>
      <c r="D238" s="612">
        <v>10</v>
      </c>
      <c r="E238" s="612">
        <v>2013</v>
      </c>
      <c r="F238" s="609">
        <v>1947.6</v>
      </c>
    </row>
    <row r="239" spans="2:6">
      <c r="B239" s="612">
        <v>20</v>
      </c>
      <c r="C239" s="612">
        <v>10</v>
      </c>
      <c r="D239" s="612">
        <v>10</v>
      </c>
      <c r="E239" s="612">
        <v>2013</v>
      </c>
      <c r="F239" s="609">
        <v>1975.7</v>
      </c>
    </row>
    <row r="240" spans="2:6">
      <c r="B240" s="612">
        <v>21</v>
      </c>
      <c r="C240" s="612">
        <v>10</v>
      </c>
      <c r="D240" s="612">
        <v>10</v>
      </c>
      <c r="E240" s="612">
        <v>2013</v>
      </c>
      <c r="F240" s="609">
        <v>2061.8000000000002</v>
      </c>
    </row>
    <row r="241" spans="2:6">
      <c r="B241" s="612">
        <v>22</v>
      </c>
      <c r="C241" s="612">
        <v>10</v>
      </c>
      <c r="D241" s="612">
        <v>10</v>
      </c>
      <c r="E241" s="612">
        <v>2013</v>
      </c>
      <c r="F241" s="609">
        <v>2146.8000000000002</v>
      </c>
    </row>
    <row r="242" spans="2:6">
      <c r="B242" s="612">
        <v>23</v>
      </c>
      <c r="C242" s="612">
        <v>10</v>
      </c>
      <c r="D242" s="612">
        <v>10</v>
      </c>
      <c r="E242" s="612">
        <v>2013</v>
      </c>
      <c r="F242" s="609">
        <v>2117.6</v>
      </c>
    </row>
    <row r="243" spans="2:6">
      <c r="B243" s="612">
        <v>24</v>
      </c>
      <c r="C243" s="612">
        <v>10</v>
      </c>
      <c r="D243" s="612">
        <v>10</v>
      </c>
      <c r="E243" s="612">
        <v>2013</v>
      </c>
      <c r="F243" s="609">
        <v>1904.5</v>
      </c>
    </row>
    <row r="244" spans="2:6">
      <c r="B244" s="612">
        <v>1</v>
      </c>
      <c r="C244" s="612">
        <v>11</v>
      </c>
      <c r="D244" s="612">
        <v>10</v>
      </c>
      <c r="E244" s="612">
        <v>2013</v>
      </c>
      <c r="F244" s="609">
        <v>2018.9</v>
      </c>
    </row>
    <row r="245" spans="2:6">
      <c r="B245" s="612">
        <v>2</v>
      </c>
      <c r="C245" s="612">
        <v>11</v>
      </c>
      <c r="D245" s="612">
        <v>10</v>
      </c>
      <c r="E245" s="612">
        <v>2013</v>
      </c>
      <c r="F245" s="609">
        <v>2009.4</v>
      </c>
    </row>
    <row r="246" spans="2:6">
      <c r="B246" s="612">
        <v>3</v>
      </c>
      <c r="C246" s="612">
        <v>11</v>
      </c>
      <c r="D246" s="612">
        <v>10</v>
      </c>
      <c r="E246" s="612">
        <v>2013</v>
      </c>
      <c r="F246" s="609">
        <v>2015.4</v>
      </c>
    </row>
    <row r="247" spans="2:6">
      <c r="B247" s="612">
        <v>4</v>
      </c>
      <c r="C247" s="612">
        <v>11</v>
      </c>
      <c r="D247" s="612">
        <v>10</v>
      </c>
      <c r="E247" s="612">
        <v>2013</v>
      </c>
      <c r="F247" s="609">
        <v>2013.3</v>
      </c>
    </row>
    <row r="248" spans="2:6">
      <c r="B248" s="612">
        <v>5</v>
      </c>
      <c r="C248" s="612">
        <v>11</v>
      </c>
      <c r="D248" s="612">
        <v>10</v>
      </c>
      <c r="E248" s="612">
        <v>2013</v>
      </c>
      <c r="F248" s="609">
        <v>2007.4</v>
      </c>
    </row>
    <row r="249" spans="2:6">
      <c r="B249" s="612">
        <v>6</v>
      </c>
      <c r="C249" s="612">
        <v>11</v>
      </c>
      <c r="D249" s="612">
        <v>10</v>
      </c>
      <c r="E249" s="612">
        <v>2013</v>
      </c>
      <c r="F249" s="609">
        <v>1996.8</v>
      </c>
    </row>
    <row r="250" spans="2:6">
      <c r="B250" s="612">
        <v>7</v>
      </c>
      <c r="C250" s="612">
        <v>11</v>
      </c>
      <c r="D250" s="612">
        <v>10</v>
      </c>
      <c r="E250" s="612">
        <v>2013</v>
      </c>
      <c r="F250" s="609">
        <v>2020.9</v>
      </c>
    </row>
    <row r="251" spans="2:6">
      <c r="B251" s="612">
        <v>8</v>
      </c>
      <c r="C251" s="612">
        <v>11</v>
      </c>
      <c r="D251" s="612">
        <v>10</v>
      </c>
      <c r="E251" s="612">
        <v>2013</v>
      </c>
      <c r="F251" s="609">
        <v>1969.4</v>
      </c>
    </row>
    <row r="252" spans="2:6">
      <c r="B252" s="612">
        <v>9</v>
      </c>
      <c r="C252" s="612">
        <v>11</v>
      </c>
      <c r="D252" s="612">
        <v>10</v>
      </c>
      <c r="E252" s="612">
        <v>2013</v>
      </c>
      <c r="F252" s="609">
        <v>2001.6</v>
      </c>
    </row>
    <row r="253" spans="2:6">
      <c r="B253" s="612">
        <v>10</v>
      </c>
      <c r="C253" s="612">
        <v>11</v>
      </c>
      <c r="D253" s="612">
        <v>10</v>
      </c>
      <c r="E253" s="612">
        <v>2013</v>
      </c>
      <c r="F253" s="609">
        <v>2026</v>
      </c>
    </row>
    <row r="254" spans="2:6">
      <c r="B254" s="612">
        <v>11</v>
      </c>
      <c r="C254" s="612">
        <v>11</v>
      </c>
      <c r="D254" s="612">
        <v>10</v>
      </c>
      <c r="E254" s="612">
        <v>2013</v>
      </c>
      <c r="F254" s="609">
        <v>2062.5</v>
      </c>
    </row>
    <row r="255" spans="2:6">
      <c r="B255" s="612">
        <v>12</v>
      </c>
      <c r="C255" s="612">
        <v>11</v>
      </c>
      <c r="D255" s="612">
        <v>10</v>
      </c>
      <c r="E255" s="612">
        <v>2013</v>
      </c>
      <c r="F255" s="609">
        <v>2011.1</v>
      </c>
    </row>
    <row r="256" spans="2:6">
      <c r="B256" s="612">
        <v>13</v>
      </c>
      <c r="C256" s="612">
        <v>11</v>
      </c>
      <c r="D256" s="612">
        <v>10</v>
      </c>
      <c r="E256" s="612">
        <v>2013</v>
      </c>
      <c r="F256" s="609">
        <v>1999.7</v>
      </c>
    </row>
    <row r="257" spans="2:6">
      <c r="B257" s="612">
        <v>14</v>
      </c>
      <c r="C257" s="612">
        <v>11</v>
      </c>
      <c r="D257" s="612">
        <v>10</v>
      </c>
      <c r="E257" s="612">
        <v>2013</v>
      </c>
      <c r="F257" s="609">
        <v>2001.7</v>
      </c>
    </row>
    <row r="258" spans="2:6">
      <c r="B258" s="612">
        <v>15</v>
      </c>
      <c r="C258" s="612">
        <v>11</v>
      </c>
      <c r="D258" s="612">
        <v>10</v>
      </c>
      <c r="E258" s="612">
        <v>2013</v>
      </c>
      <c r="F258" s="609">
        <v>1997.5</v>
      </c>
    </row>
    <row r="259" spans="2:6">
      <c r="B259" s="612">
        <v>16</v>
      </c>
      <c r="C259" s="612">
        <v>11</v>
      </c>
      <c r="D259" s="612">
        <v>10</v>
      </c>
      <c r="E259" s="612">
        <v>2013</v>
      </c>
      <c r="F259" s="609">
        <v>2050.1999999999998</v>
      </c>
    </row>
    <row r="260" spans="2:6">
      <c r="B260" s="612">
        <v>17</v>
      </c>
      <c r="C260" s="612">
        <v>11</v>
      </c>
      <c r="D260" s="612">
        <v>10</v>
      </c>
      <c r="E260" s="612">
        <v>2013</v>
      </c>
      <c r="F260" s="609">
        <v>2071.1</v>
      </c>
    </row>
    <row r="261" spans="2:6">
      <c r="B261" s="612">
        <v>18</v>
      </c>
      <c r="C261" s="612">
        <v>11</v>
      </c>
      <c r="D261" s="612">
        <v>10</v>
      </c>
      <c r="E261" s="612">
        <v>2013</v>
      </c>
      <c r="F261" s="609">
        <v>2071.4</v>
      </c>
    </row>
    <row r="262" spans="2:6">
      <c r="B262" s="612">
        <v>19</v>
      </c>
      <c r="C262" s="612">
        <v>11</v>
      </c>
      <c r="D262" s="612">
        <v>10</v>
      </c>
      <c r="E262" s="612">
        <v>2013</v>
      </c>
      <c r="F262" s="609">
        <v>2085.4</v>
      </c>
    </row>
    <row r="263" spans="2:6">
      <c r="B263" s="612">
        <v>20</v>
      </c>
      <c r="C263" s="612">
        <v>11</v>
      </c>
      <c r="D263" s="612">
        <v>10</v>
      </c>
      <c r="E263" s="612">
        <v>2013</v>
      </c>
      <c r="F263" s="609">
        <v>2077.1</v>
      </c>
    </row>
    <row r="264" spans="2:6">
      <c r="B264" s="612">
        <v>21</v>
      </c>
      <c r="C264" s="612">
        <v>11</v>
      </c>
      <c r="D264" s="612">
        <v>10</v>
      </c>
      <c r="E264" s="612">
        <v>2013</v>
      </c>
      <c r="F264" s="609">
        <v>2092.8000000000002</v>
      </c>
    </row>
    <row r="265" spans="2:6">
      <c r="B265" s="612">
        <v>22</v>
      </c>
      <c r="C265" s="612">
        <v>11</v>
      </c>
      <c r="D265" s="612">
        <v>10</v>
      </c>
      <c r="E265" s="612">
        <v>2013</v>
      </c>
      <c r="F265" s="609">
        <v>2098.1</v>
      </c>
    </row>
    <row r="266" spans="2:6">
      <c r="B266" s="612">
        <v>23</v>
      </c>
      <c r="C266" s="612">
        <v>11</v>
      </c>
      <c r="D266" s="612">
        <v>10</v>
      </c>
      <c r="E266" s="612">
        <v>2013</v>
      </c>
      <c r="F266" s="609">
        <v>2129.4</v>
      </c>
    </row>
    <row r="267" spans="2:6">
      <c r="B267" s="612">
        <v>24</v>
      </c>
      <c r="C267" s="612">
        <v>11</v>
      </c>
      <c r="D267" s="612">
        <v>10</v>
      </c>
      <c r="E267" s="612">
        <v>2013</v>
      </c>
      <c r="F267" s="609">
        <v>2117.1999999999998</v>
      </c>
    </row>
    <row r="268" spans="2:6">
      <c r="B268" s="612">
        <v>1</v>
      </c>
      <c r="C268" s="612">
        <v>12</v>
      </c>
      <c r="D268" s="612">
        <v>10</v>
      </c>
      <c r="E268" s="612">
        <v>2013</v>
      </c>
      <c r="F268" s="609">
        <v>2116.6999999999998</v>
      </c>
    </row>
    <row r="269" spans="2:6">
      <c r="B269" s="612">
        <v>2</v>
      </c>
      <c r="C269" s="612">
        <v>12</v>
      </c>
      <c r="D269" s="612">
        <v>10</v>
      </c>
      <c r="E269" s="612">
        <v>2013</v>
      </c>
      <c r="F269" s="609">
        <v>2103.4</v>
      </c>
    </row>
    <row r="270" spans="2:6">
      <c r="B270" s="612">
        <v>3</v>
      </c>
      <c r="C270" s="612">
        <v>12</v>
      </c>
      <c r="D270" s="612">
        <v>10</v>
      </c>
      <c r="E270" s="612">
        <v>2013</v>
      </c>
      <c r="F270" s="609">
        <v>2058.9</v>
      </c>
    </row>
    <row r="271" spans="2:6">
      <c r="B271" s="612">
        <v>4</v>
      </c>
      <c r="C271" s="612">
        <v>12</v>
      </c>
      <c r="D271" s="612">
        <v>10</v>
      </c>
      <c r="E271" s="612">
        <v>2013</v>
      </c>
      <c r="F271" s="609">
        <v>2053</v>
      </c>
    </row>
    <row r="272" spans="2:6">
      <c r="B272" s="612">
        <v>5</v>
      </c>
      <c r="C272" s="612">
        <v>12</v>
      </c>
      <c r="D272" s="612">
        <v>10</v>
      </c>
      <c r="E272" s="612">
        <v>2013</v>
      </c>
      <c r="F272" s="609">
        <v>2047.4</v>
      </c>
    </row>
    <row r="273" spans="2:6">
      <c r="B273" s="612">
        <v>6</v>
      </c>
      <c r="C273" s="612">
        <v>12</v>
      </c>
      <c r="D273" s="612">
        <v>10</v>
      </c>
      <c r="E273" s="612">
        <v>2013</v>
      </c>
      <c r="F273" s="609">
        <v>2021.9</v>
      </c>
    </row>
    <row r="274" spans="2:6">
      <c r="B274" s="612">
        <v>7</v>
      </c>
      <c r="C274" s="612">
        <v>12</v>
      </c>
      <c r="D274" s="612">
        <v>10</v>
      </c>
      <c r="E274" s="612">
        <v>2013</v>
      </c>
      <c r="F274" s="609">
        <v>2032.2</v>
      </c>
    </row>
    <row r="275" spans="2:6">
      <c r="B275" s="612">
        <v>8</v>
      </c>
      <c r="C275" s="612">
        <v>12</v>
      </c>
      <c r="D275" s="612">
        <v>10</v>
      </c>
      <c r="E275" s="612">
        <v>2013</v>
      </c>
      <c r="F275" s="609">
        <v>2026.1</v>
      </c>
    </row>
    <row r="276" spans="2:6">
      <c r="B276" s="612">
        <v>9</v>
      </c>
      <c r="C276" s="612">
        <v>12</v>
      </c>
      <c r="D276" s="612">
        <v>10</v>
      </c>
      <c r="E276" s="612">
        <v>2013</v>
      </c>
      <c r="F276" s="609">
        <v>1987.8</v>
      </c>
    </row>
    <row r="277" spans="2:6">
      <c r="B277" s="612">
        <v>10</v>
      </c>
      <c r="C277" s="612">
        <v>12</v>
      </c>
      <c r="D277" s="612">
        <v>10</v>
      </c>
      <c r="E277" s="612">
        <v>2013</v>
      </c>
      <c r="F277" s="609">
        <v>1972.4</v>
      </c>
    </row>
    <row r="278" spans="2:6">
      <c r="B278" s="612">
        <v>11</v>
      </c>
      <c r="C278" s="612">
        <v>12</v>
      </c>
      <c r="D278" s="612">
        <v>10</v>
      </c>
      <c r="E278" s="612">
        <v>2013</v>
      </c>
      <c r="F278" s="609">
        <v>1982.6</v>
      </c>
    </row>
    <row r="279" spans="2:6">
      <c r="B279" s="612">
        <v>12</v>
      </c>
      <c r="C279" s="612">
        <v>12</v>
      </c>
      <c r="D279" s="612">
        <v>10</v>
      </c>
      <c r="E279" s="612">
        <v>2013</v>
      </c>
      <c r="F279" s="609">
        <v>1981</v>
      </c>
    </row>
    <row r="280" spans="2:6">
      <c r="B280" s="612">
        <v>13</v>
      </c>
      <c r="C280" s="612">
        <v>12</v>
      </c>
      <c r="D280" s="612">
        <v>10</v>
      </c>
      <c r="E280" s="612">
        <v>2013</v>
      </c>
      <c r="F280" s="609">
        <v>1999.3</v>
      </c>
    </row>
    <row r="281" spans="2:6">
      <c r="B281" s="612">
        <v>14</v>
      </c>
      <c r="C281" s="612">
        <v>12</v>
      </c>
      <c r="D281" s="612">
        <v>10</v>
      </c>
      <c r="E281" s="612">
        <v>2013</v>
      </c>
      <c r="F281" s="609">
        <v>1963.1</v>
      </c>
    </row>
    <row r="282" spans="2:6">
      <c r="B282" s="612">
        <v>15</v>
      </c>
      <c r="C282" s="612">
        <v>12</v>
      </c>
      <c r="D282" s="612">
        <v>10</v>
      </c>
      <c r="E282" s="612">
        <v>2013</v>
      </c>
      <c r="F282" s="609">
        <v>1983.9</v>
      </c>
    </row>
    <row r="283" spans="2:6">
      <c r="B283" s="612">
        <v>16</v>
      </c>
      <c r="C283" s="612">
        <v>12</v>
      </c>
      <c r="D283" s="612">
        <v>10</v>
      </c>
      <c r="E283" s="612">
        <v>2013</v>
      </c>
      <c r="F283" s="609">
        <v>2017.8</v>
      </c>
    </row>
    <row r="284" spans="2:6">
      <c r="B284" s="612">
        <v>17</v>
      </c>
      <c r="C284" s="612">
        <v>12</v>
      </c>
      <c r="D284" s="612">
        <v>10</v>
      </c>
      <c r="E284" s="612">
        <v>2013</v>
      </c>
      <c r="F284" s="609">
        <v>2044.3</v>
      </c>
    </row>
    <row r="285" spans="2:6">
      <c r="B285" s="612">
        <v>18</v>
      </c>
      <c r="C285" s="612">
        <v>12</v>
      </c>
      <c r="D285" s="612">
        <v>10</v>
      </c>
      <c r="E285" s="612">
        <v>2013</v>
      </c>
      <c r="F285" s="609">
        <v>2027.1</v>
      </c>
    </row>
    <row r="286" spans="2:6">
      <c r="B286" s="612">
        <v>19</v>
      </c>
      <c r="C286" s="612">
        <v>12</v>
      </c>
      <c r="D286" s="612">
        <v>10</v>
      </c>
      <c r="E286" s="612">
        <v>2013</v>
      </c>
      <c r="F286" s="609">
        <v>2003.7</v>
      </c>
    </row>
    <row r="287" spans="2:6">
      <c r="B287" s="612">
        <v>20</v>
      </c>
      <c r="C287" s="612">
        <v>12</v>
      </c>
      <c r="D287" s="612">
        <v>10</v>
      </c>
      <c r="E287" s="612">
        <v>2013</v>
      </c>
      <c r="F287" s="609">
        <v>2032.8</v>
      </c>
    </row>
    <row r="288" spans="2:6">
      <c r="B288" s="612">
        <v>21</v>
      </c>
      <c r="C288" s="612">
        <v>12</v>
      </c>
      <c r="D288" s="612">
        <v>10</v>
      </c>
      <c r="E288" s="612">
        <v>2013</v>
      </c>
      <c r="F288" s="609">
        <v>2104.1</v>
      </c>
    </row>
    <row r="289" spans="2:6">
      <c r="B289" s="612">
        <v>22</v>
      </c>
      <c r="C289" s="612">
        <v>12</v>
      </c>
      <c r="D289" s="612">
        <v>10</v>
      </c>
      <c r="E289" s="612">
        <v>2013</v>
      </c>
      <c r="F289" s="609">
        <v>2148.3000000000002</v>
      </c>
    </row>
    <row r="290" spans="2:6">
      <c r="B290" s="612">
        <v>23</v>
      </c>
      <c r="C290" s="612">
        <v>12</v>
      </c>
      <c r="D290" s="612">
        <v>10</v>
      </c>
      <c r="E290" s="612">
        <v>2013</v>
      </c>
      <c r="F290" s="609">
        <v>2153.6999999999998</v>
      </c>
    </row>
    <row r="291" spans="2:6">
      <c r="B291" s="612">
        <v>24</v>
      </c>
      <c r="C291" s="612">
        <v>12</v>
      </c>
      <c r="D291" s="612">
        <v>10</v>
      </c>
      <c r="E291" s="612">
        <v>2013</v>
      </c>
      <c r="F291" s="609">
        <v>2132.3000000000002</v>
      </c>
    </row>
    <row r="292" spans="2:6">
      <c r="B292" s="612">
        <v>1</v>
      </c>
      <c r="C292" s="612">
        <v>13</v>
      </c>
      <c r="D292" s="612">
        <v>10</v>
      </c>
      <c r="E292" s="612">
        <v>2013</v>
      </c>
      <c r="F292" s="609">
        <v>2101.9</v>
      </c>
    </row>
    <row r="293" spans="2:6">
      <c r="B293" s="612">
        <v>2</v>
      </c>
      <c r="C293" s="612">
        <v>13</v>
      </c>
      <c r="D293" s="612">
        <v>10</v>
      </c>
      <c r="E293" s="612">
        <v>2013</v>
      </c>
      <c r="F293" s="609">
        <v>2046.9</v>
      </c>
    </row>
    <row r="294" spans="2:6">
      <c r="B294" s="612">
        <v>3</v>
      </c>
      <c r="C294" s="612">
        <v>13</v>
      </c>
      <c r="D294" s="612">
        <v>10</v>
      </c>
      <c r="E294" s="612">
        <v>2013</v>
      </c>
      <c r="F294" s="609">
        <v>2033.4</v>
      </c>
    </row>
    <row r="295" spans="2:6">
      <c r="B295" s="612">
        <v>4</v>
      </c>
      <c r="C295" s="612">
        <v>13</v>
      </c>
      <c r="D295" s="612">
        <v>10</v>
      </c>
      <c r="E295" s="612">
        <v>2013</v>
      </c>
      <c r="F295" s="609">
        <v>2060.6999999999998</v>
      </c>
    </row>
    <row r="296" spans="2:6">
      <c r="B296" s="612">
        <v>5</v>
      </c>
      <c r="C296" s="612">
        <v>13</v>
      </c>
      <c r="D296" s="612">
        <v>10</v>
      </c>
      <c r="E296" s="612">
        <v>2013</v>
      </c>
      <c r="F296" s="609">
        <v>2049.1</v>
      </c>
    </row>
    <row r="297" spans="2:6">
      <c r="B297" s="612">
        <v>6</v>
      </c>
      <c r="C297" s="612">
        <v>13</v>
      </c>
      <c r="D297" s="612">
        <v>10</v>
      </c>
      <c r="E297" s="612">
        <v>2013</v>
      </c>
      <c r="F297" s="609">
        <v>1999.3</v>
      </c>
    </row>
    <row r="298" spans="2:6">
      <c r="B298" s="612">
        <v>7</v>
      </c>
      <c r="C298" s="612">
        <v>13</v>
      </c>
      <c r="D298" s="612">
        <v>10</v>
      </c>
      <c r="E298" s="612">
        <v>2013</v>
      </c>
      <c r="F298" s="609">
        <v>2034.5</v>
      </c>
    </row>
    <row r="299" spans="2:6">
      <c r="B299" s="612">
        <v>8</v>
      </c>
      <c r="C299" s="612">
        <v>13</v>
      </c>
      <c r="D299" s="612">
        <v>10</v>
      </c>
      <c r="E299" s="612">
        <v>2013</v>
      </c>
      <c r="F299" s="609">
        <v>2007.7</v>
      </c>
    </row>
    <row r="300" spans="2:6">
      <c r="B300" s="612">
        <v>9</v>
      </c>
      <c r="C300" s="612">
        <v>13</v>
      </c>
      <c r="D300" s="612">
        <v>10</v>
      </c>
      <c r="E300" s="612">
        <v>2013</v>
      </c>
      <c r="F300" s="609">
        <v>1973.9</v>
      </c>
    </row>
    <row r="301" spans="2:6">
      <c r="B301" s="612">
        <v>10</v>
      </c>
      <c r="C301" s="612">
        <v>13</v>
      </c>
      <c r="D301" s="612">
        <v>10</v>
      </c>
      <c r="E301" s="612">
        <v>2013</v>
      </c>
      <c r="F301" s="609">
        <v>1985.7</v>
      </c>
    </row>
    <row r="302" spans="2:6">
      <c r="B302" s="612">
        <v>11</v>
      </c>
      <c r="C302" s="612">
        <v>13</v>
      </c>
      <c r="D302" s="612">
        <v>10</v>
      </c>
      <c r="E302" s="612">
        <v>2013</v>
      </c>
      <c r="F302" s="609">
        <v>1995.2</v>
      </c>
    </row>
    <row r="303" spans="2:6">
      <c r="B303" s="612">
        <v>12</v>
      </c>
      <c r="C303" s="612">
        <v>13</v>
      </c>
      <c r="D303" s="612">
        <v>10</v>
      </c>
      <c r="E303" s="612">
        <v>2013</v>
      </c>
      <c r="F303" s="609">
        <v>2006.6</v>
      </c>
    </row>
    <row r="304" spans="2:6">
      <c r="B304" s="612">
        <v>13</v>
      </c>
      <c r="C304" s="612">
        <v>13</v>
      </c>
      <c r="D304" s="612">
        <v>10</v>
      </c>
      <c r="E304" s="612">
        <v>2013</v>
      </c>
      <c r="F304" s="609">
        <v>1984.4</v>
      </c>
    </row>
    <row r="305" spans="2:6">
      <c r="B305" s="612">
        <v>14</v>
      </c>
      <c r="C305" s="612">
        <v>13</v>
      </c>
      <c r="D305" s="612">
        <v>10</v>
      </c>
      <c r="E305" s="612">
        <v>2013</v>
      </c>
      <c r="F305" s="609">
        <v>1985.4</v>
      </c>
    </row>
    <row r="306" spans="2:6">
      <c r="B306" s="612">
        <v>15</v>
      </c>
      <c r="C306" s="612">
        <v>13</v>
      </c>
      <c r="D306" s="612">
        <v>10</v>
      </c>
      <c r="E306" s="612">
        <v>2013</v>
      </c>
      <c r="F306" s="609">
        <v>1974.2</v>
      </c>
    </row>
    <row r="307" spans="2:6">
      <c r="B307" s="612">
        <v>16</v>
      </c>
      <c r="C307" s="612">
        <v>13</v>
      </c>
      <c r="D307" s="612">
        <v>10</v>
      </c>
      <c r="E307" s="612">
        <v>2013</v>
      </c>
      <c r="F307" s="609">
        <v>1997.5</v>
      </c>
    </row>
    <row r="308" spans="2:6">
      <c r="B308" s="612">
        <v>17</v>
      </c>
      <c r="C308" s="612">
        <v>13</v>
      </c>
      <c r="D308" s="612">
        <v>10</v>
      </c>
      <c r="E308" s="612">
        <v>2013</v>
      </c>
      <c r="F308" s="609">
        <v>2024.3</v>
      </c>
    </row>
    <row r="309" spans="2:6">
      <c r="B309" s="612">
        <v>18</v>
      </c>
      <c r="C309" s="612">
        <v>13</v>
      </c>
      <c r="D309" s="612">
        <v>10</v>
      </c>
      <c r="E309" s="612">
        <v>2013</v>
      </c>
      <c r="F309" s="609">
        <v>2048.1999999999998</v>
      </c>
    </row>
    <row r="310" spans="2:6">
      <c r="B310" s="612">
        <v>19</v>
      </c>
      <c r="C310" s="612">
        <v>13</v>
      </c>
      <c r="D310" s="612">
        <v>10</v>
      </c>
      <c r="E310" s="612">
        <v>2013</v>
      </c>
      <c r="F310" s="609">
        <v>2072.8000000000002</v>
      </c>
    </row>
    <row r="311" spans="2:6">
      <c r="B311" s="612">
        <v>20</v>
      </c>
      <c r="C311" s="612">
        <v>13</v>
      </c>
      <c r="D311" s="612">
        <v>10</v>
      </c>
      <c r="E311" s="612">
        <v>2013</v>
      </c>
      <c r="F311" s="609">
        <v>2064.6999999999998</v>
      </c>
    </row>
    <row r="312" spans="2:6">
      <c r="B312" s="612">
        <v>21</v>
      </c>
      <c r="C312" s="612">
        <v>13</v>
      </c>
      <c r="D312" s="612">
        <v>10</v>
      </c>
      <c r="E312" s="612">
        <v>2013</v>
      </c>
      <c r="F312" s="609">
        <v>2059.4</v>
      </c>
    </row>
    <row r="313" spans="2:6">
      <c r="B313" s="612">
        <v>22</v>
      </c>
      <c r="C313" s="612">
        <v>13</v>
      </c>
      <c r="D313" s="612">
        <v>10</v>
      </c>
      <c r="E313" s="612">
        <v>2013</v>
      </c>
      <c r="F313" s="609">
        <v>2097.3000000000002</v>
      </c>
    </row>
    <row r="314" spans="2:6">
      <c r="B314" s="612">
        <v>23</v>
      </c>
      <c r="C314" s="612">
        <v>13</v>
      </c>
      <c r="D314" s="612">
        <v>10</v>
      </c>
      <c r="E314" s="612">
        <v>2013</v>
      </c>
      <c r="F314" s="609">
        <v>2096.1</v>
      </c>
    </row>
    <row r="315" spans="2:6">
      <c r="B315" s="612">
        <v>24</v>
      </c>
      <c r="C315" s="612">
        <v>13</v>
      </c>
      <c r="D315" s="612">
        <v>10</v>
      </c>
      <c r="E315" s="612">
        <v>2013</v>
      </c>
      <c r="F315" s="609">
        <v>2053.5</v>
      </c>
    </row>
    <row r="316" spans="2:6">
      <c r="B316" s="612">
        <v>1</v>
      </c>
      <c r="C316" s="612">
        <v>14</v>
      </c>
      <c r="D316" s="612">
        <v>10</v>
      </c>
      <c r="E316" s="612">
        <v>2013</v>
      </c>
      <c r="F316" s="609">
        <v>2022</v>
      </c>
    </row>
    <row r="317" spans="2:6">
      <c r="B317" s="612">
        <v>2</v>
      </c>
      <c r="C317" s="612">
        <v>14</v>
      </c>
      <c r="D317" s="612">
        <v>10</v>
      </c>
      <c r="E317" s="612">
        <v>2013</v>
      </c>
      <c r="F317" s="609">
        <v>2004.2</v>
      </c>
    </row>
    <row r="318" spans="2:6">
      <c r="B318" s="612">
        <v>3</v>
      </c>
      <c r="C318" s="612">
        <v>14</v>
      </c>
      <c r="D318" s="612">
        <v>10</v>
      </c>
      <c r="E318" s="612">
        <v>2013</v>
      </c>
      <c r="F318" s="609">
        <v>2001.8</v>
      </c>
    </row>
    <row r="319" spans="2:6">
      <c r="B319" s="612">
        <v>4</v>
      </c>
      <c r="C319" s="612">
        <v>14</v>
      </c>
      <c r="D319" s="612">
        <v>10</v>
      </c>
      <c r="E319" s="612">
        <v>2013</v>
      </c>
      <c r="F319" s="609">
        <v>2037.9</v>
      </c>
    </row>
    <row r="320" spans="2:6">
      <c r="B320" s="612">
        <v>5</v>
      </c>
      <c r="C320" s="612">
        <v>14</v>
      </c>
      <c r="D320" s="612">
        <v>10</v>
      </c>
      <c r="E320" s="612">
        <v>2013</v>
      </c>
      <c r="F320" s="609">
        <v>1999.1</v>
      </c>
    </row>
    <row r="321" spans="2:6">
      <c r="B321" s="612">
        <v>6</v>
      </c>
      <c r="C321" s="612">
        <v>14</v>
      </c>
      <c r="D321" s="612">
        <v>10</v>
      </c>
      <c r="E321" s="612">
        <v>2013</v>
      </c>
      <c r="F321" s="609">
        <v>1985.6</v>
      </c>
    </row>
    <row r="322" spans="2:6">
      <c r="B322" s="612">
        <v>7</v>
      </c>
      <c r="C322" s="612">
        <v>14</v>
      </c>
      <c r="D322" s="612">
        <v>10</v>
      </c>
      <c r="E322" s="612">
        <v>2013</v>
      </c>
      <c r="F322" s="609">
        <v>2057.6</v>
      </c>
    </row>
    <row r="323" spans="2:6">
      <c r="B323" s="612">
        <v>8</v>
      </c>
      <c r="C323" s="612">
        <v>14</v>
      </c>
      <c r="D323" s="612">
        <v>10</v>
      </c>
      <c r="E323" s="612">
        <v>2013</v>
      </c>
      <c r="F323" s="609">
        <v>2072.6</v>
      </c>
    </row>
    <row r="324" spans="2:6">
      <c r="B324" s="612">
        <v>9</v>
      </c>
      <c r="C324" s="612">
        <v>14</v>
      </c>
      <c r="D324" s="612">
        <v>10</v>
      </c>
      <c r="E324" s="612">
        <v>2013</v>
      </c>
      <c r="F324" s="609">
        <v>2056</v>
      </c>
    </row>
    <row r="325" spans="2:6">
      <c r="B325" s="612">
        <v>10</v>
      </c>
      <c r="C325" s="612">
        <v>14</v>
      </c>
      <c r="D325" s="612">
        <v>10</v>
      </c>
      <c r="E325" s="612">
        <v>2013</v>
      </c>
      <c r="F325" s="609">
        <v>2068.9</v>
      </c>
    </row>
    <row r="326" spans="2:6">
      <c r="B326" s="612">
        <v>11</v>
      </c>
      <c r="C326" s="612">
        <v>14</v>
      </c>
      <c r="D326" s="612">
        <v>10</v>
      </c>
      <c r="E326" s="612">
        <v>2013</v>
      </c>
      <c r="F326" s="609">
        <v>2042.1</v>
      </c>
    </row>
    <row r="327" spans="2:6">
      <c r="B327" s="612">
        <v>12</v>
      </c>
      <c r="C327" s="612">
        <v>14</v>
      </c>
      <c r="D327" s="612">
        <v>10</v>
      </c>
      <c r="E327" s="612">
        <v>2013</v>
      </c>
      <c r="F327" s="609">
        <v>2028.3</v>
      </c>
    </row>
    <row r="328" spans="2:6">
      <c r="B328" s="612">
        <v>13</v>
      </c>
      <c r="C328" s="612">
        <v>14</v>
      </c>
      <c r="D328" s="612">
        <v>10</v>
      </c>
      <c r="E328" s="612">
        <v>2013</v>
      </c>
      <c r="F328" s="609">
        <v>2065.4</v>
      </c>
    </row>
    <row r="329" spans="2:6">
      <c r="B329" s="612">
        <v>14</v>
      </c>
      <c r="C329" s="612">
        <v>14</v>
      </c>
      <c r="D329" s="612">
        <v>10</v>
      </c>
      <c r="E329" s="612">
        <v>2013</v>
      </c>
      <c r="F329" s="609">
        <v>2062.4</v>
      </c>
    </row>
    <row r="330" spans="2:6">
      <c r="B330" s="612">
        <v>15</v>
      </c>
      <c r="C330" s="612">
        <v>14</v>
      </c>
      <c r="D330" s="612">
        <v>10</v>
      </c>
      <c r="E330" s="612">
        <v>2013</v>
      </c>
      <c r="F330" s="609">
        <v>2007</v>
      </c>
    </row>
    <row r="331" spans="2:6">
      <c r="B331" s="612">
        <v>16</v>
      </c>
      <c r="C331" s="612">
        <v>14</v>
      </c>
      <c r="D331" s="612">
        <v>10</v>
      </c>
      <c r="E331" s="612">
        <v>2013</v>
      </c>
      <c r="F331" s="609">
        <v>2048.4</v>
      </c>
    </row>
    <row r="332" spans="2:6">
      <c r="B332" s="612">
        <v>17</v>
      </c>
      <c r="C332" s="612">
        <v>14</v>
      </c>
      <c r="D332" s="612">
        <v>10</v>
      </c>
      <c r="E332" s="612">
        <v>2013</v>
      </c>
      <c r="F332" s="609">
        <v>2087.1999999999998</v>
      </c>
    </row>
    <row r="333" spans="2:6">
      <c r="B333" s="612">
        <v>18</v>
      </c>
      <c r="C333" s="612">
        <v>14</v>
      </c>
      <c r="D333" s="612">
        <v>10</v>
      </c>
      <c r="E333" s="612">
        <v>2013</v>
      </c>
      <c r="F333" s="609">
        <v>2075.3000000000002</v>
      </c>
    </row>
    <row r="334" spans="2:6">
      <c r="B334" s="612">
        <v>19</v>
      </c>
      <c r="C334" s="612">
        <v>14</v>
      </c>
      <c r="D334" s="612">
        <v>10</v>
      </c>
      <c r="E334" s="612">
        <v>2013</v>
      </c>
      <c r="F334" s="609">
        <v>2081.1999999999998</v>
      </c>
    </row>
    <row r="335" spans="2:6">
      <c r="B335" s="612">
        <v>20</v>
      </c>
      <c r="C335" s="612">
        <v>14</v>
      </c>
      <c r="D335" s="612">
        <v>10</v>
      </c>
      <c r="E335" s="612">
        <v>2013</v>
      </c>
      <c r="F335" s="609">
        <v>2072.6999999999998</v>
      </c>
    </row>
    <row r="336" spans="2:6">
      <c r="B336" s="612">
        <v>21</v>
      </c>
      <c r="C336" s="612">
        <v>14</v>
      </c>
      <c r="D336" s="612">
        <v>10</v>
      </c>
      <c r="E336" s="612">
        <v>2013</v>
      </c>
      <c r="F336" s="609">
        <v>2110.9</v>
      </c>
    </row>
    <row r="337" spans="2:7">
      <c r="B337" s="612">
        <v>22</v>
      </c>
      <c r="C337" s="612">
        <v>14</v>
      </c>
      <c r="D337" s="612">
        <v>10</v>
      </c>
      <c r="E337" s="612">
        <v>2013</v>
      </c>
      <c r="F337" s="609">
        <v>2120.4</v>
      </c>
    </row>
    <row r="338" spans="2:7">
      <c r="B338" s="612">
        <v>23</v>
      </c>
      <c r="C338" s="612">
        <v>14</v>
      </c>
      <c r="D338" s="612">
        <v>10</v>
      </c>
      <c r="E338" s="612">
        <v>2013</v>
      </c>
      <c r="F338" s="609">
        <v>2094.4</v>
      </c>
    </row>
    <row r="339" spans="2:7">
      <c r="B339" s="612">
        <v>24</v>
      </c>
      <c r="C339" s="612">
        <v>14</v>
      </c>
      <c r="D339" s="612">
        <v>10</v>
      </c>
      <c r="E339" s="612">
        <v>2013</v>
      </c>
      <c r="F339" s="609">
        <v>2001.7</v>
      </c>
    </row>
    <row r="340" spans="2:7">
      <c r="B340" s="612">
        <v>1</v>
      </c>
      <c r="C340" s="612">
        <v>15</v>
      </c>
      <c r="D340" s="612">
        <v>10</v>
      </c>
      <c r="E340" s="612">
        <v>2013</v>
      </c>
      <c r="F340" s="609">
        <v>1980.1</v>
      </c>
    </row>
    <row r="341" spans="2:7">
      <c r="B341" s="612">
        <v>2</v>
      </c>
      <c r="C341" s="612">
        <v>15</v>
      </c>
      <c r="D341" s="612">
        <v>10</v>
      </c>
      <c r="E341" s="612">
        <v>2013</v>
      </c>
      <c r="F341" s="609">
        <v>1962.6</v>
      </c>
    </row>
    <row r="342" spans="2:7">
      <c r="B342" s="612">
        <v>3</v>
      </c>
      <c r="C342" s="612">
        <v>15</v>
      </c>
      <c r="D342" s="612">
        <v>10</v>
      </c>
      <c r="E342" s="612">
        <v>2013</v>
      </c>
      <c r="F342" s="609">
        <v>1919.4</v>
      </c>
    </row>
    <row r="343" spans="2:7">
      <c r="B343" s="612">
        <v>4</v>
      </c>
      <c r="C343" s="612">
        <v>15</v>
      </c>
      <c r="D343" s="612">
        <v>10</v>
      </c>
      <c r="E343" s="612">
        <v>2013</v>
      </c>
      <c r="F343" s="609">
        <v>1922.4</v>
      </c>
    </row>
    <row r="344" spans="2:7">
      <c r="B344" s="612">
        <v>5</v>
      </c>
      <c r="C344" s="612">
        <v>15</v>
      </c>
      <c r="D344" s="612">
        <v>10</v>
      </c>
      <c r="E344" s="612">
        <v>2013</v>
      </c>
      <c r="F344" s="609">
        <v>1934.1</v>
      </c>
    </row>
    <row r="345" spans="2:7">
      <c r="B345" s="612">
        <v>6</v>
      </c>
      <c r="C345" s="612">
        <v>15</v>
      </c>
      <c r="D345" s="612">
        <v>10</v>
      </c>
      <c r="E345" s="612">
        <v>2013</v>
      </c>
      <c r="F345" s="609">
        <v>1913.3</v>
      </c>
    </row>
    <row r="346" spans="2:7">
      <c r="B346" s="612">
        <v>7</v>
      </c>
      <c r="C346" s="612">
        <v>15</v>
      </c>
      <c r="D346" s="612">
        <v>10</v>
      </c>
      <c r="E346" s="612">
        <v>2013</v>
      </c>
      <c r="F346" s="609">
        <v>1945.3</v>
      </c>
    </row>
    <row r="347" spans="2:7">
      <c r="B347" s="612">
        <v>8</v>
      </c>
      <c r="C347" s="612">
        <v>15</v>
      </c>
      <c r="D347" s="612">
        <v>10</v>
      </c>
      <c r="E347" s="612">
        <v>2013</v>
      </c>
      <c r="F347" s="609">
        <v>1908.8</v>
      </c>
    </row>
    <row r="348" spans="2:7">
      <c r="B348" s="612">
        <v>9</v>
      </c>
      <c r="C348" s="612">
        <v>15</v>
      </c>
      <c r="D348" s="612">
        <v>10</v>
      </c>
      <c r="E348" s="612">
        <v>2013</v>
      </c>
      <c r="F348" s="609">
        <v>1898.6</v>
      </c>
    </row>
    <row r="349" spans="2:7">
      <c r="B349" s="612">
        <v>10</v>
      </c>
      <c r="C349" s="612">
        <v>15</v>
      </c>
      <c r="D349" s="612">
        <v>10</v>
      </c>
      <c r="E349" s="612">
        <v>2013</v>
      </c>
      <c r="F349" s="609">
        <v>1875.8</v>
      </c>
    </row>
    <row r="350" spans="2:7">
      <c r="B350" s="612">
        <v>11</v>
      </c>
      <c r="C350" s="612">
        <v>15</v>
      </c>
      <c r="D350" s="612">
        <v>10</v>
      </c>
      <c r="E350" s="612">
        <v>2013</v>
      </c>
      <c r="F350" s="609">
        <v>1849.9</v>
      </c>
    </row>
    <row r="351" spans="2:7">
      <c r="B351" s="612">
        <v>12</v>
      </c>
      <c r="C351" s="612">
        <v>15</v>
      </c>
      <c r="D351" s="612">
        <v>10</v>
      </c>
      <c r="E351" s="612">
        <v>2013</v>
      </c>
      <c r="F351" s="609">
        <v>1871.7</v>
      </c>
      <c r="G351" s="188" t="s">
        <v>188</v>
      </c>
    </row>
    <row r="352" spans="2:7">
      <c r="B352" s="612">
        <v>13</v>
      </c>
      <c r="C352" s="612">
        <v>15</v>
      </c>
      <c r="D352" s="612">
        <v>10</v>
      </c>
      <c r="E352" s="612">
        <v>2013</v>
      </c>
      <c r="F352" s="609">
        <v>1851.5</v>
      </c>
    </row>
    <row r="353" spans="2:6">
      <c r="B353" s="612">
        <v>14</v>
      </c>
      <c r="C353" s="612">
        <v>15</v>
      </c>
      <c r="D353" s="612">
        <v>10</v>
      </c>
      <c r="E353" s="612">
        <v>2013</v>
      </c>
      <c r="F353" s="609">
        <v>1821.6</v>
      </c>
    </row>
    <row r="354" spans="2:6">
      <c r="B354" s="612">
        <v>15</v>
      </c>
      <c r="C354" s="612">
        <v>15</v>
      </c>
      <c r="D354" s="612">
        <v>10</v>
      </c>
      <c r="E354" s="612">
        <v>2013</v>
      </c>
      <c r="F354" s="609">
        <v>1812.6</v>
      </c>
    </row>
    <row r="355" spans="2:6">
      <c r="B355" s="612">
        <v>16</v>
      </c>
      <c r="C355" s="612">
        <v>15</v>
      </c>
      <c r="D355" s="612">
        <v>10</v>
      </c>
      <c r="E355" s="612">
        <v>2013</v>
      </c>
      <c r="F355" s="609">
        <v>1817.1</v>
      </c>
    </row>
    <row r="356" spans="2:6">
      <c r="B356" s="612">
        <v>17</v>
      </c>
      <c r="C356" s="612">
        <v>15</v>
      </c>
      <c r="D356" s="612">
        <v>10</v>
      </c>
      <c r="E356" s="612">
        <v>2013</v>
      </c>
      <c r="F356" s="609">
        <v>1831.6</v>
      </c>
    </row>
    <row r="357" spans="2:6">
      <c r="B357" s="612">
        <v>18</v>
      </c>
      <c r="C357" s="612">
        <v>15</v>
      </c>
      <c r="D357" s="612">
        <v>10</v>
      </c>
      <c r="E357" s="612">
        <v>2013</v>
      </c>
      <c r="F357" s="609">
        <v>1834.3</v>
      </c>
    </row>
    <row r="358" spans="2:6">
      <c r="B358" s="612">
        <v>19</v>
      </c>
      <c r="C358" s="612">
        <v>15</v>
      </c>
      <c r="D358" s="612">
        <v>10</v>
      </c>
      <c r="E358" s="612">
        <v>2013</v>
      </c>
      <c r="F358" s="609">
        <v>1842.1</v>
      </c>
    </row>
    <row r="359" spans="2:6">
      <c r="B359" s="612">
        <v>20</v>
      </c>
      <c r="C359" s="612">
        <v>15</v>
      </c>
      <c r="D359" s="612">
        <v>10</v>
      </c>
      <c r="E359" s="612">
        <v>2013</v>
      </c>
      <c r="F359" s="609">
        <v>1874.5</v>
      </c>
    </row>
    <row r="360" spans="2:6">
      <c r="B360" s="612">
        <v>21</v>
      </c>
      <c r="C360" s="612">
        <v>15</v>
      </c>
      <c r="D360" s="612">
        <v>10</v>
      </c>
      <c r="E360" s="612">
        <v>2013</v>
      </c>
      <c r="F360" s="609">
        <v>1922.7</v>
      </c>
    </row>
    <row r="361" spans="2:6">
      <c r="B361" s="612">
        <v>22</v>
      </c>
      <c r="C361" s="612">
        <v>15</v>
      </c>
      <c r="D361" s="612">
        <v>10</v>
      </c>
      <c r="E361" s="612">
        <v>2013</v>
      </c>
      <c r="F361" s="609">
        <v>1938.6</v>
      </c>
    </row>
    <row r="362" spans="2:6">
      <c r="B362" s="612">
        <v>23</v>
      </c>
      <c r="C362" s="612">
        <v>15</v>
      </c>
      <c r="D362" s="612">
        <v>10</v>
      </c>
      <c r="E362" s="612">
        <v>2013</v>
      </c>
      <c r="F362" s="609">
        <v>1938.1</v>
      </c>
    </row>
    <row r="363" spans="2:6">
      <c r="B363" s="612">
        <v>24</v>
      </c>
      <c r="C363" s="612">
        <v>15</v>
      </c>
      <c r="D363" s="612">
        <v>10</v>
      </c>
      <c r="E363" s="612">
        <v>2013</v>
      </c>
      <c r="F363" s="609">
        <v>1933.3</v>
      </c>
    </row>
    <row r="364" spans="2:6">
      <c r="B364" s="612">
        <v>1</v>
      </c>
      <c r="C364" s="612">
        <v>16</v>
      </c>
      <c r="D364" s="612">
        <v>10</v>
      </c>
      <c r="E364" s="612">
        <v>2013</v>
      </c>
      <c r="F364" s="609">
        <v>1895.9</v>
      </c>
    </row>
    <row r="365" spans="2:6">
      <c r="B365" s="612">
        <v>2</v>
      </c>
      <c r="C365" s="612">
        <v>16</v>
      </c>
      <c r="D365" s="612">
        <v>10</v>
      </c>
      <c r="E365" s="612">
        <v>2013</v>
      </c>
      <c r="F365" s="609">
        <v>1864.9</v>
      </c>
    </row>
    <row r="366" spans="2:6">
      <c r="B366" s="612">
        <v>3</v>
      </c>
      <c r="C366" s="612">
        <v>16</v>
      </c>
      <c r="D366" s="612">
        <v>10</v>
      </c>
      <c r="E366" s="612">
        <v>2013</v>
      </c>
      <c r="F366" s="609">
        <v>1857.6</v>
      </c>
    </row>
    <row r="367" spans="2:6">
      <c r="B367" s="612">
        <v>4</v>
      </c>
      <c r="C367" s="612">
        <v>16</v>
      </c>
      <c r="D367" s="612">
        <v>10</v>
      </c>
      <c r="E367" s="612">
        <v>2013</v>
      </c>
      <c r="F367" s="609">
        <v>1871.4</v>
      </c>
    </row>
    <row r="368" spans="2:6">
      <c r="B368" s="612">
        <v>5</v>
      </c>
      <c r="C368" s="612">
        <v>16</v>
      </c>
      <c r="D368" s="612">
        <v>10</v>
      </c>
      <c r="E368" s="612">
        <v>2013</v>
      </c>
      <c r="F368" s="609">
        <v>1864.7</v>
      </c>
    </row>
    <row r="369" spans="2:6">
      <c r="B369" s="612">
        <v>6</v>
      </c>
      <c r="C369" s="612">
        <v>16</v>
      </c>
      <c r="D369" s="612">
        <v>10</v>
      </c>
      <c r="E369" s="612">
        <v>2013</v>
      </c>
      <c r="F369" s="609">
        <v>1847.9</v>
      </c>
    </row>
    <row r="370" spans="2:6">
      <c r="B370" s="612">
        <v>7</v>
      </c>
      <c r="C370" s="612">
        <v>16</v>
      </c>
      <c r="D370" s="612">
        <v>10</v>
      </c>
      <c r="E370" s="612">
        <v>2013</v>
      </c>
      <c r="F370" s="609">
        <v>1856.4</v>
      </c>
    </row>
    <row r="371" spans="2:6">
      <c r="B371" s="612">
        <v>8</v>
      </c>
      <c r="C371" s="612">
        <v>16</v>
      </c>
      <c r="D371" s="612">
        <v>10</v>
      </c>
      <c r="E371" s="612">
        <v>2013</v>
      </c>
      <c r="F371" s="609">
        <v>1841.7</v>
      </c>
    </row>
    <row r="372" spans="2:6">
      <c r="B372" s="612">
        <v>9</v>
      </c>
      <c r="C372" s="612">
        <v>16</v>
      </c>
      <c r="D372" s="612">
        <v>10</v>
      </c>
      <c r="E372" s="612">
        <v>2013</v>
      </c>
      <c r="F372" s="609">
        <v>1831.6</v>
      </c>
    </row>
    <row r="373" spans="2:6">
      <c r="B373" s="612">
        <v>10</v>
      </c>
      <c r="C373" s="612">
        <v>16</v>
      </c>
      <c r="D373" s="612">
        <v>10</v>
      </c>
      <c r="E373" s="612">
        <v>2013</v>
      </c>
      <c r="F373" s="609">
        <v>1861.7</v>
      </c>
    </row>
    <row r="374" spans="2:6">
      <c r="B374" s="612">
        <v>11</v>
      </c>
      <c r="C374" s="612">
        <v>16</v>
      </c>
      <c r="D374" s="612">
        <v>10</v>
      </c>
      <c r="E374" s="612">
        <v>2013</v>
      </c>
      <c r="F374" s="609">
        <v>1868.5</v>
      </c>
    </row>
    <row r="375" spans="2:6">
      <c r="B375" s="612">
        <v>12</v>
      </c>
      <c r="C375" s="612">
        <v>16</v>
      </c>
      <c r="D375" s="612">
        <v>10</v>
      </c>
      <c r="E375" s="612">
        <v>2013</v>
      </c>
      <c r="F375" s="609">
        <v>1862.4</v>
      </c>
    </row>
    <row r="376" spans="2:6">
      <c r="B376" s="612">
        <v>13</v>
      </c>
      <c r="C376" s="612">
        <v>16</v>
      </c>
      <c r="D376" s="612">
        <v>10</v>
      </c>
      <c r="E376" s="612">
        <v>2013</v>
      </c>
      <c r="F376" s="609">
        <v>1859.7</v>
      </c>
    </row>
    <row r="377" spans="2:6">
      <c r="B377" s="612">
        <v>14</v>
      </c>
      <c r="C377" s="612">
        <v>16</v>
      </c>
      <c r="D377" s="612">
        <v>10</v>
      </c>
      <c r="E377" s="612">
        <v>2013</v>
      </c>
      <c r="F377" s="609">
        <v>1831.1</v>
      </c>
    </row>
    <row r="378" spans="2:6">
      <c r="B378" s="612">
        <v>15</v>
      </c>
      <c r="C378" s="612">
        <v>16</v>
      </c>
      <c r="D378" s="612">
        <v>10</v>
      </c>
      <c r="E378" s="612">
        <v>2013</v>
      </c>
      <c r="F378" s="609">
        <v>1859.4</v>
      </c>
    </row>
    <row r="379" spans="2:6">
      <c r="B379" s="612">
        <v>16</v>
      </c>
      <c r="C379" s="612">
        <v>16</v>
      </c>
      <c r="D379" s="612">
        <v>10</v>
      </c>
      <c r="E379" s="612">
        <v>2013</v>
      </c>
      <c r="F379" s="609">
        <v>1899.7</v>
      </c>
    </row>
    <row r="380" spans="2:6">
      <c r="B380" s="612">
        <v>17</v>
      </c>
      <c r="C380" s="612">
        <v>16</v>
      </c>
      <c r="D380" s="612">
        <v>10</v>
      </c>
      <c r="E380" s="612">
        <v>2013</v>
      </c>
      <c r="F380" s="609">
        <v>1878.8</v>
      </c>
    </row>
    <row r="381" spans="2:6">
      <c r="B381" s="612">
        <v>18</v>
      </c>
      <c r="C381" s="612">
        <v>16</v>
      </c>
      <c r="D381" s="612">
        <v>10</v>
      </c>
      <c r="E381" s="612">
        <v>2013</v>
      </c>
      <c r="F381" s="609">
        <v>1952.8</v>
      </c>
    </row>
    <row r="382" spans="2:6">
      <c r="B382" s="612">
        <v>19</v>
      </c>
      <c r="C382" s="612">
        <v>16</v>
      </c>
      <c r="D382" s="612">
        <v>10</v>
      </c>
      <c r="E382" s="612">
        <v>2013</v>
      </c>
      <c r="F382" s="609">
        <v>1852.8</v>
      </c>
    </row>
    <row r="383" spans="2:6">
      <c r="B383" s="612">
        <v>20</v>
      </c>
      <c r="C383" s="612">
        <v>16</v>
      </c>
      <c r="D383" s="612">
        <v>10</v>
      </c>
      <c r="E383" s="612">
        <v>2013</v>
      </c>
      <c r="F383" s="609">
        <v>1864.5</v>
      </c>
    </row>
    <row r="384" spans="2:6">
      <c r="B384" s="612">
        <v>21</v>
      </c>
      <c r="C384" s="612">
        <v>16</v>
      </c>
      <c r="D384" s="612">
        <v>10</v>
      </c>
      <c r="E384" s="612">
        <v>2013</v>
      </c>
      <c r="F384" s="609">
        <v>1916.9</v>
      </c>
    </row>
    <row r="385" spans="2:6">
      <c r="B385" s="612">
        <v>22</v>
      </c>
      <c r="C385" s="612">
        <v>16</v>
      </c>
      <c r="D385" s="612">
        <v>10</v>
      </c>
      <c r="E385" s="612">
        <v>2013</v>
      </c>
      <c r="F385" s="609">
        <v>1936.8</v>
      </c>
    </row>
    <row r="386" spans="2:6">
      <c r="B386" s="612">
        <v>23</v>
      </c>
      <c r="C386" s="612">
        <v>16</v>
      </c>
      <c r="D386" s="612">
        <v>10</v>
      </c>
      <c r="E386" s="612">
        <v>2013</v>
      </c>
      <c r="F386" s="609">
        <v>1941</v>
      </c>
    </row>
    <row r="387" spans="2:6">
      <c r="B387" s="612">
        <v>24</v>
      </c>
      <c r="C387" s="612">
        <v>16</v>
      </c>
      <c r="D387" s="612">
        <v>10</v>
      </c>
      <c r="E387" s="612">
        <v>2013</v>
      </c>
      <c r="F387" s="609">
        <v>1907.8</v>
      </c>
    </row>
    <row r="388" spans="2:6">
      <c r="B388" s="612">
        <v>1</v>
      </c>
      <c r="C388" s="612">
        <v>17</v>
      </c>
      <c r="D388" s="612">
        <v>10</v>
      </c>
      <c r="E388" s="612">
        <v>2013</v>
      </c>
      <c r="F388" s="609">
        <v>1911.8</v>
      </c>
    </row>
    <row r="389" spans="2:6">
      <c r="B389" s="612">
        <v>2</v>
      </c>
      <c r="C389" s="612">
        <v>17</v>
      </c>
      <c r="D389" s="612">
        <v>10</v>
      </c>
      <c r="E389" s="612">
        <v>2013</v>
      </c>
      <c r="F389" s="609">
        <v>1884.2</v>
      </c>
    </row>
    <row r="390" spans="2:6">
      <c r="B390" s="612">
        <v>3</v>
      </c>
      <c r="C390" s="612">
        <v>17</v>
      </c>
      <c r="D390" s="612">
        <v>10</v>
      </c>
      <c r="E390" s="612">
        <v>2013</v>
      </c>
      <c r="F390" s="609">
        <v>1883.3</v>
      </c>
    </row>
    <row r="391" spans="2:6">
      <c r="B391" s="612">
        <v>4</v>
      </c>
      <c r="C391" s="612">
        <v>17</v>
      </c>
      <c r="D391" s="612">
        <v>10</v>
      </c>
      <c r="E391" s="612">
        <v>2013</v>
      </c>
      <c r="F391" s="609">
        <v>1912</v>
      </c>
    </row>
    <row r="392" spans="2:6">
      <c r="B392" s="612">
        <v>5</v>
      </c>
      <c r="C392" s="612">
        <v>17</v>
      </c>
      <c r="D392" s="612">
        <v>10</v>
      </c>
      <c r="E392" s="612">
        <v>2013</v>
      </c>
      <c r="F392" s="609">
        <v>1899.9</v>
      </c>
    </row>
    <row r="393" spans="2:6">
      <c r="B393" s="612">
        <v>6</v>
      </c>
      <c r="C393" s="612">
        <v>17</v>
      </c>
      <c r="D393" s="612">
        <v>10</v>
      </c>
      <c r="E393" s="612">
        <v>2013</v>
      </c>
      <c r="F393" s="609">
        <v>1879.3</v>
      </c>
    </row>
    <row r="394" spans="2:6">
      <c r="B394" s="612">
        <v>7</v>
      </c>
      <c r="C394" s="612">
        <v>17</v>
      </c>
      <c r="D394" s="612">
        <v>10</v>
      </c>
      <c r="E394" s="612">
        <v>2013</v>
      </c>
      <c r="F394" s="609">
        <v>1911.3</v>
      </c>
    </row>
    <row r="395" spans="2:6">
      <c r="B395" s="612">
        <v>8</v>
      </c>
      <c r="C395" s="612">
        <v>17</v>
      </c>
      <c r="D395" s="612">
        <v>10</v>
      </c>
      <c r="E395" s="612">
        <v>2013</v>
      </c>
      <c r="F395" s="609">
        <v>1914.1</v>
      </c>
    </row>
    <row r="396" spans="2:6">
      <c r="B396" s="612">
        <v>9</v>
      </c>
      <c r="C396" s="612">
        <v>17</v>
      </c>
      <c r="D396" s="612">
        <v>10</v>
      </c>
      <c r="E396" s="612">
        <v>2013</v>
      </c>
      <c r="F396" s="609">
        <v>1909.1</v>
      </c>
    </row>
    <row r="397" spans="2:6">
      <c r="B397" s="612">
        <v>10</v>
      </c>
      <c r="C397" s="612">
        <v>17</v>
      </c>
      <c r="D397" s="612">
        <v>10</v>
      </c>
      <c r="E397" s="612">
        <v>2013</v>
      </c>
      <c r="F397" s="609">
        <v>1924.7</v>
      </c>
    </row>
    <row r="398" spans="2:6">
      <c r="B398" s="612">
        <v>11</v>
      </c>
      <c r="C398" s="612">
        <v>17</v>
      </c>
      <c r="D398" s="612">
        <v>10</v>
      </c>
      <c r="E398" s="612">
        <v>2013</v>
      </c>
      <c r="F398" s="609">
        <v>1923.8</v>
      </c>
    </row>
    <row r="399" spans="2:6">
      <c r="B399" s="612">
        <v>12</v>
      </c>
      <c r="C399" s="612">
        <v>17</v>
      </c>
      <c r="D399" s="612">
        <v>10</v>
      </c>
      <c r="E399" s="612">
        <v>2013</v>
      </c>
      <c r="F399" s="609">
        <v>1900.2</v>
      </c>
    </row>
    <row r="400" spans="2:6">
      <c r="B400" s="612">
        <v>13</v>
      </c>
      <c r="C400" s="612">
        <v>17</v>
      </c>
      <c r="D400" s="612">
        <v>10</v>
      </c>
      <c r="E400" s="612">
        <v>2013</v>
      </c>
      <c r="F400" s="609">
        <v>1887.8</v>
      </c>
    </row>
    <row r="401" spans="2:6">
      <c r="B401" s="612">
        <v>14</v>
      </c>
      <c r="C401" s="612">
        <v>17</v>
      </c>
      <c r="D401" s="612">
        <v>10</v>
      </c>
      <c r="E401" s="612">
        <v>2013</v>
      </c>
      <c r="F401" s="609">
        <v>1911.3</v>
      </c>
    </row>
    <row r="402" spans="2:6">
      <c r="B402" s="612">
        <v>15</v>
      </c>
      <c r="C402" s="612">
        <v>17</v>
      </c>
      <c r="D402" s="612">
        <v>10</v>
      </c>
      <c r="E402" s="612">
        <v>2013</v>
      </c>
      <c r="F402" s="609">
        <v>1932.3</v>
      </c>
    </row>
    <row r="403" spans="2:6">
      <c r="B403" s="612">
        <v>16</v>
      </c>
      <c r="C403" s="612">
        <v>17</v>
      </c>
      <c r="D403" s="612">
        <v>10</v>
      </c>
      <c r="E403" s="612">
        <v>2013</v>
      </c>
      <c r="F403" s="609">
        <v>1943.9</v>
      </c>
    </row>
    <row r="404" spans="2:6">
      <c r="B404" s="612">
        <v>17</v>
      </c>
      <c r="C404" s="612">
        <v>17</v>
      </c>
      <c r="D404" s="612">
        <v>10</v>
      </c>
      <c r="E404" s="612">
        <v>2013</v>
      </c>
      <c r="F404" s="609">
        <v>1944.5</v>
      </c>
    </row>
    <row r="405" spans="2:6">
      <c r="B405" s="612">
        <v>18</v>
      </c>
      <c r="C405" s="612">
        <v>17</v>
      </c>
      <c r="D405" s="612">
        <v>10</v>
      </c>
      <c r="E405" s="612">
        <v>2013</v>
      </c>
      <c r="F405" s="609">
        <v>1933.4</v>
      </c>
    </row>
    <row r="406" spans="2:6">
      <c r="B406" s="612">
        <v>19</v>
      </c>
      <c r="C406" s="612">
        <v>17</v>
      </c>
      <c r="D406" s="612">
        <v>10</v>
      </c>
      <c r="E406" s="612">
        <v>2013</v>
      </c>
      <c r="F406" s="609">
        <v>1937.5</v>
      </c>
    </row>
    <row r="407" spans="2:6">
      <c r="B407" s="612">
        <v>20</v>
      </c>
      <c r="C407" s="612">
        <v>17</v>
      </c>
      <c r="D407" s="612">
        <v>10</v>
      </c>
      <c r="E407" s="612">
        <v>2013</v>
      </c>
      <c r="F407" s="609">
        <v>1968.2</v>
      </c>
    </row>
    <row r="408" spans="2:6">
      <c r="B408" s="612">
        <v>21</v>
      </c>
      <c r="C408" s="612">
        <v>17</v>
      </c>
      <c r="D408" s="612">
        <v>10</v>
      </c>
      <c r="E408" s="612">
        <v>2013</v>
      </c>
      <c r="F408" s="609">
        <v>2003.7</v>
      </c>
    </row>
    <row r="409" spans="2:6">
      <c r="B409" s="612">
        <v>22</v>
      </c>
      <c r="C409" s="612">
        <v>17</v>
      </c>
      <c r="D409" s="612">
        <v>10</v>
      </c>
      <c r="E409" s="612">
        <v>2013</v>
      </c>
      <c r="F409" s="609">
        <v>2036.8</v>
      </c>
    </row>
    <row r="410" spans="2:6">
      <c r="B410" s="612">
        <v>23</v>
      </c>
      <c r="C410" s="612">
        <v>17</v>
      </c>
      <c r="D410" s="612">
        <v>10</v>
      </c>
      <c r="E410" s="612">
        <v>2013</v>
      </c>
      <c r="F410" s="609">
        <v>2053.4</v>
      </c>
    </row>
    <row r="411" spans="2:6">
      <c r="B411" s="612">
        <v>24</v>
      </c>
      <c r="C411" s="612">
        <v>17</v>
      </c>
      <c r="D411" s="612">
        <v>10</v>
      </c>
      <c r="E411" s="612">
        <v>2013</v>
      </c>
      <c r="F411" s="609">
        <v>2070</v>
      </c>
    </row>
    <row r="412" spans="2:6">
      <c r="B412" s="612">
        <v>1</v>
      </c>
      <c r="C412" s="612">
        <v>18</v>
      </c>
      <c r="D412" s="612">
        <v>10</v>
      </c>
      <c r="E412" s="612">
        <v>2013</v>
      </c>
      <c r="F412" s="609">
        <v>2044.9</v>
      </c>
    </row>
    <row r="413" spans="2:6">
      <c r="B413" s="612">
        <v>2</v>
      </c>
      <c r="C413" s="612">
        <v>18</v>
      </c>
      <c r="D413" s="612">
        <v>10</v>
      </c>
      <c r="E413" s="612">
        <v>2013</v>
      </c>
      <c r="F413" s="609">
        <v>2005.4</v>
      </c>
    </row>
    <row r="414" spans="2:6">
      <c r="B414" s="612">
        <v>3</v>
      </c>
      <c r="C414" s="612">
        <v>18</v>
      </c>
      <c r="D414" s="612">
        <v>10</v>
      </c>
      <c r="E414" s="612">
        <v>2013</v>
      </c>
      <c r="F414" s="609">
        <v>2007.8</v>
      </c>
    </row>
    <row r="415" spans="2:6">
      <c r="B415" s="612">
        <v>4</v>
      </c>
      <c r="C415" s="612">
        <v>18</v>
      </c>
      <c r="D415" s="612">
        <v>10</v>
      </c>
      <c r="E415" s="612">
        <v>2013</v>
      </c>
      <c r="F415" s="609">
        <v>2020.5</v>
      </c>
    </row>
    <row r="416" spans="2:6">
      <c r="B416" s="612">
        <v>5</v>
      </c>
      <c r="C416" s="612">
        <v>18</v>
      </c>
      <c r="D416" s="612">
        <v>10</v>
      </c>
      <c r="E416" s="612">
        <v>2013</v>
      </c>
      <c r="F416" s="609">
        <v>2024.6</v>
      </c>
    </row>
    <row r="417" spans="2:6">
      <c r="B417" s="612">
        <v>6</v>
      </c>
      <c r="C417" s="612">
        <v>18</v>
      </c>
      <c r="D417" s="612">
        <v>10</v>
      </c>
      <c r="E417" s="612">
        <v>2013</v>
      </c>
      <c r="F417" s="609">
        <v>2023.8</v>
      </c>
    </row>
    <row r="418" spans="2:6">
      <c r="B418" s="612">
        <v>7</v>
      </c>
      <c r="C418" s="612">
        <v>18</v>
      </c>
      <c r="D418" s="612">
        <v>10</v>
      </c>
      <c r="E418" s="612">
        <v>2013</v>
      </c>
      <c r="F418" s="609">
        <v>2034.6</v>
      </c>
    </row>
    <row r="419" spans="2:6">
      <c r="B419" s="612">
        <v>8</v>
      </c>
      <c r="C419" s="612">
        <v>18</v>
      </c>
      <c r="D419" s="612">
        <v>10</v>
      </c>
      <c r="E419" s="612">
        <v>2013</v>
      </c>
      <c r="F419" s="609">
        <v>2028.6</v>
      </c>
    </row>
    <row r="420" spans="2:6">
      <c r="B420" s="612">
        <v>9</v>
      </c>
      <c r="C420" s="612">
        <v>18</v>
      </c>
      <c r="D420" s="612">
        <v>10</v>
      </c>
      <c r="E420" s="612">
        <v>2013</v>
      </c>
      <c r="F420" s="609">
        <v>2001.1</v>
      </c>
    </row>
    <row r="421" spans="2:6">
      <c r="B421" s="612">
        <v>10</v>
      </c>
      <c r="C421" s="612">
        <v>18</v>
      </c>
      <c r="D421" s="612">
        <v>10</v>
      </c>
      <c r="E421" s="612">
        <v>2013</v>
      </c>
      <c r="F421" s="609">
        <v>1997.5</v>
      </c>
    </row>
    <row r="422" spans="2:6">
      <c r="B422" s="612">
        <v>11</v>
      </c>
      <c r="C422" s="612">
        <v>18</v>
      </c>
      <c r="D422" s="612">
        <v>10</v>
      </c>
      <c r="E422" s="612">
        <v>2013</v>
      </c>
      <c r="F422" s="609">
        <v>1961.5</v>
      </c>
    </row>
    <row r="423" spans="2:6">
      <c r="B423" s="612">
        <v>12</v>
      </c>
      <c r="C423" s="612">
        <v>18</v>
      </c>
      <c r="D423" s="612">
        <v>10</v>
      </c>
      <c r="E423" s="612">
        <v>2013</v>
      </c>
      <c r="F423" s="609">
        <v>1975.4</v>
      </c>
    </row>
    <row r="424" spans="2:6">
      <c r="B424" s="612">
        <v>13</v>
      </c>
      <c r="C424" s="612">
        <v>18</v>
      </c>
      <c r="D424" s="612">
        <v>10</v>
      </c>
      <c r="E424" s="612">
        <v>2013</v>
      </c>
      <c r="F424" s="609">
        <v>2007.4</v>
      </c>
    </row>
    <row r="425" spans="2:6">
      <c r="B425" s="612">
        <v>14</v>
      </c>
      <c r="C425" s="612">
        <v>18</v>
      </c>
      <c r="D425" s="612">
        <v>10</v>
      </c>
      <c r="E425" s="612">
        <v>2013</v>
      </c>
      <c r="F425" s="609">
        <v>2013.9</v>
      </c>
    </row>
    <row r="426" spans="2:6">
      <c r="B426" s="612">
        <v>15</v>
      </c>
      <c r="C426" s="612">
        <v>18</v>
      </c>
      <c r="D426" s="612">
        <v>10</v>
      </c>
      <c r="E426" s="612">
        <v>2013</v>
      </c>
      <c r="F426" s="609">
        <v>1964</v>
      </c>
    </row>
    <row r="427" spans="2:6">
      <c r="B427" s="612">
        <v>16</v>
      </c>
      <c r="C427" s="612">
        <v>18</v>
      </c>
      <c r="D427" s="612">
        <v>10</v>
      </c>
      <c r="E427" s="612">
        <v>2013</v>
      </c>
      <c r="F427" s="609">
        <v>1988.7</v>
      </c>
    </row>
    <row r="428" spans="2:6">
      <c r="B428" s="612">
        <v>17</v>
      </c>
      <c r="C428" s="612">
        <v>18</v>
      </c>
      <c r="D428" s="612">
        <v>10</v>
      </c>
      <c r="E428" s="612">
        <v>2013</v>
      </c>
      <c r="F428" s="609">
        <v>2020.8</v>
      </c>
    </row>
    <row r="429" spans="2:6">
      <c r="B429" s="612">
        <v>18</v>
      </c>
      <c r="C429" s="612">
        <v>18</v>
      </c>
      <c r="D429" s="612">
        <v>10</v>
      </c>
      <c r="E429" s="612">
        <v>2013</v>
      </c>
      <c r="F429" s="609">
        <v>1974.1</v>
      </c>
    </row>
    <row r="430" spans="2:6">
      <c r="B430" s="612">
        <v>19</v>
      </c>
      <c r="C430" s="612">
        <v>18</v>
      </c>
      <c r="D430" s="612">
        <v>10</v>
      </c>
      <c r="E430" s="612">
        <v>2013</v>
      </c>
      <c r="F430" s="609">
        <v>1958.7</v>
      </c>
    </row>
    <row r="431" spans="2:6">
      <c r="B431" s="612">
        <v>20</v>
      </c>
      <c r="C431" s="612">
        <v>18</v>
      </c>
      <c r="D431" s="612">
        <v>10</v>
      </c>
      <c r="E431" s="612">
        <v>2013</v>
      </c>
      <c r="F431" s="609">
        <v>1991.7</v>
      </c>
    </row>
    <row r="432" spans="2:6">
      <c r="B432" s="612">
        <v>21</v>
      </c>
      <c r="C432" s="612">
        <v>18</v>
      </c>
      <c r="D432" s="612">
        <v>10</v>
      </c>
      <c r="E432" s="612">
        <v>2013</v>
      </c>
      <c r="F432" s="609">
        <v>2030.3</v>
      </c>
    </row>
    <row r="433" spans="2:6">
      <c r="B433" s="612">
        <v>22</v>
      </c>
      <c r="C433" s="612">
        <v>18</v>
      </c>
      <c r="D433" s="612">
        <v>10</v>
      </c>
      <c r="E433" s="612">
        <v>2013</v>
      </c>
      <c r="F433" s="609">
        <v>2064.1</v>
      </c>
    </row>
    <row r="434" spans="2:6">
      <c r="B434" s="612">
        <v>23</v>
      </c>
      <c r="C434" s="612">
        <v>18</v>
      </c>
      <c r="D434" s="612">
        <v>10</v>
      </c>
      <c r="E434" s="612">
        <v>2013</v>
      </c>
      <c r="F434" s="609">
        <v>2067.6999999999998</v>
      </c>
    </row>
    <row r="435" spans="2:6">
      <c r="B435" s="612">
        <v>24</v>
      </c>
      <c r="C435" s="612">
        <v>18</v>
      </c>
      <c r="D435" s="612">
        <v>10</v>
      </c>
      <c r="E435" s="612">
        <v>2013</v>
      </c>
      <c r="F435" s="609">
        <v>2033.5</v>
      </c>
    </row>
    <row r="436" spans="2:6">
      <c r="B436" s="612">
        <v>1</v>
      </c>
      <c r="C436" s="612">
        <v>19</v>
      </c>
      <c r="D436" s="612">
        <v>10</v>
      </c>
      <c r="E436" s="612">
        <v>2013</v>
      </c>
      <c r="F436" s="609">
        <v>2003.9</v>
      </c>
    </row>
    <row r="437" spans="2:6">
      <c r="B437" s="612">
        <v>2</v>
      </c>
      <c r="C437" s="612">
        <v>19</v>
      </c>
      <c r="D437" s="612">
        <v>10</v>
      </c>
      <c r="E437" s="612">
        <v>2013</v>
      </c>
      <c r="F437" s="609">
        <v>1957</v>
      </c>
    </row>
    <row r="438" spans="2:6">
      <c r="B438" s="612">
        <v>3</v>
      </c>
      <c r="C438" s="612">
        <v>19</v>
      </c>
      <c r="D438" s="612">
        <v>10</v>
      </c>
      <c r="E438" s="612">
        <v>2013</v>
      </c>
      <c r="F438" s="609">
        <v>1946.2</v>
      </c>
    </row>
    <row r="439" spans="2:6">
      <c r="B439" s="612">
        <v>4</v>
      </c>
      <c r="C439" s="612">
        <v>19</v>
      </c>
      <c r="D439" s="612">
        <v>10</v>
      </c>
      <c r="E439" s="612">
        <v>2013</v>
      </c>
      <c r="F439" s="609">
        <v>1946.8</v>
      </c>
    </row>
    <row r="440" spans="2:6">
      <c r="B440" s="612">
        <v>5</v>
      </c>
      <c r="C440" s="612">
        <v>19</v>
      </c>
      <c r="D440" s="612">
        <v>10</v>
      </c>
      <c r="E440" s="612">
        <v>2013</v>
      </c>
      <c r="F440" s="609">
        <v>1922.3</v>
      </c>
    </row>
    <row r="441" spans="2:6">
      <c r="B441" s="612">
        <v>6</v>
      </c>
      <c r="C441" s="612">
        <v>19</v>
      </c>
      <c r="D441" s="612">
        <v>10</v>
      </c>
      <c r="E441" s="612">
        <v>2013</v>
      </c>
      <c r="F441" s="609">
        <v>1900.9</v>
      </c>
    </row>
    <row r="442" spans="2:6">
      <c r="B442" s="612">
        <v>7</v>
      </c>
      <c r="C442" s="612">
        <v>19</v>
      </c>
      <c r="D442" s="612">
        <v>10</v>
      </c>
      <c r="E442" s="612">
        <v>2013</v>
      </c>
      <c r="F442" s="609">
        <v>1914.3</v>
      </c>
    </row>
    <row r="443" spans="2:6">
      <c r="B443" s="612">
        <v>8</v>
      </c>
      <c r="C443" s="612">
        <v>19</v>
      </c>
      <c r="D443" s="612">
        <v>10</v>
      </c>
      <c r="E443" s="612">
        <v>2013</v>
      </c>
      <c r="F443" s="609">
        <v>1875.1</v>
      </c>
    </row>
    <row r="444" spans="2:6">
      <c r="B444" s="612">
        <v>9</v>
      </c>
      <c r="C444" s="612">
        <v>19</v>
      </c>
      <c r="D444" s="612">
        <v>10</v>
      </c>
      <c r="E444" s="612">
        <v>2013</v>
      </c>
      <c r="F444" s="609">
        <v>1842.4</v>
      </c>
    </row>
    <row r="445" spans="2:6">
      <c r="B445" s="612">
        <v>10</v>
      </c>
      <c r="C445" s="612">
        <v>19</v>
      </c>
      <c r="D445" s="612">
        <v>10</v>
      </c>
      <c r="E445" s="612">
        <v>2013</v>
      </c>
      <c r="F445" s="609">
        <v>1857.7</v>
      </c>
    </row>
    <row r="446" spans="2:6">
      <c r="B446" s="612">
        <v>11</v>
      </c>
      <c r="C446" s="612">
        <v>19</v>
      </c>
      <c r="D446" s="612">
        <v>10</v>
      </c>
      <c r="E446" s="612">
        <v>2013</v>
      </c>
      <c r="F446" s="609">
        <v>1880.4</v>
      </c>
    </row>
    <row r="447" spans="2:6">
      <c r="B447" s="612">
        <v>12</v>
      </c>
      <c r="C447" s="612">
        <v>19</v>
      </c>
      <c r="D447" s="612">
        <v>10</v>
      </c>
      <c r="E447" s="612">
        <v>2013</v>
      </c>
      <c r="F447" s="609">
        <v>1881.3</v>
      </c>
    </row>
    <row r="448" spans="2:6">
      <c r="B448" s="612">
        <v>13</v>
      </c>
      <c r="C448" s="612">
        <v>19</v>
      </c>
      <c r="D448" s="612">
        <v>10</v>
      </c>
      <c r="E448" s="612">
        <v>2013</v>
      </c>
      <c r="F448" s="609">
        <v>1888.1</v>
      </c>
    </row>
    <row r="449" spans="2:6">
      <c r="B449" s="612">
        <v>14</v>
      </c>
      <c r="C449" s="612">
        <v>19</v>
      </c>
      <c r="D449" s="612">
        <v>10</v>
      </c>
      <c r="E449" s="612">
        <v>2013</v>
      </c>
      <c r="F449" s="609">
        <v>1901.1</v>
      </c>
    </row>
    <row r="450" spans="2:6">
      <c r="B450" s="612">
        <v>15</v>
      </c>
      <c r="C450" s="612">
        <v>19</v>
      </c>
      <c r="D450" s="612">
        <v>10</v>
      </c>
      <c r="E450" s="612">
        <v>2013</v>
      </c>
      <c r="F450" s="609">
        <v>1883.8</v>
      </c>
    </row>
    <row r="451" spans="2:6">
      <c r="B451" s="612">
        <v>16</v>
      </c>
      <c r="C451" s="612">
        <v>19</v>
      </c>
      <c r="D451" s="612">
        <v>10</v>
      </c>
      <c r="E451" s="612">
        <v>2013</v>
      </c>
      <c r="F451" s="609">
        <v>1887.9</v>
      </c>
    </row>
    <row r="452" spans="2:6">
      <c r="B452" s="612">
        <v>17</v>
      </c>
      <c r="C452" s="612">
        <v>19</v>
      </c>
      <c r="D452" s="612">
        <v>10</v>
      </c>
      <c r="E452" s="612">
        <v>2013</v>
      </c>
      <c r="F452" s="609">
        <v>1918.9</v>
      </c>
    </row>
    <row r="453" spans="2:6">
      <c r="B453" s="612">
        <v>18</v>
      </c>
      <c r="C453" s="612">
        <v>19</v>
      </c>
      <c r="D453" s="612">
        <v>10</v>
      </c>
      <c r="E453" s="612">
        <v>2013</v>
      </c>
      <c r="F453" s="609">
        <v>1909.3</v>
      </c>
    </row>
    <row r="454" spans="2:6">
      <c r="B454" s="612">
        <v>19</v>
      </c>
      <c r="C454" s="612">
        <v>19</v>
      </c>
      <c r="D454" s="612">
        <v>10</v>
      </c>
      <c r="E454" s="612">
        <v>2013</v>
      </c>
      <c r="F454" s="609">
        <v>1921.9</v>
      </c>
    </row>
    <row r="455" spans="2:6">
      <c r="B455" s="612">
        <v>20</v>
      </c>
      <c r="C455" s="612">
        <v>19</v>
      </c>
      <c r="D455" s="612">
        <v>10</v>
      </c>
      <c r="E455" s="612">
        <v>2013</v>
      </c>
      <c r="F455" s="609">
        <v>1941</v>
      </c>
    </row>
    <row r="456" spans="2:6">
      <c r="B456" s="612">
        <v>21</v>
      </c>
      <c r="C456" s="612">
        <v>19</v>
      </c>
      <c r="D456" s="612">
        <v>10</v>
      </c>
      <c r="E456" s="612">
        <v>2013</v>
      </c>
      <c r="F456" s="609">
        <v>2003.1</v>
      </c>
    </row>
    <row r="457" spans="2:6">
      <c r="B457" s="612">
        <v>22</v>
      </c>
      <c r="C457" s="612">
        <v>19</v>
      </c>
      <c r="D457" s="612">
        <v>10</v>
      </c>
      <c r="E457" s="612">
        <v>2013</v>
      </c>
      <c r="F457" s="609">
        <v>2071</v>
      </c>
    </row>
    <row r="458" spans="2:6">
      <c r="B458" s="612">
        <v>23</v>
      </c>
      <c r="C458" s="612">
        <v>19</v>
      </c>
      <c r="D458" s="612">
        <v>10</v>
      </c>
      <c r="E458" s="612">
        <v>2013</v>
      </c>
      <c r="F458" s="609">
        <v>2083.6</v>
      </c>
    </row>
    <row r="459" spans="2:6">
      <c r="B459" s="612">
        <v>24</v>
      </c>
      <c r="C459" s="612">
        <v>19</v>
      </c>
      <c r="D459" s="612">
        <v>10</v>
      </c>
      <c r="E459" s="612">
        <v>2013</v>
      </c>
      <c r="F459" s="609">
        <v>2064.1</v>
      </c>
    </row>
    <row r="460" spans="2:6">
      <c r="B460" s="612">
        <v>1</v>
      </c>
      <c r="C460" s="612">
        <v>20</v>
      </c>
      <c r="D460" s="612">
        <v>10</v>
      </c>
      <c r="E460" s="612">
        <v>2013</v>
      </c>
      <c r="F460" s="609">
        <v>2052</v>
      </c>
    </row>
    <row r="461" spans="2:6">
      <c r="B461" s="612">
        <v>2</v>
      </c>
      <c r="C461" s="612">
        <v>20</v>
      </c>
      <c r="D461" s="612">
        <v>10</v>
      </c>
      <c r="E461" s="612">
        <v>2013</v>
      </c>
      <c r="F461" s="609">
        <v>2027.6</v>
      </c>
    </row>
    <row r="462" spans="2:6">
      <c r="B462" s="612">
        <v>3</v>
      </c>
      <c r="C462" s="612">
        <v>20</v>
      </c>
      <c r="D462" s="612">
        <v>10</v>
      </c>
      <c r="E462" s="612">
        <v>2013</v>
      </c>
      <c r="F462" s="609">
        <v>2000.5</v>
      </c>
    </row>
    <row r="463" spans="2:6">
      <c r="B463" s="612">
        <v>4</v>
      </c>
      <c r="C463" s="612">
        <v>20</v>
      </c>
      <c r="D463" s="612">
        <v>10</v>
      </c>
      <c r="E463" s="612">
        <v>2013</v>
      </c>
      <c r="F463" s="609">
        <v>2017.5</v>
      </c>
    </row>
    <row r="464" spans="2:6">
      <c r="B464" s="612">
        <v>5</v>
      </c>
      <c r="C464" s="612">
        <v>20</v>
      </c>
      <c r="D464" s="612">
        <v>10</v>
      </c>
      <c r="E464" s="612">
        <v>2013</v>
      </c>
      <c r="F464" s="609">
        <v>2022.9</v>
      </c>
    </row>
    <row r="465" spans="2:6">
      <c r="B465" s="612">
        <v>6</v>
      </c>
      <c r="C465" s="612">
        <v>20</v>
      </c>
      <c r="D465" s="612">
        <v>10</v>
      </c>
      <c r="E465" s="612">
        <v>2013</v>
      </c>
      <c r="F465" s="609">
        <v>2014.3</v>
      </c>
    </row>
    <row r="466" spans="2:6">
      <c r="B466" s="612">
        <v>7</v>
      </c>
      <c r="C466" s="612">
        <v>20</v>
      </c>
      <c r="D466" s="612">
        <v>10</v>
      </c>
      <c r="E466" s="612">
        <v>2013</v>
      </c>
      <c r="F466" s="609">
        <v>2015.4</v>
      </c>
    </row>
    <row r="467" spans="2:6">
      <c r="B467" s="612">
        <v>8</v>
      </c>
      <c r="C467" s="612">
        <v>20</v>
      </c>
      <c r="D467" s="612">
        <v>10</v>
      </c>
      <c r="E467" s="612">
        <v>2013</v>
      </c>
      <c r="F467" s="609">
        <v>1973.4</v>
      </c>
    </row>
    <row r="468" spans="2:6">
      <c r="B468" s="612">
        <v>9</v>
      </c>
      <c r="C468" s="612">
        <v>20</v>
      </c>
      <c r="D468" s="612">
        <v>10</v>
      </c>
      <c r="E468" s="612">
        <v>2013</v>
      </c>
      <c r="F468" s="609">
        <v>1948.9</v>
      </c>
    </row>
    <row r="469" spans="2:6">
      <c r="B469" s="612">
        <v>10</v>
      </c>
      <c r="C469" s="612">
        <v>20</v>
      </c>
      <c r="D469" s="612">
        <v>10</v>
      </c>
      <c r="E469" s="612">
        <v>2013</v>
      </c>
      <c r="F469" s="609">
        <v>1986.6</v>
      </c>
    </row>
    <row r="470" spans="2:6">
      <c r="B470" s="612">
        <v>11</v>
      </c>
      <c r="C470" s="612">
        <v>20</v>
      </c>
      <c r="D470" s="612">
        <v>10</v>
      </c>
      <c r="E470" s="612">
        <v>2013</v>
      </c>
      <c r="F470" s="609">
        <v>1990.3</v>
      </c>
    </row>
    <row r="471" spans="2:6">
      <c r="B471" s="612">
        <v>12</v>
      </c>
      <c r="C471" s="612">
        <v>20</v>
      </c>
      <c r="D471" s="612">
        <v>10</v>
      </c>
      <c r="E471" s="612">
        <v>2013</v>
      </c>
      <c r="F471" s="609">
        <v>1999.5</v>
      </c>
    </row>
    <row r="472" spans="2:6">
      <c r="B472" s="612">
        <v>13</v>
      </c>
      <c r="C472" s="612">
        <v>20</v>
      </c>
      <c r="D472" s="612">
        <v>10</v>
      </c>
      <c r="E472" s="612">
        <v>2013</v>
      </c>
      <c r="F472" s="609">
        <v>2009.8</v>
      </c>
    </row>
    <row r="473" spans="2:6">
      <c r="B473" s="612">
        <v>14</v>
      </c>
      <c r="C473" s="612">
        <v>20</v>
      </c>
      <c r="D473" s="612">
        <v>10</v>
      </c>
      <c r="E473" s="612">
        <v>2013</v>
      </c>
      <c r="F473" s="609">
        <v>2017.3</v>
      </c>
    </row>
    <row r="474" spans="2:6">
      <c r="B474" s="612">
        <v>15</v>
      </c>
      <c r="C474" s="612">
        <v>20</v>
      </c>
      <c r="D474" s="612">
        <v>10</v>
      </c>
      <c r="E474" s="612">
        <v>2013</v>
      </c>
      <c r="F474" s="609">
        <v>2006.4</v>
      </c>
    </row>
    <row r="475" spans="2:6">
      <c r="B475" s="612">
        <v>16</v>
      </c>
      <c r="C475" s="612">
        <v>20</v>
      </c>
      <c r="D475" s="612">
        <v>10</v>
      </c>
      <c r="E475" s="612">
        <v>2013</v>
      </c>
      <c r="F475" s="609">
        <v>2004.4</v>
      </c>
    </row>
    <row r="476" spans="2:6">
      <c r="B476" s="612">
        <v>17</v>
      </c>
      <c r="C476" s="612">
        <v>20</v>
      </c>
      <c r="D476" s="612">
        <v>10</v>
      </c>
      <c r="E476" s="612">
        <v>2013</v>
      </c>
      <c r="F476" s="609">
        <v>2010</v>
      </c>
    </row>
    <row r="477" spans="2:6">
      <c r="B477" s="612">
        <v>18</v>
      </c>
      <c r="C477" s="612">
        <v>20</v>
      </c>
      <c r="D477" s="612">
        <v>10</v>
      </c>
      <c r="E477" s="612">
        <v>2013</v>
      </c>
      <c r="F477" s="609">
        <v>1988.6</v>
      </c>
    </row>
    <row r="478" spans="2:6">
      <c r="B478" s="612">
        <v>19</v>
      </c>
      <c r="C478" s="612">
        <v>20</v>
      </c>
      <c r="D478" s="612">
        <v>10</v>
      </c>
      <c r="E478" s="612">
        <v>2013</v>
      </c>
      <c r="F478" s="609">
        <v>2009.4</v>
      </c>
    </row>
    <row r="479" spans="2:6">
      <c r="B479" s="612">
        <v>20</v>
      </c>
      <c r="C479" s="612">
        <v>20</v>
      </c>
      <c r="D479" s="612">
        <v>10</v>
      </c>
      <c r="E479" s="612">
        <v>2013</v>
      </c>
      <c r="F479" s="609">
        <v>2010.4</v>
      </c>
    </row>
    <row r="480" spans="2:6">
      <c r="B480" s="612">
        <v>21</v>
      </c>
      <c r="C480" s="612">
        <v>20</v>
      </c>
      <c r="D480" s="612">
        <v>10</v>
      </c>
      <c r="E480" s="612">
        <v>2013</v>
      </c>
      <c r="F480" s="609">
        <v>2047.6</v>
      </c>
    </row>
    <row r="481" spans="2:6">
      <c r="B481" s="612">
        <v>22</v>
      </c>
      <c r="C481" s="612">
        <v>20</v>
      </c>
      <c r="D481" s="612">
        <v>10</v>
      </c>
      <c r="E481" s="612">
        <v>2013</v>
      </c>
      <c r="F481" s="609">
        <v>2077.9</v>
      </c>
    </row>
    <row r="482" spans="2:6">
      <c r="B482" s="612">
        <v>23</v>
      </c>
      <c r="C482" s="612">
        <v>20</v>
      </c>
      <c r="D482" s="612">
        <v>10</v>
      </c>
      <c r="E482" s="612">
        <v>2013</v>
      </c>
      <c r="F482" s="609">
        <v>2079.1</v>
      </c>
    </row>
    <row r="483" spans="2:6">
      <c r="B483" s="612">
        <v>24</v>
      </c>
      <c r="C483" s="612">
        <v>20</v>
      </c>
      <c r="D483" s="612">
        <v>10</v>
      </c>
      <c r="E483" s="612">
        <v>2013</v>
      </c>
      <c r="F483" s="609">
        <v>2049.5</v>
      </c>
    </row>
    <row r="484" spans="2:6">
      <c r="B484" s="612">
        <v>1</v>
      </c>
      <c r="C484" s="612">
        <v>21</v>
      </c>
      <c r="D484" s="612">
        <v>10</v>
      </c>
      <c r="E484" s="612">
        <v>2013</v>
      </c>
      <c r="F484" s="609">
        <v>2007.3</v>
      </c>
    </row>
    <row r="485" spans="2:6">
      <c r="B485" s="612">
        <v>2</v>
      </c>
      <c r="C485" s="612">
        <v>21</v>
      </c>
      <c r="D485" s="612">
        <v>10</v>
      </c>
      <c r="E485" s="612">
        <v>2013</v>
      </c>
      <c r="F485" s="609">
        <v>1975.5</v>
      </c>
    </row>
    <row r="486" spans="2:6">
      <c r="B486" s="612">
        <v>3</v>
      </c>
      <c r="C486" s="612">
        <v>21</v>
      </c>
      <c r="D486" s="612">
        <v>10</v>
      </c>
      <c r="E486" s="612">
        <v>2013</v>
      </c>
      <c r="F486" s="609">
        <v>1949.1</v>
      </c>
    </row>
    <row r="487" spans="2:6">
      <c r="B487" s="612">
        <v>4</v>
      </c>
      <c r="C487" s="612">
        <v>21</v>
      </c>
      <c r="D487" s="612">
        <v>10</v>
      </c>
      <c r="E487" s="612">
        <v>2013</v>
      </c>
      <c r="F487" s="609">
        <v>1946.5</v>
      </c>
    </row>
    <row r="488" spans="2:6">
      <c r="B488" s="612">
        <v>5</v>
      </c>
      <c r="C488" s="612">
        <v>21</v>
      </c>
      <c r="D488" s="612">
        <v>10</v>
      </c>
      <c r="E488" s="612">
        <v>2013</v>
      </c>
      <c r="F488" s="609">
        <v>1969</v>
      </c>
    </row>
    <row r="489" spans="2:6">
      <c r="B489" s="612">
        <v>6</v>
      </c>
      <c r="C489" s="612">
        <v>21</v>
      </c>
      <c r="D489" s="612">
        <v>10</v>
      </c>
      <c r="E489" s="612">
        <v>2013</v>
      </c>
      <c r="F489" s="609">
        <v>1996</v>
      </c>
    </row>
    <row r="490" spans="2:6">
      <c r="B490" s="612">
        <v>7</v>
      </c>
      <c r="C490" s="612">
        <v>21</v>
      </c>
      <c r="D490" s="612">
        <v>10</v>
      </c>
      <c r="E490" s="612">
        <v>2013</v>
      </c>
      <c r="F490" s="609">
        <v>2039.2</v>
      </c>
    </row>
    <row r="491" spans="2:6">
      <c r="B491" s="612">
        <v>8</v>
      </c>
      <c r="C491" s="612">
        <v>21</v>
      </c>
      <c r="D491" s="612">
        <v>10</v>
      </c>
      <c r="E491" s="612">
        <v>2013</v>
      </c>
      <c r="F491" s="609">
        <v>2024.7</v>
      </c>
    </row>
    <row r="492" spans="2:6">
      <c r="B492" s="612">
        <v>9</v>
      </c>
      <c r="C492" s="612">
        <v>21</v>
      </c>
      <c r="D492" s="612">
        <v>10</v>
      </c>
      <c r="E492" s="612">
        <v>2013</v>
      </c>
      <c r="F492" s="609">
        <v>1997.2</v>
      </c>
    </row>
    <row r="493" spans="2:6">
      <c r="B493" s="612">
        <v>10</v>
      </c>
      <c r="C493" s="612">
        <v>21</v>
      </c>
      <c r="D493" s="612">
        <v>10</v>
      </c>
      <c r="E493" s="612">
        <v>2013</v>
      </c>
      <c r="F493" s="609">
        <v>2049.5</v>
      </c>
    </row>
    <row r="494" spans="2:6">
      <c r="B494" s="612">
        <v>11</v>
      </c>
      <c r="C494" s="612">
        <v>21</v>
      </c>
      <c r="D494" s="612">
        <v>10</v>
      </c>
      <c r="E494" s="612">
        <v>2013</v>
      </c>
      <c r="F494" s="609">
        <v>2056.6999999999998</v>
      </c>
    </row>
    <row r="495" spans="2:6">
      <c r="B495" s="612">
        <v>12</v>
      </c>
      <c r="C495" s="612">
        <v>21</v>
      </c>
      <c r="D495" s="612">
        <v>10</v>
      </c>
      <c r="E495" s="612">
        <v>2013</v>
      </c>
      <c r="F495" s="609">
        <v>2048.9</v>
      </c>
    </row>
    <row r="496" spans="2:6">
      <c r="B496" s="612">
        <v>13</v>
      </c>
      <c r="C496" s="612">
        <v>21</v>
      </c>
      <c r="D496" s="612">
        <v>10</v>
      </c>
      <c r="E496" s="612">
        <v>2013</v>
      </c>
      <c r="F496" s="609">
        <v>2025.5</v>
      </c>
    </row>
    <row r="497" spans="2:6">
      <c r="B497" s="612">
        <v>14</v>
      </c>
      <c r="C497" s="612">
        <v>21</v>
      </c>
      <c r="D497" s="612">
        <v>10</v>
      </c>
      <c r="E497" s="612">
        <v>2013</v>
      </c>
      <c r="F497" s="609">
        <v>2028.5</v>
      </c>
    </row>
    <row r="498" spans="2:6">
      <c r="B498" s="612">
        <v>15</v>
      </c>
      <c r="C498" s="612">
        <v>21</v>
      </c>
      <c r="D498" s="612">
        <v>10</v>
      </c>
      <c r="E498" s="612">
        <v>2013</v>
      </c>
      <c r="F498" s="609">
        <v>2025.5</v>
      </c>
    </row>
    <row r="499" spans="2:6">
      <c r="B499" s="612">
        <v>16</v>
      </c>
      <c r="C499" s="612">
        <v>21</v>
      </c>
      <c r="D499" s="612">
        <v>10</v>
      </c>
      <c r="E499" s="612">
        <v>2013</v>
      </c>
      <c r="F499" s="609">
        <v>2049.8000000000002</v>
      </c>
    </row>
    <row r="500" spans="2:6">
      <c r="B500" s="612">
        <v>17</v>
      </c>
      <c r="C500" s="612">
        <v>21</v>
      </c>
      <c r="D500" s="612">
        <v>10</v>
      </c>
      <c r="E500" s="612">
        <v>2013</v>
      </c>
      <c r="F500" s="609">
        <v>2075</v>
      </c>
    </row>
    <row r="501" spans="2:6">
      <c r="B501" s="612">
        <v>18</v>
      </c>
      <c r="C501" s="612">
        <v>21</v>
      </c>
      <c r="D501" s="612">
        <v>10</v>
      </c>
      <c r="E501" s="612">
        <v>2013</v>
      </c>
      <c r="F501" s="609">
        <v>2067.5</v>
      </c>
    </row>
    <row r="502" spans="2:6">
      <c r="B502" s="612">
        <v>19</v>
      </c>
      <c r="C502" s="612">
        <v>21</v>
      </c>
      <c r="D502" s="612">
        <v>10</v>
      </c>
      <c r="E502" s="612">
        <v>2013</v>
      </c>
      <c r="F502" s="609">
        <v>2095.1999999999998</v>
      </c>
    </row>
    <row r="503" spans="2:6">
      <c r="B503" s="612">
        <v>20</v>
      </c>
      <c r="C503" s="612">
        <v>21</v>
      </c>
      <c r="D503" s="612">
        <v>10</v>
      </c>
      <c r="E503" s="612">
        <v>2013</v>
      </c>
      <c r="F503" s="609">
        <v>2103.8000000000002</v>
      </c>
    </row>
    <row r="504" spans="2:6">
      <c r="B504" s="612">
        <v>21</v>
      </c>
      <c r="C504" s="612">
        <v>21</v>
      </c>
      <c r="D504" s="612">
        <v>10</v>
      </c>
      <c r="E504" s="612">
        <v>2013</v>
      </c>
      <c r="F504" s="609">
        <v>2145.1</v>
      </c>
    </row>
    <row r="505" spans="2:6">
      <c r="B505" s="612">
        <v>22</v>
      </c>
      <c r="C505" s="612">
        <v>21</v>
      </c>
      <c r="D505" s="612">
        <v>10</v>
      </c>
      <c r="E505" s="612">
        <v>2013</v>
      </c>
      <c r="F505" s="609">
        <v>2139.4</v>
      </c>
    </row>
    <row r="506" spans="2:6">
      <c r="B506" s="612">
        <v>23</v>
      </c>
      <c r="C506" s="612">
        <v>21</v>
      </c>
      <c r="D506" s="612">
        <v>10</v>
      </c>
      <c r="E506" s="612">
        <v>2013</v>
      </c>
      <c r="F506" s="609">
        <v>2142.8000000000002</v>
      </c>
    </row>
    <row r="507" spans="2:6">
      <c r="B507" s="612">
        <v>24</v>
      </c>
      <c r="C507" s="612">
        <v>21</v>
      </c>
      <c r="D507" s="612">
        <v>10</v>
      </c>
      <c r="E507" s="612">
        <v>2013</v>
      </c>
      <c r="F507" s="609">
        <v>2128.4</v>
      </c>
    </row>
    <row r="508" spans="2:6">
      <c r="B508" s="612">
        <v>1</v>
      </c>
      <c r="C508" s="612">
        <v>22</v>
      </c>
      <c r="D508" s="612">
        <v>10</v>
      </c>
      <c r="E508" s="612">
        <v>2013</v>
      </c>
      <c r="F508" s="609">
        <v>2113.4</v>
      </c>
    </row>
    <row r="509" spans="2:6">
      <c r="B509" s="612">
        <v>2</v>
      </c>
      <c r="C509" s="612">
        <v>22</v>
      </c>
      <c r="D509" s="612">
        <v>10</v>
      </c>
      <c r="E509" s="612">
        <v>2013</v>
      </c>
      <c r="F509" s="609">
        <v>2057.1</v>
      </c>
    </row>
    <row r="510" spans="2:6">
      <c r="B510" s="612">
        <v>3</v>
      </c>
      <c r="C510" s="612">
        <v>22</v>
      </c>
      <c r="D510" s="612">
        <v>10</v>
      </c>
      <c r="E510" s="612">
        <v>2013</v>
      </c>
      <c r="F510" s="609">
        <v>2060.3000000000002</v>
      </c>
    </row>
    <row r="511" spans="2:6">
      <c r="B511" s="612">
        <v>4</v>
      </c>
      <c r="C511" s="612">
        <v>22</v>
      </c>
      <c r="D511" s="612">
        <v>10</v>
      </c>
      <c r="E511" s="612">
        <v>2013</v>
      </c>
      <c r="F511" s="609">
        <v>2057.5</v>
      </c>
    </row>
    <row r="512" spans="2:6">
      <c r="B512" s="612">
        <v>5</v>
      </c>
      <c r="C512" s="612">
        <v>22</v>
      </c>
      <c r="D512" s="612">
        <v>10</v>
      </c>
      <c r="E512" s="612">
        <v>2013</v>
      </c>
      <c r="F512" s="609">
        <v>2043.1</v>
      </c>
    </row>
    <row r="513" spans="2:6">
      <c r="B513" s="612">
        <v>6</v>
      </c>
      <c r="C513" s="612">
        <v>22</v>
      </c>
      <c r="D513" s="612">
        <v>10</v>
      </c>
      <c r="E513" s="612">
        <v>2013</v>
      </c>
      <c r="F513" s="609">
        <v>2028.9</v>
      </c>
    </row>
    <row r="514" spans="2:6">
      <c r="B514" s="612">
        <v>7</v>
      </c>
      <c r="C514" s="612">
        <v>22</v>
      </c>
      <c r="D514" s="612">
        <v>10</v>
      </c>
      <c r="E514" s="612">
        <v>2013</v>
      </c>
      <c r="F514" s="609">
        <v>2068.8000000000002</v>
      </c>
    </row>
    <row r="515" spans="2:6">
      <c r="B515" s="612">
        <v>8</v>
      </c>
      <c r="C515" s="612">
        <v>22</v>
      </c>
      <c r="D515" s="612">
        <v>10</v>
      </c>
      <c r="E515" s="612">
        <v>2013</v>
      </c>
      <c r="F515" s="609">
        <v>2014.9</v>
      </c>
    </row>
    <row r="516" spans="2:6">
      <c r="B516" s="612">
        <v>9</v>
      </c>
      <c r="C516" s="612">
        <v>22</v>
      </c>
      <c r="D516" s="612">
        <v>10</v>
      </c>
      <c r="E516" s="612">
        <v>2013</v>
      </c>
      <c r="F516" s="609">
        <v>1963.1</v>
      </c>
    </row>
    <row r="517" spans="2:6">
      <c r="B517" s="612">
        <v>10</v>
      </c>
      <c r="C517" s="612">
        <v>22</v>
      </c>
      <c r="D517" s="612">
        <v>10</v>
      </c>
      <c r="E517" s="612">
        <v>2013</v>
      </c>
      <c r="F517" s="609">
        <v>1977.6</v>
      </c>
    </row>
    <row r="518" spans="2:6">
      <c r="B518" s="612">
        <v>11</v>
      </c>
      <c r="C518" s="612">
        <v>22</v>
      </c>
      <c r="D518" s="612">
        <v>10</v>
      </c>
      <c r="E518" s="612">
        <v>2013</v>
      </c>
      <c r="F518" s="609">
        <v>1957.7</v>
      </c>
    </row>
    <row r="519" spans="2:6">
      <c r="B519" s="612">
        <v>12</v>
      </c>
      <c r="C519" s="612">
        <v>22</v>
      </c>
      <c r="D519" s="612">
        <v>10</v>
      </c>
      <c r="E519" s="612">
        <v>2013</v>
      </c>
      <c r="F519" s="609">
        <v>1955.7</v>
      </c>
    </row>
    <row r="520" spans="2:6">
      <c r="B520" s="612">
        <v>13</v>
      </c>
      <c r="C520" s="612">
        <v>22</v>
      </c>
      <c r="D520" s="612">
        <v>10</v>
      </c>
      <c r="E520" s="612">
        <v>2013</v>
      </c>
      <c r="F520" s="609">
        <v>1952.6</v>
      </c>
    </row>
    <row r="521" spans="2:6">
      <c r="B521" s="612">
        <v>14</v>
      </c>
      <c r="C521" s="612">
        <v>22</v>
      </c>
      <c r="D521" s="612">
        <v>10</v>
      </c>
      <c r="E521" s="612">
        <v>2013</v>
      </c>
      <c r="F521" s="609">
        <v>1957.3</v>
      </c>
    </row>
    <row r="522" spans="2:6">
      <c r="B522" s="612">
        <v>15</v>
      </c>
      <c r="C522" s="612">
        <v>22</v>
      </c>
      <c r="D522" s="612">
        <v>10</v>
      </c>
      <c r="E522" s="612">
        <v>2013</v>
      </c>
      <c r="F522" s="609">
        <v>1936.6</v>
      </c>
    </row>
    <row r="523" spans="2:6">
      <c r="B523" s="612">
        <v>16</v>
      </c>
      <c r="C523" s="612">
        <v>22</v>
      </c>
      <c r="D523" s="612">
        <v>10</v>
      </c>
      <c r="E523" s="612">
        <v>2013</v>
      </c>
      <c r="F523" s="609">
        <v>1970.7</v>
      </c>
    </row>
    <row r="524" spans="2:6">
      <c r="B524" s="612">
        <v>17</v>
      </c>
      <c r="C524" s="612">
        <v>22</v>
      </c>
      <c r="D524" s="612">
        <v>10</v>
      </c>
      <c r="E524" s="612">
        <v>2013</v>
      </c>
      <c r="F524" s="609">
        <v>1998.7</v>
      </c>
    </row>
    <row r="525" spans="2:6">
      <c r="B525" s="612">
        <v>18</v>
      </c>
      <c r="C525" s="612">
        <v>22</v>
      </c>
      <c r="D525" s="612">
        <v>10</v>
      </c>
      <c r="E525" s="612">
        <v>2013</v>
      </c>
      <c r="F525" s="609">
        <v>1997.5</v>
      </c>
    </row>
    <row r="526" spans="2:6">
      <c r="B526" s="612">
        <v>19</v>
      </c>
      <c r="C526" s="612">
        <v>22</v>
      </c>
      <c r="D526" s="612">
        <v>10</v>
      </c>
      <c r="E526" s="612">
        <v>2013</v>
      </c>
      <c r="F526" s="609">
        <v>1997.5</v>
      </c>
    </row>
    <row r="527" spans="2:6">
      <c r="B527" s="612">
        <v>20</v>
      </c>
      <c r="C527" s="612">
        <v>22</v>
      </c>
      <c r="D527" s="612">
        <v>10</v>
      </c>
      <c r="E527" s="612">
        <v>2013</v>
      </c>
      <c r="F527" s="609">
        <v>2026.3</v>
      </c>
    </row>
    <row r="528" spans="2:6">
      <c r="B528" s="612">
        <v>21</v>
      </c>
      <c r="C528" s="612">
        <v>22</v>
      </c>
      <c r="D528" s="612">
        <v>10</v>
      </c>
      <c r="E528" s="612">
        <v>2013</v>
      </c>
      <c r="F528" s="609">
        <v>2083.5</v>
      </c>
    </row>
    <row r="529" spans="2:6">
      <c r="B529" s="612">
        <v>22</v>
      </c>
      <c r="C529" s="612">
        <v>22</v>
      </c>
      <c r="D529" s="612">
        <v>10</v>
      </c>
      <c r="E529" s="612">
        <v>2013</v>
      </c>
      <c r="F529" s="609">
        <v>2133.8000000000002</v>
      </c>
    </row>
    <row r="530" spans="2:6">
      <c r="B530" s="612">
        <v>23</v>
      </c>
      <c r="C530" s="612">
        <v>22</v>
      </c>
      <c r="D530" s="612">
        <v>10</v>
      </c>
      <c r="E530" s="612">
        <v>2013</v>
      </c>
      <c r="F530" s="609">
        <v>2129.1</v>
      </c>
    </row>
    <row r="531" spans="2:6">
      <c r="B531" s="612">
        <v>24</v>
      </c>
      <c r="C531" s="612">
        <v>22</v>
      </c>
      <c r="D531" s="612">
        <v>10</v>
      </c>
      <c r="E531" s="612">
        <v>2013</v>
      </c>
      <c r="F531" s="609">
        <v>2111</v>
      </c>
    </row>
    <row r="532" spans="2:6">
      <c r="B532" s="612">
        <v>1</v>
      </c>
      <c r="C532" s="612">
        <v>23</v>
      </c>
      <c r="D532" s="612">
        <v>10</v>
      </c>
      <c r="E532" s="612">
        <v>2013</v>
      </c>
      <c r="F532" s="609">
        <v>2108.3000000000002</v>
      </c>
    </row>
    <row r="533" spans="2:6">
      <c r="B533" s="612">
        <v>2</v>
      </c>
      <c r="C533" s="612">
        <v>23</v>
      </c>
      <c r="D533" s="612">
        <v>10</v>
      </c>
      <c r="E533" s="612">
        <v>2013</v>
      </c>
      <c r="F533" s="609">
        <v>2106.6</v>
      </c>
    </row>
    <row r="534" spans="2:6">
      <c r="B534" s="612">
        <v>3</v>
      </c>
      <c r="C534" s="612">
        <v>23</v>
      </c>
      <c r="D534" s="612">
        <v>10</v>
      </c>
      <c r="E534" s="612">
        <v>2013</v>
      </c>
      <c r="F534" s="609">
        <v>2068.9</v>
      </c>
    </row>
    <row r="535" spans="2:6">
      <c r="B535" s="612">
        <v>4</v>
      </c>
      <c r="C535" s="612">
        <v>23</v>
      </c>
      <c r="D535" s="612">
        <v>10</v>
      </c>
      <c r="E535" s="612">
        <v>2013</v>
      </c>
      <c r="F535" s="609">
        <v>2074.1999999999998</v>
      </c>
    </row>
    <row r="536" spans="2:6">
      <c r="B536" s="612">
        <v>5</v>
      </c>
      <c r="C536" s="612">
        <v>23</v>
      </c>
      <c r="D536" s="612">
        <v>10</v>
      </c>
      <c r="E536" s="612">
        <v>2013</v>
      </c>
      <c r="F536" s="609">
        <v>2079.6</v>
      </c>
    </row>
    <row r="537" spans="2:6">
      <c r="B537" s="612">
        <v>6</v>
      </c>
      <c r="C537" s="612">
        <v>23</v>
      </c>
      <c r="D537" s="612">
        <v>10</v>
      </c>
      <c r="E537" s="612">
        <v>2013</v>
      </c>
      <c r="F537" s="609">
        <v>2077.3000000000002</v>
      </c>
    </row>
    <row r="538" spans="2:6">
      <c r="B538" s="612">
        <v>7</v>
      </c>
      <c r="C538" s="612">
        <v>23</v>
      </c>
      <c r="D538" s="612">
        <v>10</v>
      </c>
      <c r="E538" s="612">
        <v>2013</v>
      </c>
      <c r="F538" s="609">
        <v>2070.5</v>
      </c>
    </row>
    <row r="539" spans="2:6">
      <c r="B539" s="612">
        <v>8</v>
      </c>
      <c r="C539" s="612">
        <v>23</v>
      </c>
      <c r="D539" s="612">
        <v>10</v>
      </c>
      <c r="E539" s="612">
        <v>2013</v>
      </c>
      <c r="F539" s="609">
        <v>2055.8000000000002</v>
      </c>
    </row>
    <row r="540" spans="2:6">
      <c r="B540" s="612">
        <v>9</v>
      </c>
      <c r="C540" s="612">
        <v>23</v>
      </c>
      <c r="D540" s="612">
        <v>10</v>
      </c>
      <c r="E540" s="612">
        <v>2013</v>
      </c>
      <c r="F540" s="609">
        <v>2073.5</v>
      </c>
    </row>
    <row r="541" spans="2:6">
      <c r="B541" s="612">
        <v>10</v>
      </c>
      <c r="C541" s="612">
        <v>23</v>
      </c>
      <c r="D541" s="612">
        <v>10</v>
      </c>
      <c r="E541" s="612">
        <v>2013</v>
      </c>
      <c r="F541" s="609">
        <v>2076.1999999999998</v>
      </c>
    </row>
    <row r="542" spans="2:6">
      <c r="B542" s="612">
        <v>11</v>
      </c>
      <c r="C542" s="612">
        <v>23</v>
      </c>
      <c r="D542" s="612">
        <v>10</v>
      </c>
      <c r="E542" s="612">
        <v>2013</v>
      </c>
      <c r="F542" s="609">
        <v>2097.8000000000002</v>
      </c>
    </row>
    <row r="543" spans="2:6">
      <c r="B543" s="612">
        <v>12</v>
      </c>
      <c r="C543" s="612">
        <v>23</v>
      </c>
      <c r="D543" s="612">
        <v>10</v>
      </c>
      <c r="E543" s="612">
        <v>2013</v>
      </c>
      <c r="F543" s="609">
        <v>2090.3000000000002</v>
      </c>
    </row>
    <row r="544" spans="2:6">
      <c r="B544" s="612">
        <v>13</v>
      </c>
      <c r="C544" s="612">
        <v>23</v>
      </c>
      <c r="D544" s="612">
        <v>10</v>
      </c>
      <c r="E544" s="612">
        <v>2013</v>
      </c>
      <c r="F544" s="609">
        <v>2084.3000000000002</v>
      </c>
    </row>
    <row r="545" spans="2:6">
      <c r="B545" s="612">
        <v>14</v>
      </c>
      <c r="C545" s="612">
        <v>23</v>
      </c>
      <c r="D545" s="612">
        <v>10</v>
      </c>
      <c r="E545" s="612">
        <v>2013</v>
      </c>
      <c r="F545" s="609">
        <v>2051.4</v>
      </c>
    </row>
    <row r="546" spans="2:6">
      <c r="B546" s="612">
        <v>15</v>
      </c>
      <c r="C546" s="612">
        <v>23</v>
      </c>
      <c r="D546" s="612">
        <v>10</v>
      </c>
      <c r="E546" s="612">
        <v>2013</v>
      </c>
      <c r="F546" s="609">
        <v>2072.6</v>
      </c>
    </row>
    <row r="547" spans="2:6">
      <c r="B547" s="612">
        <v>16</v>
      </c>
      <c r="C547" s="612">
        <v>23</v>
      </c>
      <c r="D547" s="612">
        <v>10</v>
      </c>
      <c r="E547" s="612">
        <v>2013</v>
      </c>
      <c r="F547" s="609">
        <v>2077.3000000000002</v>
      </c>
    </row>
    <row r="548" spans="2:6">
      <c r="B548" s="612">
        <v>17</v>
      </c>
      <c r="C548" s="612">
        <v>23</v>
      </c>
      <c r="D548" s="612">
        <v>10</v>
      </c>
      <c r="E548" s="612">
        <v>2013</v>
      </c>
      <c r="F548" s="609">
        <v>2066</v>
      </c>
    </row>
    <row r="549" spans="2:6">
      <c r="B549" s="612">
        <v>18</v>
      </c>
      <c r="C549" s="612">
        <v>23</v>
      </c>
      <c r="D549" s="612">
        <v>10</v>
      </c>
      <c r="E549" s="612">
        <v>2013</v>
      </c>
      <c r="F549" s="609">
        <v>2076.5</v>
      </c>
    </row>
    <row r="550" spans="2:6">
      <c r="B550" s="612">
        <v>19</v>
      </c>
      <c r="C550" s="612">
        <v>23</v>
      </c>
      <c r="D550" s="612">
        <v>10</v>
      </c>
      <c r="E550" s="612">
        <v>2013</v>
      </c>
      <c r="F550" s="609">
        <v>2105.1</v>
      </c>
    </row>
    <row r="551" spans="2:6">
      <c r="B551" s="612">
        <v>20</v>
      </c>
      <c r="C551" s="612">
        <v>23</v>
      </c>
      <c r="D551" s="612">
        <v>10</v>
      </c>
      <c r="E551" s="612">
        <v>2013</v>
      </c>
      <c r="F551" s="609">
        <v>2119.9</v>
      </c>
    </row>
    <row r="552" spans="2:6">
      <c r="B552" s="612">
        <v>21</v>
      </c>
      <c r="C552" s="612">
        <v>23</v>
      </c>
      <c r="D552" s="612">
        <v>10</v>
      </c>
      <c r="E552" s="612">
        <v>2013</v>
      </c>
      <c r="F552" s="609">
        <v>2151.5</v>
      </c>
    </row>
    <row r="553" spans="2:6">
      <c r="B553" s="612">
        <v>22</v>
      </c>
      <c r="C553" s="612">
        <v>23</v>
      </c>
      <c r="D553" s="612">
        <v>10</v>
      </c>
      <c r="E553" s="612">
        <v>2013</v>
      </c>
      <c r="F553" s="609">
        <v>2190.3000000000002</v>
      </c>
    </row>
    <row r="554" spans="2:6">
      <c r="B554" s="612">
        <v>23</v>
      </c>
      <c r="C554" s="612">
        <v>23</v>
      </c>
      <c r="D554" s="612">
        <v>10</v>
      </c>
      <c r="E554" s="612">
        <v>2013</v>
      </c>
      <c r="F554" s="609">
        <v>2175.6</v>
      </c>
    </row>
    <row r="555" spans="2:6">
      <c r="B555" s="612">
        <v>24</v>
      </c>
      <c r="C555" s="612">
        <v>23</v>
      </c>
      <c r="D555" s="612">
        <v>10</v>
      </c>
      <c r="E555" s="612">
        <v>2013</v>
      </c>
      <c r="F555" s="609">
        <v>2178.6</v>
      </c>
    </row>
    <row r="556" spans="2:6">
      <c r="B556" s="612">
        <v>1</v>
      </c>
      <c r="C556" s="612">
        <v>24</v>
      </c>
      <c r="D556" s="612">
        <v>10</v>
      </c>
      <c r="E556" s="612">
        <v>2013</v>
      </c>
      <c r="F556" s="609">
        <v>2148</v>
      </c>
    </row>
    <row r="557" spans="2:6">
      <c r="B557" s="612">
        <v>2</v>
      </c>
      <c r="C557" s="612">
        <v>24</v>
      </c>
      <c r="D557" s="612">
        <v>10</v>
      </c>
      <c r="E557" s="612">
        <v>2013</v>
      </c>
      <c r="F557" s="609">
        <v>2085.1999999999998</v>
      </c>
    </row>
    <row r="558" spans="2:6">
      <c r="B558" s="612">
        <v>3</v>
      </c>
      <c r="C558" s="612">
        <v>24</v>
      </c>
      <c r="D558" s="612">
        <v>10</v>
      </c>
      <c r="E558" s="612">
        <v>2013</v>
      </c>
      <c r="F558" s="609">
        <v>2085.8000000000002</v>
      </c>
    </row>
    <row r="559" spans="2:6">
      <c r="B559" s="612">
        <v>4</v>
      </c>
      <c r="C559" s="612">
        <v>24</v>
      </c>
      <c r="D559" s="612">
        <v>10</v>
      </c>
      <c r="E559" s="612">
        <v>2013</v>
      </c>
      <c r="F559" s="609">
        <v>2117.1999999999998</v>
      </c>
    </row>
    <row r="560" spans="2:6">
      <c r="B560" s="612">
        <v>5</v>
      </c>
      <c r="C560" s="612">
        <v>24</v>
      </c>
      <c r="D560" s="612">
        <v>10</v>
      </c>
      <c r="E560" s="612">
        <v>2013</v>
      </c>
      <c r="F560" s="609">
        <v>2091.6999999999998</v>
      </c>
    </row>
    <row r="561" spans="2:6">
      <c r="B561" s="612">
        <v>6</v>
      </c>
      <c r="C561" s="612">
        <v>24</v>
      </c>
      <c r="D561" s="612">
        <v>10</v>
      </c>
      <c r="E561" s="612">
        <v>2013</v>
      </c>
      <c r="F561" s="609">
        <v>2093.9</v>
      </c>
    </row>
    <row r="562" spans="2:6">
      <c r="B562" s="612">
        <v>7</v>
      </c>
      <c r="C562" s="612">
        <v>24</v>
      </c>
      <c r="D562" s="612">
        <v>10</v>
      </c>
      <c r="E562" s="612">
        <v>2013</v>
      </c>
      <c r="F562" s="609">
        <v>2132.8000000000002</v>
      </c>
    </row>
    <row r="563" spans="2:6">
      <c r="B563" s="612">
        <v>8</v>
      </c>
      <c r="C563" s="612">
        <v>24</v>
      </c>
      <c r="D563" s="612">
        <v>10</v>
      </c>
      <c r="E563" s="612">
        <v>2013</v>
      </c>
      <c r="F563" s="609">
        <v>2079.5</v>
      </c>
    </row>
    <row r="564" spans="2:6">
      <c r="B564" s="612">
        <v>9</v>
      </c>
      <c r="C564" s="612">
        <v>24</v>
      </c>
      <c r="D564" s="612">
        <v>10</v>
      </c>
      <c r="E564" s="612">
        <v>2013</v>
      </c>
      <c r="F564" s="609">
        <v>2080.1999999999998</v>
      </c>
    </row>
    <row r="565" spans="2:6">
      <c r="B565" s="612">
        <v>10</v>
      </c>
      <c r="C565" s="612">
        <v>24</v>
      </c>
      <c r="D565" s="612">
        <v>10</v>
      </c>
      <c r="E565" s="612">
        <v>2013</v>
      </c>
      <c r="F565" s="609">
        <v>2100.6</v>
      </c>
    </row>
    <row r="566" spans="2:6">
      <c r="B566" s="612">
        <v>11</v>
      </c>
      <c r="C566" s="612">
        <v>24</v>
      </c>
      <c r="D566" s="612">
        <v>10</v>
      </c>
      <c r="E566" s="612">
        <v>2013</v>
      </c>
      <c r="F566" s="609">
        <v>2094.9</v>
      </c>
    </row>
    <row r="567" spans="2:6">
      <c r="B567" s="612">
        <v>12</v>
      </c>
      <c r="C567" s="612">
        <v>24</v>
      </c>
      <c r="D567" s="612">
        <v>10</v>
      </c>
      <c r="E567" s="612">
        <v>2013</v>
      </c>
      <c r="F567" s="609">
        <v>2093.8000000000002</v>
      </c>
    </row>
    <row r="568" spans="2:6">
      <c r="B568" s="612">
        <v>13</v>
      </c>
      <c r="C568" s="612">
        <v>24</v>
      </c>
      <c r="D568" s="612">
        <v>10</v>
      </c>
      <c r="E568" s="612">
        <v>2013</v>
      </c>
      <c r="F568" s="609">
        <v>2050.5</v>
      </c>
    </row>
    <row r="569" spans="2:6">
      <c r="B569" s="612">
        <v>14</v>
      </c>
      <c r="C569" s="612">
        <v>24</v>
      </c>
      <c r="D569" s="612">
        <v>10</v>
      </c>
      <c r="E569" s="612">
        <v>2013</v>
      </c>
      <c r="F569" s="609">
        <v>2027.3</v>
      </c>
    </row>
    <row r="570" spans="2:6">
      <c r="B570" s="612">
        <v>15</v>
      </c>
      <c r="C570" s="612">
        <v>24</v>
      </c>
      <c r="D570" s="612">
        <v>10</v>
      </c>
      <c r="E570" s="612">
        <v>2013</v>
      </c>
      <c r="F570" s="609">
        <v>2064.5</v>
      </c>
    </row>
    <row r="571" spans="2:6">
      <c r="B571" s="612">
        <v>16</v>
      </c>
      <c r="C571" s="612">
        <v>24</v>
      </c>
      <c r="D571" s="612">
        <v>10</v>
      </c>
      <c r="E571" s="612">
        <v>2013</v>
      </c>
      <c r="F571" s="609">
        <v>2049.6</v>
      </c>
    </row>
    <row r="572" spans="2:6">
      <c r="B572" s="612">
        <v>17</v>
      </c>
      <c r="C572" s="612">
        <v>24</v>
      </c>
      <c r="D572" s="612">
        <v>10</v>
      </c>
      <c r="E572" s="612">
        <v>2013</v>
      </c>
      <c r="F572" s="609">
        <v>2036.6</v>
      </c>
    </row>
    <row r="573" spans="2:6">
      <c r="B573" s="612">
        <v>18</v>
      </c>
      <c r="C573" s="612">
        <v>24</v>
      </c>
      <c r="D573" s="612">
        <v>10</v>
      </c>
      <c r="E573" s="612">
        <v>2013</v>
      </c>
      <c r="F573" s="609">
        <v>2019.3</v>
      </c>
    </row>
    <row r="574" spans="2:6">
      <c r="B574" s="612">
        <v>19</v>
      </c>
      <c r="C574" s="612">
        <v>24</v>
      </c>
      <c r="D574" s="612">
        <v>10</v>
      </c>
      <c r="E574" s="612">
        <v>2013</v>
      </c>
      <c r="F574" s="609">
        <v>2002.3</v>
      </c>
    </row>
    <row r="575" spans="2:6">
      <c r="B575" s="612">
        <v>20</v>
      </c>
      <c r="C575" s="612">
        <v>24</v>
      </c>
      <c r="D575" s="612">
        <v>10</v>
      </c>
      <c r="E575" s="612">
        <v>2013</v>
      </c>
      <c r="F575" s="609">
        <v>2017.7</v>
      </c>
    </row>
    <row r="576" spans="2:6">
      <c r="B576" s="612">
        <v>21</v>
      </c>
      <c r="C576" s="612">
        <v>24</v>
      </c>
      <c r="D576" s="612">
        <v>10</v>
      </c>
      <c r="E576" s="612">
        <v>2013</v>
      </c>
      <c r="F576" s="609">
        <v>2051.4</v>
      </c>
    </row>
    <row r="577" spans="2:6">
      <c r="B577" s="612">
        <v>22</v>
      </c>
      <c r="C577" s="612">
        <v>24</v>
      </c>
      <c r="D577" s="612">
        <v>10</v>
      </c>
      <c r="E577" s="612">
        <v>2013</v>
      </c>
      <c r="F577" s="609">
        <v>2106.9</v>
      </c>
    </row>
    <row r="578" spans="2:6">
      <c r="B578" s="612">
        <v>23</v>
      </c>
      <c r="C578" s="612">
        <v>24</v>
      </c>
      <c r="D578" s="612">
        <v>10</v>
      </c>
      <c r="E578" s="612">
        <v>2013</v>
      </c>
      <c r="F578" s="609">
        <v>2156.9</v>
      </c>
    </row>
    <row r="579" spans="2:6">
      <c r="B579" s="612">
        <v>24</v>
      </c>
      <c r="C579" s="612">
        <v>24</v>
      </c>
      <c r="D579" s="612">
        <v>10</v>
      </c>
      <c r="E579" s="612">
        <v>2013</v>
      </c>
      <c r="F579" s="609">
        <v>2138.4</v>
      </c>
    </row>
    <row r="580" spans="2:6">
      <c r="B580" s="612">
        <v>1</v>
      </c>
      <c r="C580" s="612">
        <v>25</v>
      </c>
      <c r="D580" s="612">
        <v>10</v>
      </c>
      <c r="E580" s="612">
        <v>2013</v>
      </c>
      <c r="F580" s="609">
        <v>2131.4</v>
      </c>
    </row>
    <row r="581" spans="2:6">
      <c r="B581" s="612">
        <v>2</v>
      </c>
      <c r="C581" s="612">
        <v>25</v>
      </c>
      <c r="D581" s="612">
        <v>10</v>
      </c>
      <c r="E581" s="612">
        <v>2013</v>
      </c>
      <c r="F581" s="609">
        <v>2102.4</v>
      </c>
    </row>
    <row r="582" spans="2:6">
      <c r="B582" s="612">
        <v>3</v>
      </c>
      <c r="C582" s="612">
        <v>25</v>
      </c>
      <c r="D582" s="612">
        <v>10</v>
      </c>
      <c r="E582" s="612">
        <v>2013</v>
      </c>
      <c r="F582" s="609">
        <v>2060.8000000000002</v>
      </c>
    </row>
    <row r="583" spans="2:6">
      <c r="B583" s="612">
        <v>4</v>
      </c>
      <c r="C583" s="612">
        <v>25</v>
      </c>
      <c r="D583" s="612">
        <v>10</v>
      </c>
      <c r="E583" s="612">
        <v>2013</v>
      </c>
      <c r="F583" s="609">
        <v>2035.1</v>
      </c>
    </row>
    <row r="584" spans="2:6">
      <c r="B584" s="612">
        <v>5</v>
      </c>
      <c r="C584" s="612">
        <v>25</v>
      </c>
      <c r="D584" s="612">
        <v>10</v>
      </c>
      <c r="E584" s="612">
        <v>2013</v>
      </c>
      <c r="F584" s="609">
        <v>2046.7</v>
      </c>
    </row>
    <row r="585" spans="2:6">
      <c r="B585" s="612">
        <v>6</v>
      </c>
      <c r="C585" s="612">
        <v>25</v>
      </c>
      <c r="D585" s="612">
        <v>10</v>
      </c>
      <c r="E585" s="612">
        <v>2013</v>
      </c>
      <c r="F585" s="609">
        <v>2062.9</v>
      </c>
    </row>
    <row r="586" spans="2:6">
      <c r="B586" s="612">
        <v>7</v>
      </c>
      <c r="C586" s="612">
        <v>25</v>
      </c>
      <c r="D586" s="612">
        <v>10</v>
      </c>
      <c r="E586" s="612">
        <v>2013</v>
      </c>
      <c r="F586" s="609">
        <v>2092.6</v>
      </c>
    </row>
    <row r="587" spans="2:6">
      <c r="B587" s="612">
        <v>8</v>
      </c>
      <c r="C587" s="612">
        <v>25</v>
      </c>
      <c r="D587" s="612">
        <v>10</v>
      </c>
      <c r="E587" s="612">
        <v>2013</v>
      </c>
      <c r="F587" s="609">
        <v>2070.8000000000002</v>
      </c>
    </row>
    <row r="588" spans="2:6">
      <c r="B588" s="612">
        <v>9</v>
      </c>
      <c r="C588" s="612">
        <v>25</v>
      </c>
      <c r="D588" s="612">
        <v>10</v>
      </c>
      <c r="E588" s="612">
        <v>2013</v>
      </c>
      <c r="F588" s="609">
        <v>2035.2</v>
      </c>
    </row>
    <row r="589" spans="2:6">
      <c r="B589" s="612">
        <v>10</v>
      </c>
      <c r="C589" s="612">
        <v>25</v>
      </c>
      <c r="D589" s="612">
        <v>10</v>
      </c>
      <c r="E589" s="612">
        <v>2013</v>
      </c>
      <c r="F589" s="609">
        <v>2048.5</v>
      </c>
    </row>
    <row r="590" spans="2:6">
      <c r="B590" s="612">
        <v>11</v>
      </c>
      <c r="C590" s="612">
        <v>25</v>
      </c>
      <c r="D590" s="612">
        <v>10</v>
      </c>
      <c r="E590" s="612">
        <v>2013</v>
      </c>
      <c r="F590" s="609">
        <v>2051</v>
      </c>
    </row>
    <row r="591" spans="2:6">
      <c r="B591" s="612">
        <v>12</v>
      </c>
      <c r="C591" s="612">
        <v>25</v>
      </c>
      <c r="D591" s="612">
        <v>10</v>
      </c>
      <c r="E591" s="612">
        <v>2013</v>
      </c>
      <c r="F591" s="609">
        <v>2040.3</v>
      </c>
    </row>
    <row r="592" spans="2:6">
      <c r="B592" s="612">
        <v>13</v>
      </c>
      <c r="C592" s="612">
        <v>25</v>
      </c>
      <c r="D592" s="612">
        <v>10</v>
      </c>
      <c r="E592" s="612">
        <v>2013</v>
      </c>
      <c r="F592" s="609">
        <v>2045.1</v>
      </c>
    </row>
    <row r="593" spans="2:6">
      <c r="B593" s="612">
        <v>14</v>
      </c>
      <c r="C593" s="612">
        <v>25</v>
      </c>
      <c r="D593" s="612">
        <v>10</v>
      </c>
      <c r="E593" s="612">
        <v>2013</v>
      </c>
      <c r="F593" s="609">
        <v>2059.1999999999998</v>
      </c>
    </row>
    <row r="594" spans="2:6">
      <c r="B594" s="612">
        <v>15</v>
      </c>
      <c r="C594" s="612">
        <v>25</v>
      </c>
      <c r="D594" s="612">
        <v>10</v>
      </c>
      <c r="E594" s="612">
        <v>2013</v>
      </c>
      <c r="F594" s="609">
        <v>2049.1999999999998</v>
      </c>
    </row>
    <row r="595" spans="2:6">
      <c r="B595" s="612">
        <v>16</v>
      </c>
      <c r="C595" s="612">
        <v>25</v>
      </c>
      <c r="D595" s="612">
        <v>10</v>
      </c>
      <c r="E595" s="612">
        <v>2013</v>
      </c>
      <c r="F595" s="609">
        <v>2068.6999999999998</v>
      </c>
    </row>
    <row r="596" spans="2:6">
      <c r="B596" s="612">
        <v>17</v>
      </c>
      <c r="C596" s="612">
        <v>25</v>
      </c>
      <c r="D596" s="612">
        <v>10</v>
      </c>
      <c r="E596" s="612">
        <v>2013</v>
      </c>
      <c r="F596" s="609">
        <v>2070.6999999999998</v>
      </c>
    </row>
    <row r="597" spans="2:6">
      <c r="B597" s="612">
        <v>18</v>
      </c>
      <c r="C597" s="612">
        <v>25</v>
      </c>
      <c r="D597" s="612">
        <v>10</v>
      </c>
      <c r="E597" s="612">
        <v>2013</v>
      </c>
      <c r="F597" s="609">
        <v>2071.1</v>
      </c>
    </row>
    <row r="598" spans="2:6">
      <c r="B598" s="612">
        <v>19</v>
      </c>
      <c r="C598" s="612">
        <v>25</v>
      </c>
      <c r="D598" s="612">
        <v>10</v>
      </c>
      <c r="E598" s="612">
        <v>2013</v>
      </c>
      <c r="F598" s="609">
        <v>2038.1</v>
      </c>
    </row>
    <row r="599" spans="2:6">
      <c r="B599" s="612">
        <v>20</v>
      </c>
      <c r="C599" s="612">
        <v>25</v>
      </c>
      <c r="D599" s="612">
        <v>10</v>
      </c>
      <c r="E599" s="612">
        <v>2013</v>
      </c>
      <c r="F599" s="609">
        <v>2029.7</v>
      </c>
    </row>
    <row r="600" spans="2:6">
      <c r="B600" s="612">
        <v>21</v>
      </c>
      <c r="C600" s="612">
        <v>25</v>
      </c>
      <c r="D600" s="612">
        <v>10</v>
      </c>
      <c r="E600" s="612">
        <v>2013</v>
      </c>
      <c r="F600" s="609">
        <v>2035.8</v>
      </c>
    </row>
    <row r="601" spans="2:6">
      <c r="B601" s="612">
        <v>22</v>
      </c>
      <c r="C601" s="612">
        <v>25</v>
      </c>
      <c r="D601" s="612">
        <v>10</v>
      </c>
      <c r="E601" s="612">
        <v>2013</v>
      </c>
      <c r="F601" s="609">
        <v>2062.1999999999998</v>
      </c>
    </row>
    <row r="602" spans="2:6">
      <c r="B602" s="612">
        <v>23</v>
      </c>
      <c r="C602" s="612">
        <v>25</v>
      </c>
      <c r="D602" s="612">
        <v>10</v>
      </c>
      <c r="E602" s="612">
        <v>2013</v>
      </c>
      <c r="F602" s="609">
        <v>2090.1999999999998</v>
      </c>
    </row>
    <row r="603" spans="2:6">
      <c r="B603" s="612">
        <v>24</v>
      </c>
      <c r="C603" s="612">
        <v>25</v>
      </c>
      <c r="D603" s="612">
        <v>10</v>
      </c>
      <c r="E603" s="612">
        <v>2013</v>
      </c>
      <c r="F603" s="609">
        <v>2093.6999999999998</v>
      </c>
    </row>
    <row r="604" spans="2:6">
      <c r="B604" s="612">
        <v>1</v>
      </c>
      <c r="C604" s="612">
        <v>26</v>
      </c>
      <c r="D604" s="612">
        <v>10</v>
      </c>
      <c r="E604" s="612">
        <v>2013</v>
      </c>
      <c r="F604" s="609">
        <v>2090.5</v>
      </c>
    </row>
    <row r="605" spans="2:6">
      <c r="B605" s="612">
        <v>2</v>
      </c>
      <c r="C605" s="612">
        <v>26</v>
      </c>
      <c r="D605" s="612">
        <v>10</v>
      </c>
      <c r="E605" s="612">
        <v>2013</v>
      </c>
      <c r="F605" s="609">
        <v>2099.1</v>
      </c>
    </row>
    <row r="606" spans="2:6">
      <c r="B606" s="612">
        <v>3</v>
      </c>
      <c r="C606" s="612">
        <v>26</v>
      </c>
      <c r="D606" s="612">
        <v>10</v>
      </c>
      <c r="E606" s="612">
        <v>2013</v>
      </c>
      <c r="F606" s="609">
        <v>2084.9</v>
      </c>
    </row>
    <row r="607" spans="2:6">
      <c r="B607" s="612">
        <v>4</v>
      </c>
      <c r="C607" s="612">
        <v>26</v>
      </c>
      <c r="D607" s="612">
        <v>10</v>
      </c>
      <c r="E607" s="612">
        <v>2013</v>
      </c>
      <c r="F607" s="609">
        <v>2091.5</v>
      </c>
    </row>
    <row r="608" spans="2:6">
      <c r="B608" s="612">
        <v>5</v>
      </c>
      <c r="C608" s="612">
        <v>26</v>
      </c>
      <c r="D608" s="612">
        <v>10</v>
      </c>
      <c r="E608" s="612">
        <v>2013</v>
      </c>
      <c r="F608" s="609">
        <v>2081.4</v>
      </c>
    </row>
    <row r="609" spans="2:6">
      <c r="B609" s="612">
        <v>6</v>
      </c>
      <c r="C609" s="612">
        <v>26</v>
      </c>
      <c r="D609" s="612">
        <v>10</v>
      </c>
      <c r="E609" s="612">
        <v>2013</v>
      </c>
      <c r="F609" s="609">
        <v>2067.1999999999998</v>
      </c>
    </row>
    <row r="610" spans="2:6">
      <c r="B610" s="612">
        <v>7</v>
      </c>
      <c r="C610" s="612">
        <v>26</v>
      </c>
      <c r="D610" s="612">
        <v>10</v>
      </c>
      <c r="E610" s="612">
        <v>2013</v>
      </c>
      <c r="F610" s="609">
        <v>2072.1</v>
      </c>
    </row>
    <row r="611" spans="2:6">
      <c r="B611" s="612">
        <v>8</v>
      </c>
      <c r="C611" s="612">
        <v>26</v>
      </c>
      <c r="D611" s="612">
        <v>10</v>
      </c>
      <c r="E611" s="612">
        <v>2013</v>
      </c>
      <c r="F611" s="609">
        <v>2045.6</v>
      </c>
    </row>
    <row r="612" spans="2:6">
      <c r="B612" s="612">
        <v>9</v>
      </c>
      <c r="C612" s="612">
        <v>26</v>
      </c>
      <c r="D612" s="612">
        <v>10</v>
      </c>
      <c r="E612" s="612">
        <v>2013</v>
      </c>
      <c r="F612" s="609">
        <v>2018.2</v>
      </c>
    </row>
    <row r="613" spans="2:6">
      <c r="B613" s="612">
        <v>10</v>
      </c>
      <c r="C613" s="612">
        <v>26</v>
      </c>
      <c r="D613" s="612">
        <v>10</v>
      </c>
      <c r="E613" s="612">
        <v>2013</v>
      </c>
      <c r="F613" s="609">
        <v>2058.1</v>
      </c>
    </row>
    <row r="614" spans="2:6">
      <c r="B614" s="612">
        <v>11</v>
      </c>
      <c r="C614" s="612">
        <v>26</v>
      </c>
      <c r="D614" s="612">
        <v>10</v>
      </c>
      <c r="E614" s="612">
        <v>2013</v>
      </c>
      <c r="F614" s="609">
        <v>2073.5</v>
      </c>
    </row>
    <row r="615" spans="2:6">
      <c r="B615" s="612">
        <v>12</v>
      </c>
      <c r="C615" s="612">
        <v>26</v>
      </c>
      <c r="D615" s="612">
        <v>10</v>
      </c>
      <c r="E615" s="612">
        <v>2013</v>
      </c>
      <c r="F615" s="609">
        <v>2083.1</v>
      </c>
    </row>
    <row r="616" spans="2:6">
      <c r="B616" s="612">
        <v>13</v>
      </c>
      <c r="C616" s="612">
        <v>26</v>
      </c>
      <c r="D616" s="612">
        <v>10</v>
      </c>
      <c r="E616" s="612">
        <v>2013</v>
      </c>
      <c r="F616" s="609">
        <v>2083</v>
      </c>
    </row>
    <row r="617" spans="2:6">
      <c r="B617" s="612">
        <v>14</v>
      </c>
      <c r="C617" s="612">
        <v>26</v>
      </c>
      <c r="D617" s="612">
        <v>10</v>
      </c>
      <c r="E617" s="612">
        <v>2013</v>
      </c>
      <c r="F617" s="609">
        <v>2077.3000000000002</v>
      </c>
    </row>
    <row r="618" spans="2:6">
      <c r="B618" s="612">
        <v>15</v>
      </c>
      <c r="C618" s="612">
        <v>26</v>
      </c>
      <c r="D618" s="612">
        <v>10</v>
      </c>
      <c r="E618" s="612">
        <v>2013</v>
      </c>
      <c r="F618" s="609">
        <v>2060.4</v>
      </c>
    </row>
    <row r="619" spans="2:6">
      <c r="B619" s="612">
        <v>16</v>
      </c>
      <c r="C619" s="612">
        <v>26</v>
      </c>
      <c r="D619" s="612">
        <v>10</v>
      </c>
      <c r="E619" s="612">
        <v>2013</v>
      </c>
      <c r="F619" s="609">
        <v>2052.6999999999998</v>
      </c>
    </row>
    <row r="620" spans="2:6">
      <c r="B620" s="612">
        <v>17</v>
      </c>
      <c r="C620" s="612">
        <v>26</v>
      </c>
      <c r="D620" s="612">
        <v>10</v>
      </c>
      <c r="E620" s="612">
        <v>2013</v>
      </c>
      <c r="F620" s="609">
        <v>2091.1999999999998</v>
      </c>
    </row>
    <row r="621" spans="2:6">
      <c r="B621" s="612">
        <v>18</v>
      </c>
      <c r="C621" s="612">
        <v>26</v>
      </c>
      <c r="D621" s="612">
        <v>10</v>
      </c>
      <c r="E621" s="612">
        <v>2013</v>
      </c>
      <c r="F621" s="609">
        <v>2066.9</v>
      </c>
    </row>
    <row r="622" spans="2:6">
      <c r="B622" s="612">
        <v>19</v>
      </c>
      <c r="C622" s="612">
        <v>26</v>
      </c>
      <c r="D622" s="612">
        <v>10</v>
      </c>
      <c r="E622" s="612">
        <v>2013</v>
      </c>
      <c r="F622" s="609">
        <v>2063.1</v>
      </c>
    </row>
    <row r="623" spans="2:6">
      <c r="B623" s="612">
        <v>20</v>
      </c>
      <c r="C623" s="612">
        <v>26</v>
      </c>
      <c r="D623" s="612">
        <v>10</v>
      </c>
      <c r="E623" s="612">
        <v>2013</v>
      </c>
      <c r="F623" s="609">
        <v>2074.6999999999998</v>
      </c>
    </row>
    <row r="624" spans="2:6">
      <c r="B624" s="612">
        <v>21</v>
      </c>
      <c r="C624" s="612">
        <v>26</v>
      </c>
      <c r="D624" s="612">
        <v>10</v>
      </c>
      <c r="E624" s="612">
        <v>2013</v>
      </c>
      <c r="F624" s="609">
        <v>2128.5</v>
      </c>
    </row>
    <row r="625" spans="2:6">
      <c r="B625" s="612">
        <v>22</v>
      </c>
      <c r="C625" s="612">
        <v>26</v>
      </c>
      <c r="D625" s="612">
        <v>10</v>
      </c>
      <c r="E625" s="612">
        <v>2013</v>
      </c>
      <c r="F625" s="609">
        <v>2159.1999999999998</v>
      </c>
    </row>
    <row r="626" spans="2:6">
      <c r="B626" s="612">
        <v>23</v>
      </c>
      <c r="C626" s="612">
        <v>26</v>
      </c>
      <c r="D626" s="612">
        <v>10</v>
      </c>
      <c r="E626" s="612">
        <v>2013</v>
      </c>
      <c r="F626" s="609">
        <v>2131.1</v>
      </c>
    </row>
    <row r="627" spans="2:6">
      <c r="B627" s="612">
        <v>24</v>
      </c>
      <c r="C627" s="612">
        <v>26</v>
      </c>
      <c r="D627" s="612">
        <v>10</v>
      </c>
      <c r="E627" s="612">
        <v>2013</v>
      </c>
      <c r="F627" s="609">
        <v>2114.1</v>
      </c>
    </row>
    <row r="628" spans="2:6">
      <c r="B628" s="612">
        <v>1</v>
      </c>
      <c r="C628" s="612">
        <v>27</v>
      </c>
      <c r="D628" s="612">
        <v>10</v>
      </c>
      <c r="E628" s="612">
        <v>2013</v>
      </c>
      <c r="F628" s="609">
        <v>2095.6999999999998</v>
      </c>
    </row>
    <row r="629" spans="2:6">
      <c r="B629" s="612">
        <v>2</v>
      </c>
      <c r="C629" s="612">
        <v>27</v>
      </c>
      <c r="D629" s="612">
        <v>10</v>
      </c>
      <c r="E629" s="612">
        <v>2013</v>
      </c>
      <c r="F629" s="609">
        <v>2074.3000000000002</v>
      </c>
    </row>
    <row r="630" spans="2:6">
      <c r="B630" s="612">
        <v>3</v>
      </c>
      <c r="C630" s="612">
        <v>27</v>
      </c>
      <c r="D630" s="612">
        <v>10</v>
      </c>
      <c r="E630" s="612">
        <v>2013</v>
      </c>
      <c r="F630" s="609">
        <v>1994.6</v>
      </c>
    </row>
    <row r="631" spans="2:6">
      <c r="B631" s="612">
        <v>4</v>
      </c>
      <c r="C631" s="612">
        <v>27</v>
      </c>
      <c r="D631" s="612">
        <v>10</v>
      </c>
      <c r="E631" s="612">
        <v>2013</v>
      </c>
      <c r="F631" s="609">
        <v>1982.5</v>
      </c>
    </row>
    <row r="632" spans="2:6">
      <c r="B632" s="612">
        <v>5</v>
      </c>
      <c r="C632" s="612">
        <v>27</v>
      </c>
      <c r="D632" s="612">
        <v>10</v>
      </c>
      <c r="E632" s="612">
        <v>2013</v>
      </c>
      <c r="F632" s="609">
        <v>1992.6</v>
      </c>
    </row>
    <row r="633" spans="2:6">
      <c r="B633" s="612">
        <v>6</v>
      </c>
      <c r="C633" s="612">
        <v>27</v>
      </c>
      <c r="D633" s="612">
        <v>10</v>
      </c>
      <c r="E633" s="612">
        <v>2013</v>
      </c>
      <c r="F633" s="609">
        <v>2030.8</v>
      </c>
    </row>
    <row r="634" spans="2:6">
      <c r="B634" s="612">
        <v>7</v>
      </c>
      <c r="C634" s="612">
        <v>27</v>
      </c>
      <c r="D634" s="612">
        <v>10</v>
      </c>
      <c r="E634" s="612">
        <v>2013</v>
      </c>
      <c r="F634" s="609">
        <v>2049.4</v>
      </c>
    </row>
    <row r="635" spans="2:6">
      <c r="B635" s="612">
        <v>8</v>
      </c>
      <c r="C635" s="612">
        <v>27</v>
      </c>
      <c r="D635" s="612">
        <v>10</v>
      </c>
      <c r="E635" s="612">
        <v>2013</v>
      </c>
      <c r="F635" s="609">
        <v>2011.1</v>
      </c>
    </row>
    <row r="636" spans="2:6">
      <c r="B636" s="612">
        <v>9</v>
      </c>
      <c r="C636" s="612">
        <v>27</v>
      </c>
      <c r="D636" s="612">
        <v>10</v>
      </c>
      <c r="E636" s="612">
        <v>2013</v>
      </c>
      <c r="F636" s="609">
        <v>1994</v>
      </c>
    </row>
    <row r="637" spans="2:6">
      <c r="B637" s="612">
        <v>10</v>
      </c>
      <c r="C637" s="612">
        <v>27</v>
      </c>
      <c r="D637" s="612">
        <v>10</v>
      </c>
      <c r="E637" s="612">
        <v>2013</v>
      </c>
      <c r="F637" s="609">
        <v>2035.6</v>
      </c>
    </row>
    <row r="638" spans="2:6">
      <c r="B638" s="612">
        <v>11</v>
      </c>
      <c r="C638" s="612">
        <v>27</v>
      </c>
      <c r="D638" s="612">
        <v>10</v>
      </c>
      <c r="E638" s="612">
        <v>2013</v>
      </c>
      <c r="F638" s="609">
        <v>2061.3000000000002</v>
      </c>
    </row>
    <row r="639" spans="2:6">
      <c r="B639" s="612">
        <v>12</v>
      </c>
      <c r="C639" s="612">
        <v>27</v>
      </c>
      <c r="D639" s="612">
        <v>10</v>
      </c>
      <c r="E639" s="612">
        <v>2013</v>
      </c>
      <c r="F639" s="609">
        <v>2092.6</v>
      </c>
    </row>
    <row r="640" spans="2:6">
      <c r="B640" s="612">
        <v>13</v>
      </c>
      <c r="C640" s="612">
        <v>27</v>
      </c>
      <c r="D640" s="612">
        <v>10</v>
      </c>
      <c r="E640" s="612">
        <v>2013</v>
      </c>
      <c r="F640" s="609">
        <v>2089.8000000000002</v>
      </c>
    </row>
    <row r="641" spans="2:6">
      <c r="B641" s="612">
        <v>14</v>
      </c>
      <c r="C641" s="612">
        <v>27</v>
      </c>
      <c r="D641" s="612">
        <v>10</v>
      </c>
      <c r="E641" s="612">
        <v>2013</v>
      </c>
      <c r="F641" s="609">
        <v>2078.1</v>
      </c>
    </row>
    <row r="642" spans="2:6">
      <c r="B642" s="612">
        <v>15</v>
      </c>
      <c r="C642" s="612">
        <v>27</v>
      </c>
      <c r="D642" s="612">
        <v>10</v>
      </c>
      <c r="E642" s="612">
        <v>2013</v>
      </c>
      <c r="F642" s="609">
        <v>2074.4</v>
      </c>
    </row>
    <row r="643" spans="2:6">
      <c r="B643" s="612">
        <v>16</v>
      </c>
      <c r="C643" s="612">
        <v>27</v>
      </c>
      <c r="D643" s="612">
        <v>10</v>
      </c>
      <c r="E643" s="612">
        <v>2013</v>
      </c>
      <c r="F643" s="609">
        <v>2066</v>
      </c>
    </row>
    <row r="644" spans="2:6">
      <c r="B644" s="612">
        <v>17</v>
      </c>
      <c r="C644" s="612">
        <v>27</v>
      </c>
      <c r="D644" s="612">
        <v>10</v>
      </c>
      <c r="E644" s="612">
        <v>2013</v>
      </c>
      <c r="F644" s="609">
        <v>2065</v>
      </c>
    </row>
    <row r="645" spans="2:6">
      <c r="B645" s="612">
        <v>18</v>
      </c>
      <c r="C645" s="612">
        <v>27</v>
      </c>
      <c r="D645" s="612">
        <v>10</v>
      </c>
      <c r="E645" s="612">
        <v>2013</v>
      </c>
      <c r="F645" s="609">
        <v>2057.9</v>
      </c>
    </row>
    <row r="646" spans="2:6">
      <c r="B646" s="612">
        <v>19</v>
      </c>
      <c r="C646" s="612">
        <v>27</v>
      </c>
      <c r="D646" s="612">
        <v>10</v>
      </c>
      <c r="E646" s="612">
        <v>2013</v>
      </c>
      <c r="F646" s="609">
        <v>2087.3000000000002</v>
      </c>
    </row>
    <row r="647" spans="2:6">
      <c r="B647" s="612">
        <v>20</v>
      </c>
      <c r="C647" s="612">
        <v>27</v>
      </c>
      <c r="D647" s="612">
        <v>10</v>
      </c>
      <c r="E647" s="612">
        <v>2013</v>
      </c>
      <c r="F647" s="609">
        <v>2118.8000000000002</v>
      </c>
    </row>
    <row r="648" spans="2:6">
      <c r="B648" s="612">
        <v>21</v>
      </c>
      <c r="C648" s="612">
        <v>27</v>
      </c>
      <c r="D648" s="612">
        <v>10</v>
      </c>
      <c r="E648" s="612">
        <v>2013</v>
      </c>
      <c r="F648" s="609">
        <v>2175.3000000000002</v>
      </c>
    </row>
    <row r="649" spans="2:6">
      <c r="B649" s="612">
        <v>22</v>
      </c>
      <c r="C649" s="612">
        <v>27</v>
      </c>
      <c r="D649" s="612">
        <v>10</v>
      </c>
      <c r="E649" s="612">
        <v>2013</v>
      </c>
      <c r="F649" s="609">
        <v>2187.1999999999998</v>
      </c>
    </row>
    <row r="650" spans="2:6">
      <c r="B650" s="612">
        <v>23</v>
      </c>
      <c r="C650" s="612">
        <v>27</v>
      </c>
      <c r="D650" s="612">
        <v>10</v>
      </c>
      <c r="E650" s="612">
        <v>2013</v>
      </c>
      <c r="F650" s="609">
        <v>2180.6</v>
      </c>
    </row>
    <row r="651" spans="2:6">
      <c r="B651" s="612">
        <v>24</v>
      </c>
      <c r="C651" s="612">
        <v>27</v>
      </c>
      <c r="D651" s="612">
        <v>10</v>
      </c>
      <c r="E651" s="612">
        <v>2013</v>
      </c>
      <c r="F651" s="609">
        <v>2164.1999999999998</v>
      </c>
    </row>
    <row r="652" spans="2:6">
      <c r="B652" s="612">
        <v>1</v>
      </c>
      <c r="C652" s="612">
        <v>28</v>
      </c>
      <c r="D652" s="612">
        <v>10</v>
      </c>
      <c r="E652" s="612">
        <v>2013</v>
      </c>
      <c r="F652" s="609">
        <v>2116.1</v>
      </c>
    </row>
    <row r="653" spans="2:6">
      <c r="B653" s="612">
        <v>2</v>
      </c>
      <c r="C653" s="612">
        <v>28</v>
      </c>
      <c r="D653" s="612">
        <v>10</v>
      </c>
      <c r="E653" s="612">
        <v>2013</v>
      </c>
      <c r="F653" s="609">
        <v>2085.1</v>
      </c>
    </row>
    <row r="654" spans="2:6">
      <c r="B654" s="612">
        <v>3</v>
      </c>
      <c r="C654" s="612">
        <v>28</v>
      </c>
      <c r="D654" s="612">
        <v>10</v>
      </c>
      <c r="E654" s="612">
        <v>2013</v>
      </c>
      <c r="F654" s="609">
        <v>2052.1</v>
      </c>
    </row>
    <row r="655" spans="2:6">
      <c r="B655" s="612">
        <v>4</v>
      </c>
      <c r="C655" s="612">
        <v>28</v>
      </c>
      <c r="D655" s="612">
        <v>10</v>
      </c>
      <c r="E655" s="612">
        <v>2013</v>
      </c>
      <c r="F655" s="609">
        <v>2005.9</v>
      </c>
    </row>
    <row r="656" spans="2:6">
      <c r="B656" s="612">
        <v>5</v>
      </c>
      <c r="C656" s="612">
        <v>28</v>
      </c>
      <c r="D656" s="612">
        <v>10</v>
      </c>
      <c r="E656" s="612">
        <v>2013</v>
      </c>
      <c r="F656" s="609">
        <v>1983</v>
      </c>
    </row>
    <row r="657" spans="2:6">
      <c r="B657" s="612">
        <v>6</v>
      </c>
      <c r="C657" s="612">
        <v>28</v>
      </c>
      <c r="D657" s="612">
        <v>10</v>
      </c>
      <c r="E657" s="612">
        <v>2013</v>
      </c>
      <c r="F657" s="609">
        <v>2005.9</v>
      </c>
    </row>
    <row r="658" spans="2:6">
      <c r="B658" s="612">
        <v>7</v>
      </c>
      <c r="C658" s="612">
        <v>28</v>
      </c>
      <c r="D658" s="612">
        <v>10</v>
      </c>
      <c r="E658" s="612">
        <v>2013</v>
      </c>
      <c r="F658" s="609">
        <v>2045.2</v>
      </c>
    </row>
    <row r="659" spans="2:6">
      <c r="B659" s="612">
        <v>8</v>
      </c>
      <c r="C659" s="612">
        <v>28</v>
      </c>
      <c r="D659" s="612">
        <v>10</v>
      </c>
      <c r="E659" s="612">
        <v>2013</v>
      </c>
      <c r="F659" s="609">
        <v>2003.3</v>
      </c>
    </row>
    <row r="660" spans="2:6">
      <c r="B660" s="612">
        <v>9</v>
      </c>
      <c r="C660" s="612">
        <v>28</v>
      </c>
      <c r="D660" s="612">
        <v>10</v>
      </c>
      <c r="E660" s="612">
        <v>2013</v>
      </c>
      <c r="F660" s="609">
        <v>2000.5</v>
      </c>
    </row>
    <row r="661" spans="2:6">
      <c r="B661" s="612">
        <v>10</v>
      </c>
      <c r="C661" s="612">
        <v>28</v>
      </c>
      <c r="D661" s="612">
        <v>10</v>
      </c>
      <c r="E661" s="612">
        <v>2013</v>
      </c>
      <c r="F661" s="609">
        <v>2045.5</v>
      </c>
    </row>
    <row r="662" spans="2:6">
      <c r="B662" s="612">
        <v>11</v>
      </c>
      <c r="C662" s="612">
        <v>28</v>
      </c>
      <c r="D662" s="612">
        <v>10</v>
      </c>
      <c r="E662" s="612">
        <v>2013</v>
      </c>
      <c r="F662" s="609">
        <v>2006.2</v>
      </c>
    </row>
    <row r="663" spans="2:6">
      <c r="B663" s="612">
        <v>12</v>
      </c>
      <c r="C663" s="612">
        <v>28</v>
      </c>
      <c r="D663" s="612">
        <v>10</v>
      </c>
      <c r="E663" s="612">
        <v>2013</v>
      </c>
      <c r="F663" s="609">
        <v>1995.6</v>
      </c>
    </row>
    <row r="664" spans="2:6">
      <c r="B664" s="612">
        <v>13</v>
      </c>
      <c r="C664" s="612">
        <v>28</v>
      </c>
      <c r="D664" s="612">
        <v>10</v>
      </c>
      <c r="E664" s="612">
        <v>2013</v>
      </c>
      <c r="F664" s="609">
        <v>1993.7</v>
      </c>
    </row>
    <row r="665" spans="2:6">
      <c r="B665" s="612">
        <v>14</v>
      </c>
      <c r="C665" s="612">
        <v>28</v>
      </c>
      <c r="D665" s="612">
        <v>10</v>
      </c>
      <c r="E665" s="612">
        <v>2013</v>
      </c>
      <c r="F665" s="609">
        <v>1983.4</v>
      </c>
    </row>
    <row r="666" spans="2:6">
      <c r="B666" s="612">
        <v>15</v>
      </c>
      <c r="C666" s="612">
        <v>28</v>
      </c>
      <c r="D666" s="612">
        <v>10</v>
      </c>
      <c r="E666" s="612">
        <v>2013</v>
      </c>
      <c r="F666" s="609">
        <v>1983.4</v>
      </c>
    </row>
    <row r="667" spans="2:6">
      <c r="B667" s="612">
        <v>16</v>
      </c>
      <c r="C667" s="612">
        <v>28</v>
      </c>
      <c r="D667" s="612">
        <v>10</v>
      </c>
      <c r="E667" s="612">
        <v>2013</v>
      </c>
      <c r="F667" s="609">
        <v>2009.4</v>
      </c>
    </row>
    <row r="668" spans="2:6">
      <c r="B668" s="612">
        <v>17</v>
      </c>
      <c r="C668" s="612">
        <v>28</v>
      </c>
      <c r="D668" s="612">
        <v>10</v>
      </c>
      <c r="E668" s="612">
        <v>2013</v>
      </c>
      <c r="F668" s="609">
        <v>2005.6</v>
      </c>
    </row>
    <row r="669" spans="2:6">
      <c r="B669" s="612">
        <v>18</v>
      </c>
      <c r="C669" s="612">
        <v>28</v>
      </c>
      <c r="D669" s="612">
        <v>10</v>
      </c>
      <c r="E669" s="612">
        <v>2013</v>
      </c>
      <c r="F669" s="609">
        <v>2019.9</v>
      </c>
    </row>
    <row r="670" spans="2:6">
      <c r="B670" s="612">
        <v>19</v>
      </c>
      <c r="C670" s="612">
        <v>28</v>
      </c>
      <c r="D670" s="612">
        <v>10</v>
      </c>
      <c r="E670" s="612">
        <v>2013</v>
      </c>
      <c r="F670" s="609">
        <v>2001.7</v>
      </c>
    </row>
    <row r="671" spans="2:6">
      <c r="B671" s="612">
        <v>20</v>
      </c>
      <c r="C671" s="612">
        <v>28</v>
      </c>
      <c r="D671" s="612">
        <v>10</v>
      </c>
      <c r="E671" s="612">
        <v>2013</v>
      </c>
      <c r="F671" s="609">
        <v>2005.8</v>
      </c>
    </row>
    <row r="672" spans="2:6">
      <c r="B672" s="612">
        <v>21</v>
      </c>
      <c r="C672" s="612">
        <v>28</v>
      </c>
      <c r="D672" s="612">
        <v>10</v>
      </c>
      <c r="E672" s="612">
        <v>2013</v>
      </c>
      <c r="F672" s="609">
        <v>2066.8000000000002</v>
      </c>
    </row>
    <row r="673" spans="2:6">
      <c r="B673" s="612">
        <v>22</v>
      </c>
      <c r="C673" s="612">
        <v>28</v>
      </c>
      <c r="D673" s="612">
        <v>10</v>
      </c>
      <c r="E673" s="612">
        <v>2013</v>
      </c>
      <c r="F673" s="609">
        <v>2090.3000000000002</v>
      </c>
    </row>
    <row r="674" spans="2:6">
      <c r="B674" s="612">
        <v>23</v>
      </c>
      <c r="C674" s="612">
        <v>28</v>
      </c>
      <c r="D674" s="612">
        <v>10</v>
      </c>
      <c r="E674" s="612">
        <v>2013</v>
      </c>
      <c r="F674" s="609">
        <v>2111.4</v>
      </c>
    </row>
    <row r="675" spans="2:6">
      <c r="B675" s="612">
        <v>24</v>
      </c>
      <c r="C675" s="612">
        <v>28</v>
      </c>
      <c r="D675" s="612">
        <v>10</v>
      </c>
      <c r="E675" s="612">
        <v>2013</v>
      </c>
      <c r="F675" s="609">
        <v>2084.4</v>
      </c>
    </row>
    <row r="676" spans="2:6">
      <c r="B676" s="612">
        <v>1</v>
      </c>
      <c r="C676" s="612">
        <v>29</v>
      </c>
      <c r="D676" s="612">
        <v>10</v>
      </c>
      <c r="E676" s="612">
        <v>2013</v>
      </c>
      <c r="F676" s="609">
        <v>2064.6999999999998</v>
      </c>
    </row>
    <row r="677" spans="2:6">
      <c r="B677" s="612">
        <v>2</v>
      </c>
      <c r="C677" s="612">
        <v>29</v>
      </c>
      <c r="D677" s="612">
        <v>10</v>
      </c>
      <c r="E677" s="612">
        <v>2013</v>
      </c>
      <c r="F677" s="609">
        <v>2032.8</v>
      </c>
    </row>
    <row r="678" spans="2:6">
      <c r="B678" s="612">
        <v>3</v>
      </c>
      <c r="C678" s="612">
        <v>29</v>
      </c>
      <c r="D678" s="612">
        <v>10</v>
      </c>
      <c r="E678" s="612">
        <v>2013</v>
      </c>
      <c r="F678" s="609">
        <v>2014.5</v>
      </c>
    </row>
    <row r="679" spans="2:6">
      <c r="B679" s="612">
        <v>4</v>
      </c>
      <c r="C679" s="612">
        <v>29</v>
      </c>
      <c r="D679" s="612">
        <v>10</v>
      </c>
      <c r="E679" s="612">
        <v>2013</v>
      </c>
      <c r="F679" s="609">
        <v>2019</v>
      </c>
    </row>
    <row r="680" spans="2:6">
      <c r="B680" s="612">
        <v>5</v>
      </c>
      <c r="C680" s="612">
        <v>29</v>
      </c>
      <c r="D680" s="612">
        <v>10</v>
      </c>
      <c r="E680" s="612">
        <v>2013</v>
      </c>
      <c r="F680" s="609">
        <v>1991.8</v>
      </c>
    </row>
    <row r="681" spans="2:6">
      <c r="B681" s="612">
        <v>6</v>
      </c>
      <c r="C681" s="612">
        <v>29</v>
      </c>
      <c r="D681" s="612">
        <v>10</v>
      </c>
      <c r="E681" s="612">
        <v>2013</v>
      </c>
      <c r="F681" s="609">
        <v>1980.5</v>
      </c>
    </row>
    <row r="682" spans="2:6">
      <c r="B682" s="612">
        <v>7</v>
      </c>
      <c r="C682" s="612">
        <v>29</v>
      </c>
      <c r="D682" s="612">
        <v>10</v>
      </c>
      <c r="E682" s="612">
        <v>2013</v>
      </c>
      <c r="F682" s="609">
        <v>1996.9</v>
      </c>
    </row>
    <row r="683" spans="2:6">
      <c r="B683" s="612">
        <v>8</v>
      </c>
      <c r="C683" s="612">
        <v>29</v>
      </c>
      <c r="D683" s="612">
        <v>10</v>
      </c>
      <c r="E683" s="612">
        <v>2013</v>
      </c>
      <c r="F683" s="609">
        <v>2011.8</v>
      </c>
    </row>
    <row r="684" spans="2:6">
      <c r="B684" s="612">
        <v>9</v>
      </c>
      <c r="C684" s="612">
        <v>29</v>
      </c>
      <c r="D684" s="612">
        <v>10</v>
      </c>
      <c r="E684" s="612">
        <v>2013</v>
      </c>
      <c r="F684" s="609">
        <v>1975.9</v>
      </c>
    </row>
    <row r="685" spans="2:6">
      <c r="B685" s="612">
        <v>10</v>
      </c>
      <c r="C685" s="612">
        <v>29</v>
      </c>
      <c r="D685" s="612">
        <v>10</v>
      </c>
      <c r="E685" s="612">
        <v>2013</v>
      </c>
      <c r="F685" s="609">
        <v>2002</v>
      </c>
    </row>
    <row r="686" spans="2:6">
      <c r="B686" s="612">
        <v>11</v>
      </c>
      <c r="C686" s="612">
        <v>29</v>
      </c>
      <c r="D686" s="612">
        <v>10</v>
      </c>
      <c r="E686" s="612">
        <v>2013</v>
      </c>
      <c r="F686" s="609">
        <v>1972.2</v>
      </c>
    </row>
    <row r="687" spans="2:6">
      <c r="B687" s="612">
        <v>12</v>
      </c>
      <c r="C687" s="612">
        <v>29</v>
      </c>
      <c r="D687" s="612">
        <v>10</v>
      </c>
      <c r="E687" s="612">
        <v>2013</v>
      </c>
      <c r="F687" s="609">
        <v>1982.9</v>
      </c>
    </row>
    <row r="688" spans="2:6">
      <c r="B688" s="612">
        <v>13</v>
      </c>
      <c r="C688" s="612">
        <v>29</v>
      </c>
      <c r="D688" s="612">
        <v>10</v>
      </c>
      <c r="E688" s="612">
        <v>2013</v>
      </c>
      <c r="F688" s="609">
        <v>1977.9</v>
      </c>
    </row>
    <row r="689" spans="2:6">
      <c r="B689" s="612">
        <v>14</v>
      </c>
      <c r="C689" s="612">
        <v>29</v>
      </c>
      <c r="D689" s="612">
        <v>10</v>
      </c>
      <c r="E689" s="612">
        <v>2013</v>
      </c>
      <c r="F689" s="609">
        <v>1950.3</v>
      </c>
    </row>
    <row r="690" spans="2:6">
      <c r="B690" s="612">
        <v>15</v>
      </c>
      <c r="C690" s="612">
        <v>29</v>
      </c>
      <c r="D690" s="612">
        <v>10</v>
      </c>
      <c r="E690" s="612">
        <v>2013</v>
      </c>
      <c r="F690" s="609">
        <v>1907.6</v>
      </c>
    </row>
    <row r="691" spans="2:6">
      <c r="B691" s="612">
        <v>16</v>
      </c>
      <c r="C691" s="612">
        <v>29</v>
      </c>
      <c r="D691" s="612">
        <v>10</v>
      </c>
      <c r="E691" s="612">
        <v>2013</v>
      </c>
      <c r="F691" s="609">
        <v>1913.8</v>
      </c>
    </row>
    <row r="692" spans="2:6">
      <c r="B692" s="612">
        <v>17</v>
      </c>
      <c r="C692" s="612">
        <v>29</v>
      </c>
      <c r="D692" s="612">
        <v>10</v>
      </c>
      <c r="E692" s="612">
        <v>2013</v>
      </c>
      <c r="F692" s="609">
        <v>1947.5</v>
      </c>
    </row>
    <row r="693" spans="2:6">
      <c r="B693" s="612">
        <v>18</v>
      </c>
      <c r="C693" s="612">
        <v>29</v>
      </c>
      <c r="D693" s="612">
        <v>10</v>
      </c>
      <c r="E693" s="612">
        <v>2013</v>
      </c>
      <c r="F693" s="609">
        <v>1985.1</v>
      </c>
    </row>
    <row r="694" spans="2:6">
      <c r="B694" s="612">
        <v>19</v>
      </c>
      <c r="C694" s="612">
        <v>29</v>
      </c>
      <c r="D694" s="612">
        <v>10</v>
      </c>
      <c r="E694" s="612">
        <v>2013</v>
      </c>
      <c r="F694" s="609">
        <v>1998.3</v>
      </c>
    </row>
    <row r="695" spans="2:6">
      <c r="B695" s="612">
        <v>20</v>
      </c>
      <c r="C695" s="612">
        <v>29</v>
      </c>
      <c r="D695" s="612">
        <v>10</v>
      </c>
      <c r="E695" s="612">
        <v>2013</v>
      </c>
      <c r="F695" s="609">
        <v>1999.3</v>
      </c>
    </row>
    <row r="696" spans="2:6">
      <c r="B696" s="612">
        <v>21</v>
      </c>
      <c r="C696" s="612">
        <v>29</v>
      </c>
      <c r="D696" s="612">
        <v>10</v>
      </c>
      <c r="E696" s="612">
        <v>2013</v>
      </c>
      <c r="F696" s="609">
        <v>2082.8000000000002</v>
      </c>
    </row>
    <row r="697" spans="2:6">
      <c r="B697" s="612">
        <v>22</v>
      </c>
      <c r="C697" s="612">
        <v>29</v>
      </c>
      <c r="D697" s="612">
        <v>10</v>
      </c>
      <c r="E697" s="612">
        <v>2013</v>
      </c>
      <c r="F697" s="609">
        <v>2101.6</v>
      </c>
    </row>
    <row r="698" spans="2:6">
      <c r="B698" s="612">
        <v>23</v>
      </c>
      <c r="C698" s="612">
        <v>29</v>
      </c>
      <c r="D698" s="612">
        <v>10</v>
      </c>
      <c r="E698" s="612">
        <v>2013</v>
      </c>
      <c r="F698" s="609">
        <v>2105.1</v>
      </c>
    </row>
    <row r="699" spans="2:6">
      <c r="B699" s="612">
        <v>24</v>
      </c>
      <c r="C699" s="612">
        <v>29</v>
      </c>
      <c r="D699" s="612">
        <v>10</v>
      </c>
      <c r="E699" s="612">
        <v>2013</v>
      </c>
      <c r="F699" s="609">
        <v>2094.1</v>
      </c>
    </row>
    <row r="700" spans="2:6">
      <c r="B700" s="612">
        <v>1</v>
      </c>
      <c r="C700" s="612">
        <v>30</v>
      </c>
      <c r="D700" s="612">
        <v>10</v>
      </c>
      <c r="E700" s="612">
        <v>2013</v>
      </c>
      <c r="F700" s="609">
        <v>2049</v>
      </c>
    </row>
    <row r="701" spans="2:6">
      <c r="B701" s="612">
        <v>2</v>
      </c>
      <c r="C701" s="612">
        <v>30</v>
      </c>
      <c r="D701" s="612">
        <v>10</v>
      </c>
      <c r="E701" s="612">
        <v>2013</v>
      </c>
      <c r="F701" s="609">
        <v>2009.2</v>
      </c>
    </row>
    <row r="702" spans="2:6">
      <c r="B702" s="612">
        <v>3</v>
      </c>
      <c r="C702" s="612">
        <v>30</v>
      </c>
      <c r="D702" s="612">
        <v>10</v>
      </c>
      <c r="E702" s="612">
        <v>2013</v>
      </c>
      <c r="F702" s="609">
        <v>2009</v>
      </c>
    </row>
    <row r="703" spans="2:6">
      <c r="B703" s="612">
        <v>4</v>
      </c>
      <c r="C703" s="612">
        <v>30</v>
      </c>
      <c r="D703" s="612">
        <v>10</v>
      </c>
      <c r="E703" s="612">
        <v>2013</v>
      </c>
      <c r="F703" s="609">
        <v>2034.8</v>
      </c>
    </row>
    <row r="704" spans="2:6">
      <c r="B704" s="612">
        <v>5</v>
      </c>
      <c r="C704" s="612">
        <v>30</v>
      </c>
      <c r="D704" s="612">
        <v>10</v>
      </c>
      <c r="E704" s="612">
        <v>2013</v>
      </c>
      <c r="F704" s="609">
        <v>2067.6</v>
      </c>
    </row>
    <row r="705" spans="2:6">
      <c r="B705" s="612">
        <v>6</v>
      </c>
      <c r="C705" s="612">
        <v>30</v>
      </c>
      <c r="D705" s="612">
        <v>10</v>
      </c>
      <c r="E705" s="612">
        <v>2013</v>
      </c>
      <c r="F705" s="609">
        <v>2043.6</v>
      </c>
    </row>
    <row r="706" spans="2:6">
      <c r="B706" s="612">
        <v>7</v>
      </c>
      <c r="C706" s="612">
        <v>30</v>
      </c>
      <c r="D706" s="612">
        <v>10</v>
      </c>
      <c r="E706" s="612">
        <v>2013</v>
      </c>
      <c r="F706" s="609">
        <v>2063.5</v>
      </c>
    </row>
    <row r="707" spans="2:6">
      <c r="B707" s="612">
        <v>8</v>
      </c>
      <c r="C707" s="612">
        <v>30</v>
      </c>
      <c r="D707" s="612">
        <v>10</v>
      </c>
      <c r="E707" s="612">
        <v>2013</v>
      </c>
      <c r="F707" s="609">
        <v>2050.8000000000002</v>
      </c>
    </row>
    <row r="708" spans="2:6">
      <c r="B708" s="612">
        <v>9</v>
      </c>
      <c r="C708" s="612">
        <v>30</v>
      </c>
      <c r="D708" s="612">
        <v>10</v>
      </c>
      <c r="E708" s="612">
        <v>2013</v>
      </c>
      <c r="F708" s="609">
        <v>2029.1</v>
      </c>
    </row>
    <row r="709" spans="2:6">
      <c r="B709" s="612">
        <v>10</v>
      </c>
      <c r="C709" s="612">
        <v>30</v>
      </c>
      <c r="D709" s="612">
        <v>10</v>
      </c>
      <c r="E709" s="612">
        <v>2013</v>
      </c>
      <c r="F709" s="609">
        <v>2065.9</v>
      </c>
    </row>
    <row r="710" spans="2:6">
      <c r="B710" s="612">
        <v>11</v>
      </c>
      <c r="C710" s="612">
        <v>30</v>
      </c>
      <c r="D710" s="612">
        <v>10</v>
      </c>
      <c r="E710" s="612">
        <v>2013</v>
      </c>
      <c r="F710" s="609">
        <v>2077.6</v>
      </c>
    </row>
    <row r="711" spans="2:6">
      <c r="B711" s="612">
        <v>12</v>
      </c>
      <c r="C711" s="612">
        <v>30</v>
      </c>
      <c r="D711" s="612">
        <v>10</v>
      </c>
      <c r="E711" s="612">
        <v>2013</v>
      </c>
      <c r="F711" s="609">
        <v>2035.1</v>
      </c>
    </row>
    <row r="712" spans="2:6">
      <c r="B712" s="612">
        <v>13</v>
      </c>
      <c r="C712" s="612">
        <v>30</v>
      </c>
      <c r="D712" s="612">
        <v>10</v>
      </c>
      <c r="E712" s="612">
        <v>2013</v>
      </c>
      <c r="F712" s="609">
        <v>2035.3</v>
      </c>
    </row>
    <row r="713" spans="2:6">
      <c r="B713" s="612">
        <v>14</v>
      </c>
      <c r="C713" s="612">
        <v>30</v>
      </c>
      <c r="D713" s="612">
        <v>10</v>
      </c>
      <c r="E713" s="612">
        <v>2013</v>
      </c>
      <c r="F713" s="609">
        <v>2015.4</v>
      </c>
    </row>
    <row r="714" spans="2:6">
      <c r="B714" s="612">
        <v>15</v>
      </c>
      <c r="C714" s="612">
        <v>30</v>
      </c>
      <c r="D714" s="612">
        <v>10</v>
      </c>
      <c r="E714" s="612">
        <v>2013</v>
      </c>
      <c r="F714" s="609">
        <v>2036.6</v>
      </c>
    </row>
    <row r="715" spans="2:6">
      <c r="B715" s="612">
        <v>16</v>
      </c>
      <c r="C715" s="612">
        <v>30</v>
      </c>
      <c r="D715" s="612">
        <v>10</v>
      </c>
      <c r="E715" s="612">
        <v>2013</v>
      </c>
      <c r="F715" s="609">
        <v>2050.6</v>
      </c>
    </row>
    <row r="716" spans="2:6">
      <c r="B716" s="612">
        <v>17</v>
      </c>
      <c r="C716" s="612">
        <v>30</v>
      </c>
      <c r="D716" s="612">
        <v>10</v>
      </c>
      <c r="E716" s="612">
        <v>2013</v>
      </c>
      <c r="F716" s="609">
        <v>2063.9</v>
      </c>
    </row>
    <row r="717" spans="2:6">
      <c r="B717" s="612">
        <v>18</v>
      </c>
      <c r="C717" s="612">
        <v>30</v>
      </c>
      <c r="D717" s="612">
        <v>10</v>
      </c>
      <c r="E717" s="612">
        <v>2013</v>
      </c>
      <c r="F717" s="609">
        <v>2069.8000000000002</v>
      </c>
    </row>
    <row r="718" spans="2:6">
      <c r="B718" s="612">
        <v>19</v>
      </c>
      <c r="C718" s="612">
        <v>30</v>
      </c>
      <c r="D718" s="612">
        <v>10</v>
      </c>
      <c r="E718" s="612">
        <v>2013</v>
      </c>
      <c r="F718" s="609">
        <v>2074.6</v>
      </c>
    </row>
    <row r="719" spans="2:6">
      <c r="B719" s="612">
        <v>20</v>
      </c>
      <c r="C719" s="612">
        <v>30</v>
      </c>
      <c r="D719" s="612">
        <v>10</v>
      </c>
      <c r="E719" s="612">
        <v>2013</v>
      </c>
      <c r="F719" s="609">
        <v>2064.1</v>
      </c>
    </row>
    <row r="720" spans="2:6">
      <c r="B720" s="612">
        <v>21</v>
      </c>
      <c r="C720" s="612">
        <v>30</v>
      </c>
      <c r="D720" s="612">
        <v>10</v>
      </c>
      <c r="E720" s="612">
        <v>2013</v>
      </c>
      <c r="F720" s="609">
        <v>2071</v>
      </c>
    </row>
    <row r="721" spans="2:6">
      <c r="B721" s="612">
        <v>22</v>
      </c>
      <c r="C721" s="612">
        <v>30</v>
      </c>
      <c r="D721" s="612">
        <v>10</v>
      </c>
      <c r="E721" s="612">
        <v>2013</v>
      </c>
      <c r="F721" s="609">
        <v>2104.4</v>
      </c>
    </row>
    <row r="722" spans="2:6">
      <c r="B722" s="612">
        <v>23</v>
      </c>
      <c r="C722" s="612">
        <v>30</v>
      </c>
      <c r="D722" s="612">
        <v>10</v>
      </c>
      <c r="E722" s="612">
        <v>2013</v>
      </c>
      <c r="F722" s="609">
        <v>2123.1999999999998</v>
      </c>
    </row>
    <row r="723" spans="2:6">
      <c r="B723" s="612">
        <v>24</v>
      </c>
      <c r="C723" s="612">
        <v>30</v>
      </c>
      <c r="D723" s="612">
        <v>10</v>
      </c>
      <c r="E723" s="612">
        <v>2013</v>
      </c>
      <c r="F723" s="609">
        <v>2143</v>
      </c>
    </row>
    <row r="724" spans="2:6">
      <c r="B724" s="612">
        <v>1</v>
      </c>
      <c r="C724" s="612">
        <v>31</v>
      </c>
      <c r="D724" s="612">
        <v>10</v>
      </c>
      <c r="E724" s="612">
        <v>2013</v>
      </c>
      <c r="F724" s="609">
        <v>2140.8000000000002</v>
      </c>
    </row>
    <row r="725" spans="2:6">
      <c r="B725" s="612">
        <v>2</v>
      </c>
      <c r="C725" s="612">
        <v>31</v>
      </c>
      <c r="D725" s="612">
        <v>10</v>
      </c>
      <c r="E725" s="612">
        <v>2013</v>
      </c>
      <c r="F725" s="609">
        <v>2138.1</v>
      </c>
    </row>
    <row r="726" spans="2:6">
      <c r="B726" s="612">
        <v>3</v>
      </c>
      <c r="C726" s="612">
        <v>31</v>
      </c>
      <c r="D726" s="612">
        <v>10</v>
      </c>
      <c r="E726" s="612">
        <v>2013</v>
      </c>
      <c r="F726" s="609">
        <v>2136.1999999999998</v>
      </c>
    </row>
    <row r="727" spans="2:6">
      <c r="B727" s="612">
        <v>4</v>
      </c>
      <c r="C727" s="612">
        <v>31</v>
      </c>
      <c r="D727" s="612">
        <v>10</v>
      </c>
      <c r="E727" s="612">
        <v>2013</v>
      </c>
      <c r="F727" s="609">
        <v>2107.3000000000002</v>
      </c>
    </row>
    <row r="728" spans="2:6">
      <c r="B728" s="612">
        <v>5</v>
      </c>
      <c r="C728" s="612">
        <v>31</v>
      </c>
      <c r="D728" s="612">
        <v>10</v>
      </c>
      <c r="E728" s="612">
        <v>2013</v>
      </c>
      <c r="F728" s="609">
        <v>2094.8000000000002</v>
      </c>
    </row>
    <row r="729" spans="2:6">
      <c r="B729" s="612">
        <v>6</v>
      </c>
      <c r="C729" s="612">
        <v>31</v>
      </c>
      <c r="D729" s="612">
        <v>10</v>
      </c>
      <c r="E729" s="612">
        <v>2013</v>
      </c>
      <c r="F729" s="609">
        <v>2084.1</v>
      </c>
    </row>
    <row r="730" spans="2:6">
      <c r="B730" s="612">
        <v>7</v>
      </c>
      <c r="C730" s="612">
        <v>31</v>
      </c>
      <c r="D730" s="612">
        <v>10</v>
      </c>
      <c r="E730" s="612">
        <v>2013</v>
      </c>
      <c r="F730" s="609">
        <v>2093.9</v>
      </c>
    </row>
    <row r="731" spans="2:6">
      <c r="B731" s="612">
        <v>8</v>
      </c>
      <c r="C731" s="612">
        <v>31</v>
      </c>
      <c r="D731" s="612">
        <v>10</v>
      </c>
      <c r="E731" s="612">
        <v>2013</v>
      </c>
      <c r="F731" s="609">
        <v>2063.4</v>
      </c>
    </row>
    <row r="732" spans="2:6">
      <c r="B732" s="612">
        <v>9</v>
      </c>
      <c r="C732" s="612">
        <v>31</v>
      </c>
      <c r="D732" s="612">
        <v>10</v>
      </c>
      <c r="E732" s="612">
        <v>2013</v>
      </c>
      <c r="F732" s="609">
        <v>2031.9</v>
      </c>
    </row>
    <row r="733" spans="2:6">
      <c r="B733" s="612">
        <v>10</v>
      </c>
      <c r="C733" s="612">
        <v>31</v>
      </c>
      <c r="D733" s="612">
        <v>10</v>
      </c>
      <c r="E733" s="612">
        <v>2013</v>
      </c>
      <c r="F733" s="609">
        <v>2066.3000000000002</v>
      </c>
    </row>
    <row r="734" spans="2:6">
      <c r="B734" s="612">
        <v>11</v>
      </c>
      <c r="C734" s="612">
        <v>31</v>
      </c>
      <c r="D734" s="612">
        <v>10</v>
      </c>
      <c r="E734" s="612">
        <v>2013</v>
      </c>
      <c r="F734" s="609">
        <v>2058.9</v>
      </c>
    </row>
    <row r="735" spans="2:6">
      <c r="B735" s="612">
        <v>12</v>
      </c>
      <c r="C735" s="612">
        <v>31</v>
      </c>
      <c r="D735" s="612">
        <v>10</v>
      </c>
      <c r="E735" s="612">
        <v>2013</v>
      </c>
      <c r="F735" s="609">
        <v>2060.1</v>
      </c>
    </row>
    <row r="736" spans="2:6">
      <c r="B736" s="612">
        <v>13</v>
      </c>
      <c r="C736" s="612">
        <v>31</v>
      </c>
      <c r="D736" s="612">
        <v>10</v>
      </c>
      <c r="E736" s="612">
        <v>2013</v>
      </c>
      <c r="F736" s="609">
        <v>2039.7</v>
      </c>
    </row>
    <row r="737" spans="2:6">
      <c r="B737" s="612">
        <v>14</v>
      </c>
      <c r="C737" s="612">
        <v>31</v>
      </c>
      <c r="D737" s="612">
        <v>10</v>
      </c>
      <c r="E737" s="612">
        <v>2013</v>
      </c>
      <c r="F737" s="609">
        <v>2031.2</v>
      </c>
    </row>
    <row r="738" spans="2:6">
      <c r="B738" s="612">
        <v>15</v>
      </c>
      <c r="C738" s="612">
        <v>31</v>
      </c>
      <c r="D738" s="612">
        <v>10</v>
      </c>
      <c r="E738" s="612">
        <v>2013</v>
      </c>
      <c r="F738" s="609">
        <v>2053.8000000000002</v>
      </c>
    </row>
    <row r="739" spans="2:6">
      <c r="B739" s="612">
        <v>16</v>
      </c>
      <c r="C739" s="612">
        <v>31</v>
      </c>
      <c r="D739" s="612">
        <v>10</v>
      </c>
      <c r="E739" s="612">
        <v>2013</v>
      </c>
      <c r="F739" s="609">
        <v>2045</v>
      </c>
    </row>
    <row r="740" spans="2:6">
      <c r="B740" s="612">
        <v>17</v>
      </c>
      <c r="C740" s="612">
        <v>31</v>
      </c>
      <c r="D740" s="612">
        <v>10</v>
      </c>
      <c r="E740" s="612">
        <v>2013</v>
      </c>
      <c r="F740" s="609">
        <v>2072.6999999999998</v>
      </c>
    </row>
    <row r="741" spans="2:6">
      <c r="B741" s="612">
        <v>18</v>
      </c>
      <c r="C741" s="612">
        <v>31</v>
      </c>
      <c r="D741" s="612">
        <v>10</v>
      </c>
      <c r="E741" s="612">
        <v>2013</v>
      </c>
      <c r="F741" s="609">
        <v>2079</v>
      </c>
    </row>
    <row r="742" spans="2:6">
      <c r="B742" s="612">
        <v>19</v>
      </c>
      <c r="C742" s="612">
        <v>31</v>
      </c>
      <c r="D742" s="612">
        <v>10</v>
      </c>
      <c r="E742" s="612">
        <v>2013</v>
      </c>
      <c r="F742" s="609">
        <v>2121.8000000000002</v>
      </c>
    </row>
    <row r="743" spans="2:6">
      <c r="B743" s="612">
        <v>20</v>
      </c>
      <c r="C743" s="612">
        <v>31</v>
      </c>
      <c r="D743" s="612">
        <v>10</v>
      </c>
      <c r="E743" s="612">
        <v>2013</v>
      </c>
      <c r="F743" s="609">
        <v>2118.9</v>
      </c>
    </row>
    <row r="744" spans="2:6">
      <c r="B744" s="612">
        <v>21</v>
      </c>
      <c r="C744" s="612">
        <v>31</v>
      </c>
      <c r="D744" s="612">
        <v>10</v>
      </c>
      <c r="E744" s="612">
        <v>2013</v>
      </c>
      <c r="F744" s="609">
        <v>2137.4</v>
      </c>
    </row>
    <row r="745" spans="2:6">
      <c r="B745" s="612">
        <v>22</v>
      </c>
      <c r="C745" s="612">
        <v>31</v>
      </c>
      <c r="D745" s="612">
        <v>10</v>
      </c>
      <c r="E745" s="612">
        <v>2013</v>
      </c>
      <c r="F745" s="609">
        <v>2176.6</v>
      </c>
    </row>
    <row r="746" spans="2:6">
      <c r="B746" s="612">
        <v>23</v>
      </c>
      <c r="C746" s="612">
        <v>31</v>
      </c>
      <c r="D746" s="612">
        <v>10</v>
      </c>
      <c r="E746" s="612">
        <v>2013</v>
      </c>
      <c r="F746" s="609">
        <v>2176.1999999999998</v>
      </c>
    </row>
    <row r="747" spans="2:6">
      <c r="B747" s="612">
        <v>24</v>
      </c>
      <c r="C747" s="612">
        <v>31</v>
      </c>
      <c r="D747" s="612">
        <v>10</v>
      </c>
      <c r="E747" s="612">
        <v>2013</v>
      </c>
      <c r="F747" s="609">
        <v>2157</v>
      </c>
    </row>
    <row r="748" spans="2:6">
      <c r="B748" s="613">
        <v>1</v>
      </c>
      <c r="C748" s="613">
        <v>1</v>
      </c>
      <c r="D748" s="613">
        <v>11</v>
      </c>
      <c r="E748" s="613">
        <v>2013</v>
      </c>
      <c r="F748" s="610">
        <v>2135.4</v>
      </c>
    </row>
    <row r="749" spans="2:6">
      <c r="B749" s="613">
        <v>2</v>
      </c>
      <c r="C749" s="613">
        <v>1</v>
      </c>
      <c r="D749" s="613">
        <v>11</v>
      </c>
      <c r="E749" s="613">
        <v>2013</v>
      </c>
      <c r="F749" s="610">
        <v>2096.4</v>
      </c>
    </row>
    <row r="750" spans="2:6">
      <c r="B750" s="613">
        <v>3</v>
      </c>
      <c r="C750" s="613">
        <v>1</v>
      </c>
      <c r="D750" s="613">
        <v>11</v>
      </c>
      <c r="E750" s="613">
        <v>2013</v>
      </c>
      <c r="F750" s="610">
        <v>2085.6</v>
      </c>
    </row>
    <row r="751" spans="2:6">
      <c r="B751" s="613">
        <v>4</v>
      </c>
      <c r="C751" s="613">
        <v>1</v>
      </c>
      <c r="D751" s="613">
        <v>11</v>
      </c>
      <c r="E751" s="613">
        <v>2013</v>
      </c>
      <c r="F751" s="610">
        <v>2091.6999999999998</v>
      </c>
    </row>
    <row r="752" spans="2:6">
      <c r="B752" s="613">
        <v>5</v>
      </c>
      <c r="C752" s="613">
        <v>1</v>
      </c>
      <c r="D752" s="613">
        <v>11</v>
      </c>
      <c r="E752" s="613">
        <v>2013</v>
      </c>
      <c r="F752" s="610">
        <v>2086.6999999999998</v>
      </c>
    </row>
    <row r="753" spans="2:6">
      <c r="B753" s="613">
        <v>6</v>
      </c>
      <c r="C753" s="613">
        <v>1</v>
      </c>
      <c r="D753" s="613">
        <v>11</v>
      </c>
      <c r="E753" s="613">
        <v>2013</v>
      </c>
      <c r="F753" s="610">
        <v>2069.1999999999998</v>
      </c>
    </row>
    <row r="754" spans="2:6">
      <c r="B754" s="613">
        <v>7</v>
      </c>
      <c r="C754" s="613">
        <v>1</v>
      </c>
      <c r="D754" s="613">
        <v>11</v>
      </c>
      <c r="E754" s="613">
        <v>2013</v>
      </c>
      <c r="F754" s="610">
        <v>2077.9</v>
      </c>
    </row>
    <row r="755" spans="2:6">
      <c r="B755" s="613">
        <v>8</v>
      </c>
      <c r="C755" s="613">
        <v>1</v>
      </c>
      <c r="D755" s="613">
        <v>11</v>
      </c>
      <c r="E755" s="613">
        <v>2013</v>
      </c>
      <c r="F755" s="610">
        <v>2055.4</v>
      </c>
    </row>
    <row r="756" spans="2:6">
      <c r="B756" s="613">
        <v>9</v>
      </c>
      <c r="C756" s="613">
        <v>1</v>
      </c>
      <c r="D756" s="613">
        <v>11</v>
      </c>
      <c r="E756" s="613">
        <v>2013</v>
      </c>
      <c r="F756" s="610">
        <v>2021.3</v>
      </c>
    </row>
    <row r="757" spans="2:6">
      <c r="B757" s="613">
        <v>10</v>
      </c>
      <c r="C757" s="613">
        <v>1</v>
      </c>
      <c r="D757" s="613">
        <v>11</v>
      </c>
      <c r="E757" s="613">
        <v>2013</v>
      </c>
      <c r="F757" s="610">
        <v>2052.6999999999998</v>
      </c>
    </row>
    <row r="758" spans="2:6">
      <c r="B758" s="613">
        <v>11</v>
      </c>
      <c r="C758" s="613">
        <v>1</v>
      </c>
      <c r="D758" s="613">
        <v>11</v>
      </c>
      <c r="E758" s="613">
        <v>2013</v>
      </c>
      <c r="F758" s="610">
        <v>2013.5</v>
      </c>
    </row>
    <row r="759" spans="2:6">
      <c r="B759" s="613">
        <v>12</v>
      </c>
      <c r="C759" s="613">
        <v>1</v>
      </c>
      <c r="D759" s="613">
        <v>11</v>
      </c>
      <c r="E759" s="613">
        <v>2013</v>
      </c>
      <c r="F759" s="610">
        <v>2011.7</v>
      </c>
    </row>
    <row r="760" spans="2:6">
      <c r="B760" s="613">
        <v>13</v>
      </c>
      <c r="C760" s="613">
        <v>1</v>
      </c>
      <c r="D760" s="613">
        <v>11</v>
      </c>
      <c r="E760" s="613">
        <v>2013</v>
      </c>
      <c r="F760" s="610">
        <v>2038.7</v>
      </c>
    </row>
    <row r="761" spans="2:6">
      <c r="B761" s="613">
        <v>14</v>
      </c>
      <c r="C761" s="613">
        <v>1</v>
      </c>
      <c r="D761" s="613">
        <v>11</v>
      </c>
      <c r="E761" s="613">
        <v>2013</v>
      </c>
      <c r="F761" s="610">
        <v>2024.4</v>
      </c>
    </row>
    <row r="762" spans="2:6">
      <c r="B762" s="613">
        <v>15</v>
      </c>
      <c r="C762" s="613">
        <v>1</v>
      </c>
      <c r="D762" s="613">
        <v>11</v>
      </c>
      <c r="E762" s="613">
        <v>2013</v>
      </c>
      <c r="F762" s="610">
        <v>2023</v>
      </c>
    </row>
    <row r="763" spans="2:6">
      <c r="B763" s="613">
        <v>16</v>
      </c>
      <c r="C763" s="613">
        <v>1</v>
      </c>
      <c r="D763" s="613">
        <v>11</v>
      </c>
      <c r="E763" s="613">
        <v>2013</v>
      </c>
      <c r="F763" s="610">
        <v>2009.3</v>
      </c>
    </row>
    <row r="764" spans="2:6">
      <c r="B764" s="613">
        <v>17</v>
      </c>
      <c r="C764" s="613">
        <v>1</v>
      </c>
      <c r="D764" s="613">
        <v>11</v>
      </c>
      <c r="E764" s="613">
        <v>2013</v>
      </c>
      <c r="F764" s="610">
        <v>2023.2</v>
      </c>
    </row>
    <row r="765" spans="2:6">
      <c r="B765" s="613">
        <v>18</v>
      </c>
      <c r="C765" s="613">
        <v>1</v>
      </c>
      <c r="D765" s="613">
        <v>11</v>
      </c>
      <c r="E765" s="613">
        <v>2013</v>
      </c>
      <c r="F765" s="610">
        <v>2026.3</v>
      </c>
    </row>
    <row r="766" spans="2:6">
      <c r="B766" s="613">
        <v>19</v>
      </c>
      <c r="C766" s="613">
        <v>1</v>
      </c>
      <c r="D766" s="613">
        <v>11</v>
      </c>
      <c r="E766" s="613">
        <v>2013</v>
      </c>
      <c r="F766" s="610">
        <v>2041.6</v>
      </c>
    </row>
    <row r="767" spans="2:6">
      <c r="B767" s="613">
        <v>20</v>
      </c>
      <c r="C767" s="613">
        <v>1</v>
      </c>
      <c r="D767" s="613">
        <v>11</v>
      </c>
      <c r="E767" s="613">
        <v>2013</v>
      </c>
      <c r="F767" s="610">
        <v>2055.4</v>
      </c>
    </row>
    <row r="768" spans="2:6">
      <c r="B768" s="613">
        <v>21</v>
      </c>
      <c r="C768" s="613">
        <v>1</v>
      </c>
      <c r="D768" s="613">
        <v>11</v>
      </c>
      <c r="E768" s="613">
        <v>2013</v>
      </c>
      <c r="F768" s="610">
        <v>2120.1999999999998</v>
      </c>
    </row>
    <row r="769" spans="2:6">
      <c r="B769" s="613">
        <v>22</v>
      </c>
      <c r="C769" s="613">
        <v>1</v>
      </c>
      <c r="D769" s="613">
        <v>11</v>
      </c>
      <c r="E769" s="613">
        <v>2013</v>
      </c>
      <c r="F769" s="610">
        <v>2157.1</v>
      </c>
    </row>
    <row r="770" spans="2:6">
      <c r="B770" s="613">
        <v>23</v>
      </c>
      <c r="C770" s="613">
        <v>1</v>
      </c>
      <c r="D770" s="613">
        <v>11</v>
      </c>
      <c r="E770" s="613">
        <v>2013</v>
      </c>
      <c r="F770" s="610">
        <v>2138.1999999999998</v>
      </c>
    </row>
    <row r="771" spans="2:6">
      <c r="B771" s="613">
        <v>24</v>
      </c>
      <c r="C771" s="613">
        <v>1</v>
      </c>
      <c r="D771" s="613">
        <v>11</v>
      </c>
      <c r="E771" s="613">
        <v>2013</v>
      </c>
      <c r="F771" s="610">
        <v>2139.6999999999998</v>
      </c>
    </row>
    <row r="772" spans="2:6">
      <c r="B772" s="613">
        <v>1</v>
      </c>
      <c r="C772" s="613">
        <v>2</v>
      </c>
      <c r="D772" s="613">
        <v>11</v>
      </c>
      <c r="E772" s="613">
        <v>2013</v>
      </c>
      <c r="F772" s="610">
        <v>2103.9</v>
      </c>
    </row>
    <row r="773" spans="2:6">
      <c r="B773" s="613">
        <v>2</v>
      </c>
      <c r="C773" s="613">
        <v>2</v>
      </c>
      <c r="D773" s="613">
        <v>11</v>
      </c>
      <c r="E773" s="613">
        <v>2013</v>
      </c>
      <c r="F773" s="610">
        <v>2081.6</v>
      </c>
    </row>
    <row r="774" spans="2:6">
      <c r="B774" s="613">
        <v>3</v>
      </c>
      <c r="C774" s="613">
        <v>2</v>
      </c>
      <c r="D774" s="613">
        <v>11</v>
      </c>
      <c r="E774" s="613">
        <v>2013</v>
      </c>
      <c r="F774" s="610">
        <v>2074.5</v>
      </c>
    </row>
    <row r="775" spans="2:6">
      <c r="B775" s="613">
        <v>4</v>
      </c>
      <c r="C775" s="613">
        <v>2</v>
      </c>
      <c r="D775" s="613">
        <v>11</v>
      </c>
      <c r="E775" s="613">
        <v>2013</v>
      </c>
      <c r="F775" s="610">
        <v>2086.6</v>
      </c>
    </row>
    <row r="776" spans="2:6">
      <c r="B776" s="613">
        <v>5</v>
      </c>
      <c r="C776" s="613">
        <v>2</v>
      </c>
      <c r="D776" s="613">
        <v>11</v>
      </c>
      <c r="E776" s="613">
        <v>2013</v>
      </c>
      <c r="F776" s="610">
        <v>2075</v>
      </c>
    </row>
    <row r="777" spans="2:6">
      <c r="B777" s="613">
        <v>6</v>
      </c>
      <c r="C777" s="613">
        <v>2</v>
      </c>
      <c r="D777" s="613">
        <v>11</v>
      </c>
      <c r="E777" s="613">
        <v>2013</v>
      </c>
      <c r="F777" s="610">
        <v>2072.1</v>
      </c>
    </row>
    <row r="778" spans="2:6">
      <c r="B778" s="613">
        <v>7</v>
      </c>
      <c r="C778" s="613">
        <v>2</v>
      </c>
      <c r="D778" s="613">
        <v>11</v>
      </c>
      <c r="E778" s="613">
        <v>2013</v>
      </c>
      <c r="F778" s="610">
        <v>2071</v>
      </c>
    </row>
    <row r="779" spans="2:6">
      <c r="B779" s="613">
        <v>8</v>
      </c>
      <c r="C779" s="613">
        <v>2</v>
      </c>
      <c r="D779" s="613">
        <v>11</v>
      </c>
      <c r="E779" s="613">
        <v>2013</v>
      </c>
      <c r="F779" s="610">
        <v>2033</v>
      </c>
    </row>
    <row r="780" spans="2:6">
      <c r="B780" s="613">
        <v>9</v>
      </c>
      <c r="C780" s="613">
        <v>2</v>
      </c>
      <c r="D780" s="613">
        <v>11</v>
      </c>
      <c r="E780" s="613">
        <v>2013</v>
      </c>
      <c r="F780" s="610">
        <v>2019.6</v>
      </c>
    </row>
    <row r="781" spans="2:6">
      <c r="B781" s="613">
        <v>10</v>
      </c>
      <c r="C781" s="613">
        <v>2</v>
      </c>
      <c r="D781" s="613">
        <v>11</v>
      </c>
      <c r="E781" s="613">
        <v>2013</v>
      </c>
      <c r="F781" s="610">
        <v>2055.6</v>
      </c>
    </row>
    <row r="782" spans="2:6">
      <c r="B782" s="613">
        <v>11</v>
      </c>
      <c r="C782" s="613">
        <v>2</v>
      </c>
      <c r="D782" s="613">
        <v>11</v>
      </c>
      <c r="E782" s="613">
        <v>2013</v>
      </c>
      <c r="F782" s="610">
        <v>2041.3</v>
      </c>
    </row>
    <row r="783" spans="2:6">
      <c r="B783" s="613">
        <v>12</v>
      </c>
      <c r="C783" s="613">
        <v>2</v>
      </c>
      <c r="D783" s="613">
        <v>11</v>
      </c>
      <c r="E783" s="613">
        <v>2013</v>
      </c>
      <c r="F783" s="610">
        <v>2071.4</v>
      </c>
    </row>
    <row r="784" spans="2:6">
      <c r="B784" s="613">
        <v>13</v>
      </c>
      <c r="C784" s="613">
        <v>2</v>
      </c>
      <c r="D784" s="613">
        <v>11</v>
      </c>
      <c r="E784" s="613">
        <v>2013</v>
      </c>
      <c r="F784" s="610">
        <v>2087.8000000000002</v>
      </c>
    </row>
    <row r="785" spans="2:6">
      <c r="B785" s="613">
        <v>14</v>
      </c>
      <c r="C785" s="613">
        <v>2</v>
      </c>
      <c r="D785" s="613">
        <v>11</v>
      </c>
      <c r="E785" s="613">
        <v>2013</v>
      </c>
      <c r="F785" s="610">
        <v>2082.6</v>
      </c>
    </row>
    <row r="786" spans="2:6">
      <c r="B786" s="613">
        <v>15</v>
      </c>
      <c r="C786" s="613">
        <v>2</v>
      </c>
      <c r="D786" s="613">
        <v>11</v>
      </c>
      <c r="E786" s="613">
        <v>2013</v>
      </c>
      <c r="F786" s="610">
        <v>2062.9</v>
      </c>
    </row>
    <row r="787" spans="2:6">
      <c r="B787" s="613">
        <v>16</v>
      </c>
      <c r="C787" s="613">
        <v>2</v>
      </c>
      <c r="D787" s="613">
        <v>11</v>
      </c>
      <c r="E787" s="613">
        <v>2013</v>
      </c>
      <c r="F787" s="610">
        <v>2056.5</v>
      </c>
    </row>
    <row r="788" spans="2:6">
      <c r="B788" s="613">
        <v>17</v>
      </c>
      <c r="C788" s="613">
        <v>2</v>
      </c>
      <c r="D788" s="613">
        <v>11</v>
      </c>
      <c r="E788" s="613">
        <v>2013</v>
      </c>
      <c r="F788" s="610">
        <v>2047.7</v>
      </c>
    </row>
    <row r="789" spans="2:6">
      <c r="B789" s="613">
        <v>18</v>
      </c>
      <c r="C789" s="613">
        <v>2</v>
      </c>
      <c r="D789" s="613">
        <v>11</v>
      </c>
      <c r="E789" s="613">
        <v>2013</v>
      </c>
      <c r="F789" s="610">
        <v>2059.4</v>
      </c>
    </row>
    <row r="790" spans="2:6">
      <c r="B790" s="613">
        <v>19</v>
      </c>
      <c r="C790" s="613">
        <v>2</v>
      </c>
      <c r="D790" s="613">
        <v>11</v>
      </c>
      <c r="E790" s="613">
        <v>2013</v>
      </c>
      <c r="F790" s="610">
        <v>2079.1999999999998</v>
      </c>
    </row>
    <row r="791" spans="2:6">
      <c r="B791" s="613">
        <v>20</v>
      </c>
      <c r="C791" s="613">
        <v>2</v>
      </c>
      <c r="D791" s="613">
        <v>11</v>
      </c>
      <c r="E791" s="613">
        <v>2013</v>
      </c>
      <c r="F791" s="610">
        <v>2085.6999999999998</v>
      </c>
    </row>
    <row r="792" spans="2:6">
      <c r="B792" s="613">
        <v>21</v>
      </c>
      <c r="C792" s="613">
        <v>2</v>
      </c>
      <c r="D792" s="613">
        <v>11</v>
      </c>
      <c r="E792" s="613">
        <v>2013</v>
      </c>
      <c r="F792" s="610">
        <v>2120.3000000000002</v>
      </c>
    </row>
    <row r="793" spans="2:6">
      <c r="B793" s="613">
        <v>22</v>
      </c>
      <c r="C793" s="613">
        <v>2</v>
      </c>
      <c r="D793" s="613">
        <v>11</v>
      </c>
      <c r="E793" s="613">
        <v>2013</v>
      </c>
      <c r="F793" s="610">
        <v>2164.4</v>
      </c>
    </row>
    <row r="794" spans="2:6">
      <c r="B794" s="613">
        <v>23</v>
      </c>
      <c r="C794" s="613">
        <v>2</v>
      </c>
      <c r="D794" s="613">
        <v>11</v>
      </c>
      <c r="E794" s="613">
        <v>2013</v>
      </c>
      <c r="F794" s="610">
        <v>2164.6999999999998</v>
      </c>
    </row>
    <row r="795" spans="2:6">
      <c r="B795" s="613">
        <v>24</v>
      </c>
      <c r="C795" s="613">
        <v>2</v>
      </c>
      <c r="D795" s="613">
        <v>11</v>
      </c>
      <c r="E795" s="613">
        <v>2013</v>
      </c>
      <c r="F795" s="610">
        <v>2127.6</v>
      </c>
    </row>
    <row r="796" spans="2:6">
      <c r="B796" s="613">
        <v>1</v>
      </c>
      <c r="C796" s="613">
        <v>3</v>
      </c>
      <c r="D796" s="613">
        <v>11</v>
      </c>
      <c r="E796" s="613">
        <v>2013</v>
      </c>
      <c r="F796" s="610">
        <v>2116.1999999999998</v>
      </c>
    </row>
    <row r="797" spans="2:6">
      <c r="B797" s="613">
        <v>2</v>
      </c>
      <c r="C797" s="613">
        <v>3</v>
      </c>
      <c r="D797" s="613">
        <v>11</v>
      </c>
      <c r="E797" s="613">
        <v>2013</v>
      </c>
      <c r="F797" s="610">
        <v>2092.4</v>
      </c>
    </row>
    <row r="798" spans="2:6">
      <c r="B798" s="613">
        <v>3</v>
      </c>
      <c r="C798" s="613">
        <v>3</v>
      </c>
      <c r="D798" s="613">
        <v>11</v>
      </c>
      <c r="E798" s="613">
        <v>2013</v>
      </c>
      <c r="F798" s="610">
        <v>2068.6</v>
      </c>
    </row>
    <row r="799" spans="2:6">
      <c r="B799" s="613">
        <v>4</v>
      </c>
      <c r="C799" s="613">
        <v>3</v>
      </c>
      <c r="D799" s="613">
        <v>11</v>
      </c>
      <c r="E799" s="613">
        <v>2013</v>
      </c>
      <c r="F799" s="610">
        <v>2070.4</v>
      </c>
    </row>
    <row r="800" spans="2:6">
      <c r="B800" s="613">
        <v>5</v>
      </c>
      <c r="C800" s="613">
        <v>3</v>
      </c>
      <c r="D800" s="613">
        <v>11</v>
      </c>
      <c r="E800" s="613">
        <v>2013</v>
      </c>
      <c r="F800" s="610">
        <v>2052.6</v>
      </c>
    </row>
    <row r="801" spans="2:6">
      <c r="B801" s="613">
        <v>6</v>
      </c>
      <c r="C801" s="613">
        <v>3</v>
      </c>
      <c r="D801" s="613">
        <v>11</v>
      </c>
      <c r="E801" s="613">
        <v>2013</v>
      </c>
      <c r="F801" s="610">
        <v>2033.5</v>
      </c>
    </row>
    <row r="802" spans="2:6">
      <c r="B802" s="613">
        <v>7</v>
      </c>
      <c r="C802" s="613">
        <v>3</v>
      </c>
      <c r="D802" s="613">
        <v>11</v>
      </c>
      <c r="E802" s="613">
        <v>2013</v>
      </c>
      <c r="F802" s="610">
        <v>2047.6</v>
      </c>
    </row>
    <row r="803" spans="2:6">
      <c r="B803" s="613">
        <v>8</v>
      </c>
      <c r="C803" s="613">
        <v>3</v>
      </c>
      <c r="D803" s="613">
        <v>11</v>
      </c>
      <c r="E803" s="613">
        <v>2013</v>
      </c>
      <c r="F803" s="610">
        <v>2014</v>
      </c>
    </row>
    <row r="804" spans="2:6">
      <c r="B804" s="613">
        <v>9</v>
      </c>
      <c r="C804" s="613">
        <v>3</v>
      </c>
      <c r="D804" s="613">
        <v>11</v>
      </c>
      <c r="E804" s="613">
        <v>2013</v>
      </c>
      <c r="F804" s="610">
        <v>1990</v>
      </c>
    </row>
    <row r="805" spans="2:6">
      <c r="B805" s="613">
        <v>10</v>
      </c>
      <c r="C805" s="613">
        <v>3</v>
      </c>
      <c r="D805" s="613">
        <v>11</v>
      </c>
      <c r="E805" s="613">
        <v>2013</v>
      </c>
      <c r="F805" s="610">
        <v>2013.1</v>
      </c>
    </row>
    <row r="806" spans="2:6">
      <c r="B806" s="613">
        <v>11</v>
      </c>
      <c r="C806" s="613">
        <v>3</v>
      </c>
      <c r="D806" s="613">
        <v>11</v>
      </c>
      <c r="E806" s="613">
        <v>2013</v>
      </c>
      <c r="F806" s="610">
        <v>2018.8</v>
      </c>
    </row>
    <row r="807" spans="2:6">
      <c r="B807" s="613">
        <v>12</v>
      </c>
      <c r="C807" s="613">
        <v>3</v>
      </c>
      <c r="D807" s="613">
        <v>11</v>
      </c>
      <c r="E807" s="613">
        <v>2013</v>
      </c>
      <c r="F807" s="610">
        <v>2001.5</v>
      </c>
    </row>
    <row r="808" spans="2:6">
      <c r="B808" s="613">
        <v>13</v>
      </c>
      <c r="C808" s="613">
        <v>3</v>
      </c>
      <c r="D808" s="613">
        <v>11</v>
      </c>
      <c r="E808" s="613">
        <v>2013</v>
      </c>
      <c r="F808" s="610">
        <v>2009.6</v>
      </c>
    </row>
    <row r="809" spans="2:6">
      <c r="B809" s="613">
        <v>14</v>
      </c>
      <c r="C809" s="613">
        <v>3</v>
      </c>
      <c r="D809" s="613">
        <v>11</v>
      </c>
      <c r="E809" s="613">
        <v>2013</v>
      </c>
      <c r="F809" s="610">
        <v>2005.6</v>
      </c>
    </row>
    <row r="810" spans="2:6">
      <c r="B810" s="613">
        <v>15</v>
      </c>
      <c r="C810" s="613">
        <v>3</v>
      </c>
      <c r="D810" s="613">
        <v>11</v>
      </c>
      <c r="E810" s="613">
        <v>2013</v>
      </c>
      <c r="F810" s="610">
        <v>2004.1</v>
      </c>
    </row>
    <row r="811" spans="2:6">
      <c r="B811" s="613">
        <v>16</v>
      </c>
      <c r="C811" s="613">
        <v>3</v>
      </c>
      <c r="D811" s="613">
        <v>11</v>
      </c>
      <c r="E811" s="613">
        <v>2013</v>
      </c>
      <c r="F811" s="610">
        <v>2022.9</v>
      </c>
    </row>
    <row r="812" spans="2:6">
      <c r="B812" s="613">
        <v>17</v>
      </c>
      <c r="C812" s="613">
        <v>3</v>
      </c>
      <c r="D812" s="613">
        <v>11</v>
      </c>
      <c r="E812" s="613">
        <v>2013</v>
      </c>
      <c r="F812" s="610">
        <v>2015</v>
      </c>
    </row>
    <row r="813" spans="2:6">
      <c r="B813" s="613">
        <v>18</v>
      </c>
      <c r="C813" s="613">
        <v>3</v>
      </c>
      <c r="D813" s="613">
        <v>11</v>
      </c>
      <c r="E813" s="613">
        <v>2013</v>
      </c>
      <c r="F813" s="610">
        <v>2030</v>
      </c>
    </row>
    <row r="814" spans="2:6">
      <c r="B814" s="613">
        <v>19</v>
      </c>
      <c r="C814" s="613">
        <v>3</v>
      </c>
      <c r="D814" s="613">
        <v>11</v>
      </c>
      <c r="E814" s="613">
        <v>2013</v>
      </c>
      <c r="F814" s="610">
        <v>2031.8</v>
      </c>
    </row>
    <row r="815" spans="2:6">
      <c r="B815" s="613">
        <v>20</v>
      </c>
      <c r="C815" s="613">
        <v>3</v>
      </c>
      <c r="D815" s="613">
        <v>11</v>
      </c>
      <c r="E815" s="613">
        <v>2013</v>
      </c>
      <c r="F815" s="610">
        <v>2061.5</v>
      </c>
    </row>
    <row r="816" spans="2:6">
      <c r="B816" s="613">
        <v>21</v>
      </c>
      <c r="C816" s="613">
        <v>3</v>
      </c>
      <c r="D816" s="613">
        <v>11</v>
      </c>
      <c r="E816" s="613">
        <v>2013</v>
      </c>
      <c r="F816" s="610">
        <v>2098.8000000000002</v>
      </c>
    </row>
    <row r="817" spans="2:6">
      <c r="B817" s="613">
        <v>22</v>
      </c>
      <c r="C817" s="613">
        <v>3</v>
      </c>
      <c r="D817" s="613">
        <v>11</v>
      </c>
      <c r="E817" s="613">
        <v>2013</v>
      </c>
      <c r="F817" s="610">
        <v>2141.6999999999998</v>
      </c>
    </row>
    <row r="818" spans="2:6">
      <c r="B818" s="613">
        <v>23</v>
      </c>
      <c r="C818" s="613">
        <v>3</v>
      </c>
      <c r="D818" s="613">
        <v>11</v>
      </c>
      <c r="E818" s="613">
        <v>2013</v>
      </c>
      <c r="F818" s="610">
        <v>2127.5</v>
      </c>
    </row>
    <row r="819" spans="2:6">
      <c r="B819" s="613">
        <v>24</v>
      </c>
      <c r="C819" s="613">
        <v>3</v>
      </c>
      <c r="D819" s="613">
        <v>11</v>
      </c>
      <c r="E819" s="613">
        <v>2013</v>
      </c>
      <c r="F819" s="610">
        <v>2110.4</v>
      </c>
    </row>
    <row r="820" spans="2:6">
      <c r="B820" s="613">
        <v>1</v>
      </c>
      <c r="C820" s="613">
        <v>4</v>
      </c>
      <c r="D820" s="613">
        <v>11</v>
      </c>
      <c r="E820" s="613">
        <v>2013</v>
      </c>
      <c r="F820" s="610">
        <v>2086.1999999999998</v>
      </c>
    </row>
    <row r="821" spans="2:6">
      <c r="B821" s="613">
        <v>2</v>
      </c>
      <c r="C821" s="613">
        <v>4</v>
      </c>
      <c r="D821" s="613">
        <v>11</v>
      </c>
      <c r="E821" s="613">
        <v>2013</v>
      </c>
      <c r="F821" s="610">
        <v>2077.1999999999998</v>
      </c>
    </row>
    <row r="822" spans="2:6">
      <c r="B822" s="613">
        <v>3</v>
      </c>
      <c r="C822" s="613">
        <v>4</v>
      </c>
      <c r="D822" s="613">
        <v>11</v>
      </c>
      <c r="E822" s="613">
        <v>2013</v>
      </c>
      <c r="F822" s="610">
        <v>2055</v>
      </c>
    </row>
    <row r="823" spans="2:6">
      <c r="B823" s="613">
        <v>4</v>
      </c>
      <c r="C823" s="613">
        <v>4</v>
      </c>
      <c r="D823" s="613">
        <v>11</v>
      </c>
      <c r="E823" s="613">
        <v>2013</v>
      </c>
      <c r="F823" s="610">
        <v>2058.1</v>
      </c>
    </row>
    <row r="824" spans="2:6">
      <c r="B824" s="613">
        <v>5</v>
      </c>
      <c r="C824" s="613">
        <v>4</v>
      </c>
      <c r="D824" s="613">
        <v>11</v>
      </c>
      <c r="E824" s="613">
        <v>2013</v>
      </c>
      <c r="F824" s="610">
        <v>2058</v>
      </c>
    </row>
    <row r="825" spans="2:6">
      <c r="B825" s="613">
        <v>6</v>
      </c>
      <c r="C825" s="613">
        <v>4</v>
      </c>
      <c r="D825" s="613">
        <v>11</v>
      </c>
      <c r="E825" s="613">
        <v>2013</v>
      </c>
      <c r="F825" s="610">
        <v>2067.5</v>
      </c>
    </row>
    <row r="826" spans="2:6">
      <c r="B826" s="613">
        <v>7</v>
      </c>
      <c r="C826" s="613">
        <v>4</v>
      </c>
      <c r="D826" s="613">
        <v>11</v>
      </c>
      <c r="E826" s="613">
        <v>2013</v>
      </c>
      <c r="F826" s="610">
        <v>2053.1</v>
      </c>
    </row>
    <row r="827" spans="2:6">
      <c r="B827" s="613">
        <v>8</v>
      </c>
      <c r="C827" s="613">
        <v>4</v>
      </c>
      <c r="D827" s="613">
        <v>11</v>
      </c>
      <c r="E827" s="613">
        <v>2013</v>
      </c>
      <c r="F827" s="610">
        <v>2006.7</v>
      </c>
    </row>
    <row r="828" spans="2:6">
      <c r="B828" s="613">
        <v>9</v>
      </c>
      <c r="C828" s="613">
        <v>4</v>
      </c>
      <c r="D828" s="613">
        <v>11</v>
      </c>
      <c r="E828" s="613">
        <v>2013</v>
      </c>
      <c r="F828" s="610">
        <v>1949.5</v>
      </c>
    </row>
    <row r="829" spans="2:6">
      <c r="B829" s="613">
        <v>10</v>
      </c>
      <c r="C829" s="613">
        <v>4</v>
      </c>
      <c r="D829" s="613">
        <v>11</v>
      </c>
      <c r="E829" s="613">
        <v>2013</v>
      </c>
      <c r="F829" s="610">
        <v>1965.4</v>
      </c>
    </row>
    <row r="830" spans="2:6">
      <c r="B830" s="613">
        <v>11</v>
      </c>
      <c r="C830" s="613">
        <v>4</v>
      </c>
      <c r="D830" s="613">
        <v>11</v>
      </c>
      <c r="E830" s="613">
        <v>2013</v>
      </c>
      <c r="F830" s="610">
        <v>1960.9</v>
      </c>
    </row>
    <row r="831" spans="2:6">
      <c r="B831" s="613">
        <v>12</v>
      </c>
      <c r="C831" s="613">
        <v>4</v>
      </c>
      <c r="D831" s="613">
        <v>11</v>
      </c>
      <c r="E831" s="613">
        <v>2013</v>
      </c>
      <c r="F831" s="610">
        <v>1966.5</v>
      </c>
    </row>
    <row r="832" spans="2:6">
      <c r="B832" s="613">
        <v>13</v>
      </c>
      <c r="C832" s="613">
        <v>4</v>
      </c>
      <c r="D832" s="613">
        <v>11</v>
      </c>
      <c r="E832" s="613">
        <v>2013</v>
      </c>
      <c r="F832" s="610">
        <v>1938.9</v>
      </c>
    </row>
    <row r="833" spans="2:6">
      <c r="B833" s="613">
        <v>14</v>
      </c>
      <c r="C833" s="613">
        <v>4</v>
      </c>
      <c r="D833" s="613">
        <v>11</v>
      </c>
      <c r="E833" s="613">
        <v>2013</v>
      </c>
      <c r="F833" s="610">
        <v>1945</v>
      </c>
    </row>
    <row r="834" spans="2:6">
      <c r="B834" s="613">
        <v>15</v>
      </c>
      <c r="C834" s="613">
        <v>4</v>
      </c>
      <c r="D834" s="613">
        <v>11</v>
      </c>
      <c r="E834" s="613">
        <v>2013</v>
      </c>
      <c r="F834" s="610">
        <v>1946.6</v>
      </c>
    </row>
    <row r="835" spans="2:6">
      <c r="B835" s="613">
        <v>16</v>
      </c>
      <c r="C835" s="613">
        <v>4</v>
      </c>
      <c r="D835" s="613">
        <v>11</v>
      </c>
      <c r="E835" s="613">
        <v>2013</v>
      </c>
      <c r="F835" s="610">
        <v>1952.8</v>
      </c>
    </row>
    <row r="836" spans="2:6">
      <c r="B836" s="613">
        <v>17</v>
      </c>
      <c r="C836" s="613">
        <v>4</v>
      </c>
      <c r="D836" s="613">
        <v>11</v>
      </c>
      <c r="E836" s="613">
        <v>2013</v>
      </c>
      <c r="F836" s="610">
        <v>1968.3</v>
      </c>
    </row>
    <row r="837" spans="2:6">
      <c r="B837" s="613">
        <v>18</v>
      </c>
      <c r="C837" s="613">
        <v>4</v>
      </c>
      <c r="D837" s="613">
        <v>11</v>
      </c>
      <c r="E837" s="613">
        <v>2013</v>
      </c>
      <c r="F837" s="610">
        <v>1975.9</v>
      </c>
    </row>
    <row r="838" spans="2:6">
      <c r="B838" s="613">
        <v>19</v>
      </c>
      <c r="C838" s="613">
        <v>4</v>
      </c>
      <c r="D838" s="613">
        <v>11</v>
      </c>
      <c r="E838" s="613">
        <v>2013</v>
      </c>
      <c r="F838" s="610">
        <v>1983.3</v>
      </c>
    </row>
    <row r="839" spans="2:6">
      <c r="B839" s="613">
        <v>20</v>
      </c>
      <c r="C839" s="613">
        <v>4</v>
      </c>
      <c r="D839" s="613">
        <v>11</v>
      </c>
      <c r="E839" s="613">
        <v>2013</v>
      </c>
      <c r="F839" s="610">
        <v>2021</v>
      </c>
    </row>
    <row r="840" spans="2:6">
      <c r="B840" s="613">
        <v>21</v>
      </c>
      <c r="C840" s="613">
        <v>4</v>
      </c>
      <c r="D840" s="613">
        <v>11</v>
      </c>
      <c r="E840" s="613">
        <v>2013</v>
      </c>
      <c r="F840" s="610">
        <v>2048.5</v>
      </c>
    </row>
    <row r="841" spans="2:6">
      <c r="B841" s="613">
        <v>22</v>
      </c>
      <c r="C841" s="613">
        <v>4</v>
      </c>
      <c r="D841" s="613">
        <v>11</v>
      </c>
      <c r="E841" s="613">
        <v>2013</v>
      </c>
      <c r="F841" s="610">
        <v>2061.5</v>
      </c>
    </row>
    <row r="842" spans="2:6">
      <c r="B842" s="613">
        <v>23</v>
      </c>
      <c r="C842" s="613">
        <v>4</v>
      </c>
      <c r="D842" s="613">
        <v>11</v>
      </c>
      <c r="E842" s="613">
        <v>2013</v>
      </c>
      <c r="F842" s="610">
        <v>2038.6</v>
      </c>
    </row>
    <row r="843" spans="2:6">
      <c r="B843" s="613">
        <v>24</v>
      </c>
      <c r="C843" s="613">
        <v>4</v>
      </c>
      <c r="D843" s="613">
        <v>11</v>
      </c>
      <c r="E843" s="613">
        <v>2013</v>
      </c>
      <c r="F843" s="610">
        <v>2022.9</v>
      </c>
    </row>
    <row r="844" spans="2:6">
      <c r="B844" s="613">
        <v>1</v>
      </c>
      <c r="C844" s="613">
        <v>5</v>
      </c>
      <c r="D844" s="613">
        <v>11</v>
      </c>
      <c r="E844" s="613">
        <v>2013</v>
      </c>
      <c r="F844" s="610">
        <v>2005.4</v>
      </c>
    </row>
    <row r="845" spans="2:6">
      <c r="B845" s="613">
        <v>2</v>
      </c>
      <c r="C845" s="613">
        <v>5</v>
      </c>
      <c r="D845" s="613">
        <v>11</v>
      </c>
      <c r="E845" s="613">
        <v>2013</v>
      </c>
      <c r="F845" s="610">
        <v>1962.1</v>
      </c>
    </row>
    <row r="846" spans="2:6">
      <c r="B846" s="613">
        <v>3</v>
      </c>
      <c r="C846" s="613">
        <v>5</v>
      </c>
      <c r="D846" s="613">
        <v>11</v>
      </c>
      <c r="E846" s="613">
        <v>2013</v>
      </c>
      <c r="F846" s="610">
        <v>1944.4</v>
      </c>
    </row>
    <row r="847" spans="2:6">
      <c r="B847" s="613">
        <v>4</v>
      </c>
      <c r="C847" s="613">
        <v>5</v>
      </c>
      <c r="D847" s="613">
        <v>11</v>
      </c>
      <c r="E847" s="613">
        <v>2013</v>
      </c>
      <c r="F847" s="610">
        <v>1945.6</v>
      </c>
    </row>
    <row r="848" spans="2:6">
      <c r="B848" s="613">
        <v>5</v>
      </c>
      <c r="C848" s="613">
        <v>5</v>
      </c>
      <c r="D848" s="613">
        <v>11</v>
      </c>
      <c r="E848" s="613">
        <v>2013</v>
      </c>
      <c r="F848" s="610">
        <v>1959.8</v>
      </c>
    </row>
    <row r="849" spans="2:6">
      <c r="B849" s="613">
        <v>6</v>
      </c>
      <c r="C849" s="613">
        <v>5</v>
      </c>
      <c r="D849" s="613">
        <v>11</v>
      </c>
      <c r="E849" s="613">
        <v>2013</v>
      </c>
      <c r="F849" s="610">
        <v>1936.1</v>
      </c>
    </row>
    <row r="850" spans="2:6">
      <c r="B850" s="613">
        <v>7</v>
      </c>
      <c r="C850" s="613">
        <v>5</v>
      </c>
      <c r="D850" s="613">
        <v>11</v>
      </c>
      <c r="E850" s="613">
        <v>2013</v>
      </c>
      <c r="F850" s="610">
        <v>1943.6</v>
      </c>
    </row>
    <row r="851" spans="2:6">
      <c r="B851" s="613">
        <v>8</v>
      </c>
      <c r="C851" s="613">
        <v>5</v>
      </c>
      <c r="D851" s="613">
        <v>11</v>
      </c>
      <c r="E851" s="613">
        <v>2013</v>
      </c>
      <c r="F851" s="610">
        <v>1912.7</v>
      </c>
    </row>
    <row r="852" spans="2:6">
      <c r="B852" s="613">
        <v>9</v>
      </c>
      <c r="C852" s="613">
        <v>5</v>
      </c>
      <c r="D852" s="613">
        <v>11</v>
      </c>
      <c r="E852" s="613">
        <v>2013</v>
      </c>
      <c r="F852" s="610">
        <v>1874.5</v>
      </c>
    </row>
    <row r="853" spans="2:6">
      <c r="B853" s="613">
        <v>10</v>
      </c>
      <c r="C853" s="613">
        <v>5</v>
      </c>
      <c r="D853" s="613">
        <v>11</v>
      </c>
      <c r="E853" s="613">
        <v>2013</v>
      </c>
      <c r="F853" s="610">
        <v>1870.9</v>
      </c>
    </row>
    <row r="854" spans="2:6">
      <c r="B854" s="613">
        <v>11</v>
      </c>
      <c r="C854" s="613">
        <v>5</v>
      </c>
      <c r="D854" s="613">
        <v>11</v>
      </c>
      <c r="E854" s="613">
        <v>2013</v>
      </c>
      <c r="F854" s="610">
        <v>1862.7</v>
      </c>
    </row>
    <row r="855" spans="2:6">
      <c r="B855" s="613">
        <v>12</v>
      </c>
      <c r="C855" s="613">
        <v>5</v>
      </c>
      <c r="D855" s="613">
        <v>11</v>
      </c>
      <c r="E855" s="613">
        <v>2013</v>
      </c>
      <c r="F855" s="610">
        <v>1875.7</v>
      </c>
    </row>
    <row r="856" spans="2:6">
      <c r="B856" s="613">
        <v>13</v>
      </c>
      <c r="C856" s="613">
        <v>5</v>
      </c>
      <c r="D856" s="613">
        <v>11</v>
      </c>
      <c r="E856" s="613">
        <v>2013</v>
      </c>
      <c r="F856" s="610">
        <v>1841.9</v>
      </c>
    </row>
    <row r="857" spans="2:6">
      <c r="B857" s="613">
        <v>14</v>
      </c>
      <c r="C857" s="613">
        <v>5</v>
      </c>
      <c r="D857" s="613">
        <v>11</v>
      </c>
      <c r="E857" s="613">
        <v>2013</v>
      </c>
      <c r="F857" s="610">
        <v>1834.1</v>
      </c>
    </row>
    <row r="858" spans="2:6">
      <c r="B858" s="613">
        <v>15</v>
      </c>
      <c r="C858" s="613">
        <v>5</v>
      </c>
      <c r="D858" s="613">
        <v>11</v>
      </c>
      <c r="E858" s="613">
        <v>2013</v>
      </c>
      <c r="F858" s="610">
        <v>1805.8</v>
      </c>
    </row>
    <row r="859" spans="2:6">
      <c r="B859" s="613">
        <v>16</v>
      </c>
      <c r="C859" s="613">
        <v>5</v>
      </c>
      <c r="D859" s="613">
        <v>11</v>
      </c>
      <c r="E859" s="613">
        <v>2013</v>
      </c>
      <c r="F859" s="610">
        <v>1819.6</v>
      </c>
    </row>
    <row r="860" spans="2:6">
      <c r="B860" s="613">
        <v>17</v>
      </c>
      <c r="C860" s="613">
        <v>5</v>
      </c>
      <c r="D860" s="613">
        <v>11</v>
      </c>
      <c r="E860" s="613">
        <v>2013</v>
      </c>
      <c r="F860" s="610">
        <v>1866.8</v>
      </c>
    </row>
    <row r="861" spans="2:6">
      <c r="B861" s="613">
        <v>18</v>
      </c>
      <c r="C861" s="613">
        <v>5</v>
      </c>
      <c r="D861" s="613">
        <v>11</v>
      </c>
      <c r="E861" s="613">
        <v>2013</v>
      </c>
      <c r="F861" s="610">
        <v>1852.1</v>
      </c>
    </row>
    <row r="862" spans="2:6">
      <c r="B862" s="613">
        <v>19</v>
      </c>
      <c r="C862" s="613">
        <v>5</v>
      </c>
      <c r="D862" s="613">
        <v>11</v>
      </c>
      <c r="E862" s="613">
        <v>2013</v>
      </c>
      <c r="F862" s="610">
        <v>1873.1</v>
      </c>
    </row>
    <row r="863" spans="2:6">
      <c r="B863" s="613">
        <v>20</v>
      </c>
      <c r="C863" s="613">
        <v>5</v>
      </c>
      <c r="D863" s="613">
        <v>11</v>
      </c>
      <c r="E863" s="613">
        <v>2013</v>
      </c>
      <c r="F863" s="610">
        <v>1864.2</v>
      </c>
    </row>
    <row r="864" spans="2:6">
      <c r="B864" s="613">
        <v>21</v>
      </c>
      <c r="C864" s="613">
        <v>5</v>
      </c>
      <c r="D864" s="613">
        <v>11</v>
      </c>
      <c r="E864" s="613">
        <v>2013</v>
      </c>
      <c r="F864" s="610">
        <v>1930</v>
      </c>
    </row>
    <row r="865" spans="2:6">
      <c r="B865" s="613">
        <v>22</v>
      </c>
      <c r="C865" s="613">
        <v>5</v>
      </c>
      <c r="D865" s="613">
        <v>11</v>
      </c>
      <c r="E865" s="613">
        <v>2013</v>
      </c>
      <c r="F865" s="610">
        <v>1953.6</v>
      </c>
    </row>
    <row r="866" spans="2:6">
      <c r="B866" s="613">
        <v>23</v>
      </c>
      <c r="C866" s="613">
        <v>5</v>
      </c>
      <c r="D866" s="613">
        <v>11</v>
      </c>
      <c r="E866" s="613">
        <v>2013</v>
      </c>
      <c r="F866" s="610">
        <v>1970.1</v>
      </c>
    </row>
    <row r="867" spans="2:6">
      <c r="B867" s="613">
        <v>24</v>
      </c>
      <c r="C867" s="613">
        <v>5</v>
      </c>
      <c r="D867" s="613">
        <v>11</v>
      </c>
      <c r="E867" s="613">
        <v>2013</v>
      </c>
      <c r="F867" s="610">
        <v>1980.9</v>
      </c>
    </row>
    <row r="868" spans="2:6">
      <c r="B868" s="613">
        <v>1</v>
      </c>
      <c r="C868" s="613">
        <v>6</v>
      </c>
      <c r="D868" s="613">
        <v>11</v>
      </c>
      <c r="E868" s="613">
        <v>2013</v>
      </c>
      <c r="F868" s="610">
        <v>1976.7</v>
      </c>
    </row>
    <row r="869" spans="2:6">
      <c r="B869" s="613">
        <v>2</v>
      </c>
      <c r="C869" s="613">
        <v>6</v>
      </c>
      <c r="D869" s="613">
        <v>11</v>
      </c>
      <c r="E869" s="613">
        <v>2013</v>
      </c>
      <c r="F869" s="610">
        <v>1958.2</v>
      </c>
    </row>
    <row r="870" spans="2:6">
      <c r="B870" s="613">
        <v>3</v>
      </c>
      <c r="C870" s="613">
        <v>6</v>
      </c>
      <c r="D870" s="613">
        <v>11</v>
      </c>
      <c r="E870" s="613">
        <v>2013</v>
      </c>
      <c r="F870" s="610">
        <v>1960.7</v>
      </c>
    </row>
    <row r="871" spans="2:6">
      <c r="B871" s="613">
        <v>4</v>
      </c>
      <c r="C871" s="613">
        <v>6</v>
      </c>
      <c r="D871" s="613">
        <v>11</v>
      </c>
      <c r="E871" s="613">
        <v>2013</v>
      </c>
      <c r="F871" s="610">
        <v>1968.1</v>
      </c>
    </row>
    <row r="872" spans="2:6">
      <c r="B872" s="613">
        <v>5</v>
      </c>
      <c r="C872" s="613">
        <v>6</v>
      </c>
      <c r="D872" s="613">
        <v>11</v>
      </c>
      <c r="E872" s="613">
        <v>2013</v>
      </c>
      <c r="F872" s="610">
        <v>1975.9</v>
      </c>
    </row>
    <row r="873" spans="2:6">
      <c r="B873" s="613">
        <v>6</v>
      </c>
      <c r="C873" s="613">
        <v>6</v>
      </c>
      <c r="D873" s="613">
        <v>11</v>
      </c>
      <c r="E873" s="613">
        <v>2013</v>
      </c>
      <c r="F873" s="610">
        <v>1963.4</v>
      </c>
    </row>
    <row r="874" spans="2:6">
      <c r="B874" s="613">
        <v>7</v>
      </c>
      <c r="C874" s="613">
        <v>6</v>
      </c>
      <c r="D874" s="613">
        <v>11</v>
      </c>
      <c r="E874" s="613">
        <v>2013</v>
      </c>
      <c r="F874" s="610">
        <v>1971.4</v>
      </c>
    </row>
    <row r="875" spans="2:6">
      <c r="B875" s="613">
        <v>8</v>
      </c>
      <c r="C875" s="613">
        <v>6</v>
      </c>
      <c r="D875" s="613">
        <v>11</v>
      </c>
      <c r="E875" s="613">
        <v>2013</v>
      </c>
      <c r="F875" s="610">
        <v>1928.3</v>
      </c>
    </row>
    <row r="876" spans="2:6">
      <c r="B876" s="613">
        <v>9</v>
      </c>
      <c r="C876" s="613">
        <v>6</v>
      </c>
      <c r="D876" s="613">
        <v>11</v>
      </c>
      <c r="E876" s="613">
        <v>2013</v>
      </c>
      <c r="F876" s="610">
        <v>1875.3</v>
      </c>
    </row>
    <row r="877" spans="2:6">
      <c r="B877" s="613">
        <v>10</v>
      </c>
      <c r="C877" s="613">
        <v>6</v>
      </c>
      <c r="D877" s="613">
        <v>11</v>
      </c>
      <c r="E877" s="613">
        <v>2013</v>
      </c>
      <c r="F877" s="610">
        <v>1887.7</v>
      </c>
    </row>
    <row r="878" spans="2:6">
      <c r="B878" s="613">
        <v>11</v>
      </c>
      <c r="C878" s="613">
        <v>6</v>
      </c>
      <c r="D878" s="613">
        <v>11</v>
      </c>
      <c r="E878" s="613">
        <v>2013</v>
      </c>
      <c r="F878" s="610">
        <v>1931.7</v>
      </c>
    </row>
    <row r="879" spans="2:6">
      <c r="B879" s="613">
        <v>12</v>
      </c>
      <c r="C879" s="613">
        <v>6</v>
      </c>
      <c r="D879" s="613">
        <v>11</v>
      </c>
      <c r="E879" s="613">
        <v>2013</v>
      </c>
      <c r="F879" s="610">
        <v>1913.9</v>
      </c>
    </row>
    <row r="880" spans="2:6">
      <c r="B880" s="613">
        <v>13</v>
      </c>
      <c r="C880" s="613">
        <v>6</v>
      </c>
      <c r="D880" s="613">
        <v>11</v>
      </c>
      <c r="E880" s="613">
        <v>2013</v>
      </c>
      <c r="F880" s="610">
        <v>1956.9</v>
      </c>
    </row>
    <row r="881" spans="2:6">
      <c r="B881" s="613">
        <v>14</v>
      </c>
      <c r="C881" s="613">
        <v>6</v>
      </c>
      <c r="D881" s="613">
        <v>11</v>
      </c>
      <c r="E881" s="613">
        <v>2013</v>
      </c>
      <c r="F881" s="610">
        <v>1940.2</v>
      </c>
    </row>
    <row r="882" spans="2:6">
      <c r="B882" s="613">
        <v>15</v>
      </c>
      <c r="C882" s="613">
        <v>6</v>
      </c>
      <c r="D882" s="613">
        <v>11</v>
      </c>
      <c r="E882" s="613">
        <v>2013</v>
      </c>
      <c r="F882" s="610">
        <v>1922.3</v>
      </c>
    </row>
    <row r="883" spans="2:6">
      <c r="B883" s="613">
        <v>16</v>
      </c>
      <c r="C883" s="613">
        <v>6</v>
      </c>
      <c r="D883" s="613">
        <v>11</v>
      </c>
      <c r="E883" s="613">
        <v>2013</v>
      </c>
      <c r="F883" s="610">
        <v>1926.2</v>
      </c>
    </row>
    <row r="884" spans="2:6">
      <c r="B884" s="613">
        <v>17</v>
      </c>
      <c r="C884" s="613">
        <v>6</v>
      </c>
      <c r="D884" s="613">
        <v>11</v>
      </c>
      <c r="E884" s="613">
        <v>2013</v>
      </c>
      <c r="F884" s="610">
        <v>1948</v>
      </c>
    </row>
    <row r="885" spans="2:6">
      <c r="B885" s="613">
        <v>18</v>
      </c>
      <c r="C885" s="613">
        <v>6</v>
      </c>
      <c r="D885" s="613">
        <v>11</v>
      </c>
      <c r="E885" s="613">
        <v>2013</v>
      </c>
      <c r="F885" s="610">
        <v>1959.5</v>
      </c>
    </row>
    <row r="886" spans="2:6">
      <c r="B886" s="613">
        <v>19</v>
      </c>
      <c r="C886" s="613">
        <v>6</v>
      </c>
      <c r="D886" s="613">
        <v>11</v>
      </c>
      <c r="E886" s="613">
        <v>2013</v>
      </c>
      <c r="F886" s="610">
        <v>1936.7</v>
      </c>
    </row>
    <row r="887" spans="2:6">
      <c r="B887" s="613">
        <v>20</v>
      </c>
      <c r="C887" s="613">
        <v>6</v>
      </c>
      <c r="D887" s="613">
        <v>11</v>
      </c>
      <c r="E887" s="613">
        <v>2013</v>
      </c>
      <c r="F887" s="610">
        <v>1945.1</v>
      </c>
    </row>
    <row r="888" spans="2:6">
      <c r="B888" s="613">
        <v>21</v>
      </c>
      <c r="C888" s="613">
        <v>6</v>
      </c>
      <c r="D888" s="613">
        <v>11</v>
      </c>
      <c r="E888" s="613">
        <v>2013</v>
      </c>
      <c r="F888" s="610">
        <v>1935.9</v>
      </c>
    </row>
    <row r="889" spans="2:6">
      <c r="B889" s="613">
        <v>22</v>
      </c>
      <c r="C889" s="613">
        <v>6</v>
      </c>
      <c r="D889" s="613">
        <v>11</v>
      </c>
      <c r="E889" s="613">
        <v>2013</v>
      </c>
      <c r="F889" s="610">
        <v>2035.2</v>
      </c>
    </row>
    <row r="890" spans="2:6">
      <c r="B890" s="613">
        <v>23</v>
      </c>
      <c r="C890" s="613">
        <v>6</v>
      </c>
      <c r="D890" s="613">
        <v>11</v>
      </c>
      <c r="E890" s="613">
        <v>2013</v>
      </c>
      <c r="F890" s="610">
        <v>2020.8</v>
      </c>
    </row>
    <row r="891" spans="2:6">
      <c r="B891" s="613">
        <v>24</v>
      </c>
      <c r="C891" s="613">
        <v>6</v>
      </c>
      <c r="D891" s="613">
        <v>11</v>
      </c>
      <c r="E891" s="613">
        <v>2013</v>
      </c>
      <c r="F891" s="610">
        <v>2000.6</v>
      </c>
    </row>
    <row r="892" spans="2:6">
      <c r="B892" s="613">
        <v>1</v>
      </c>
      <c r="C892" s="613">
        <v>7</v>
      </c>
      <c r="D892" s="613">
        <v>11</v>
      </c>
      <c r="E892" s="613">
        <v>2013</v>
      </c>
      <c r="F892" s="610">
        <v>1961.3</v>
      </c>
    </row>
    <row r="893" spans="2:6">
      <c r="B893" s="613">
        <v>2</v>
      </c>
      <c r="C893" s="613">
        <v>7</v>
      </c>
      <c r="D893" s="613">
        <v>11</v>
      </c>
      <c r="E893" s="613">
        <v>2013</v>
      </c>
      <c r="F893" s="610">
        <v>1934.8</v>
      </c>
    </row>
    <row r="894" spans="2:6">
      <c r="B894" s="613">
        <v>3</v>
      </c>
      <c r="C894" s="613">
        <v>7</v>
      </c>
      <c r="D894" s="613">
        <v>11</v>
      </c>
      <c r="E894" s="613">
        <v>2013</v>
      </c>
      <c r="F894" s="610">
        <v>1929.8</v>
      </c>
    </row>
    <row r="895" spans="2:6">
      <c r="B895" s="613">
        <v>4</v>
      </c>
      <c r="C895" s="613">
        <v>7</v>
      </c>
      <c r="D895" s="613">
        <v>11</v>
      </c>
      <c r="E895" s="613">
        <v>2013</v>
      </c>
      <c r="F895" s="610">
        <v>1940.4</v>
      </c>
    </row>
    <row r="896" spans="2:6">
      <c r="B896" s="613">
        <v>5</v>
      </c>
      <c r="C896" s="613">
        <v>7</v>
      </c>
      <c r="D896" s="613">
        <v>11</v>
      </c>
      <c r="E896" s="613">
        <v>2013</v>
      </c>
      <c r="F896" s="610">
        <v>1941.7</v>
      </c>
    </row>
    <row r="897" spans="2:6">
      <c r="B897" s="613">
        <v>6</v>
      </c>
      <c r="C897" s="613">
        <v>7</v>
      </c>
      <c r="D897" s="613">
        <v>11</v>
      </c>
      <c r="E897" s="613">
        <v>2013</v>
      </c>
      <c r="F897" s="610">
        <v>1955.3</v>
      </c>
    </row>
    <row r="898" spans="2:6">
      <c r="B898" s="613">
        <v>7</v>
      </c>
      <c r="C898" s="613">
        <v>7</v>
      </c>
      <c r="D898" s="613">
        <v>11</v>
      </c>
      <c r="E898" s="613">
        <v>2013</v>
      </c>
      <c r="F898" s="610">
        <v>1971.5</v>
      </c>
    </row>
    <row r="899" spans="2:6">
      <c r="B899" s="613">
        <v>8</v>
      </c>
      <c r="C899" s="613">
        <v>7</v>
      </c>
      <c r="D899" s="613">
        <v>11</v>
      </c>
      <c r="E899" s="613">
        <v>2013</v>
      </c>
      <c r="F899" s="610">
        <v>1953.3</v>
      </c>
    </row>
    <row r="900" spans="2:6">
      <c r="B900" s="613">
        <v>9</v>
      </c>
      <c r="C900" s="613">
        <v>7</v>
      </c>
      <c r="D900" s="613">
        <v>11</v>
      </c>
      <c r="E900" s="613">
        <v>2013</v>
      </c>
      <c r="F900" s="610">
        <v>1874.6</v>
      </c>
    </row>
    <row r="901" spans="2:6">
      <c r="B901" s="613">
        <v>10</v>
      </c>
      <c r="C901" s="613">
        <v>7</v>
      </c>
      <c r="D901" s="613">
        <v>11</v>
      </c>
      <c r="E901" s="613">
        <v>2013</v>
      </c>
      <c r="F901" s="610">
        <v>1885.7</v>
      </c>
    </row>
    <row r="902" spans="2:6">
      <c r="B902" s="613">
        <v>11</v>
      </c>
      <c r="C902" s="613">
        <v>7</v>
      </c>
      <c r="D902" s="613">
        <v>11</v>
      </c>
      <c r="E902" s="613">
        <v>2013</v>
      </c>
      <c r="F902" s="610">
        <v>1883</v>
      </c>
    </row>
    <row r="903" spans="2:6">
      <c r="B903" s="613">
        <v>12</v>
      </c>
      <c r="C903" s="613">
        <v>7</v>
      </c>
      <c r="D903" s="613">
        <v>11</v>
      </c>
      <c r="E903" s="613">
        <v>2013</v>
      </c>
      <c r="F903" s="610">
        <v>1979.7</v>
      </c>
    </row>
    <row r="904" spans="2:6">
      <c r="B904" s="613">
        <v>13</v>
      </c>
      <c r="C904" s="613">
        <v>7</v>
      </c>
      <c r="D904" s="613">
        <v>11</v>
      </c>
      <c r="E904" s="613">
        <v>2013</v>
      </c>
      <c r="F904" s="610">
        <v>1895.5</v>
      </c>
    </row>
    <row r="905" spans="2:6">
      <c r="B905" s="613">
        <v>14</v>
      </c>
      <c r="C905" s="613">
        <v>7</v>
      </c>
      <c r="D905" s="613">
        <v>11</v>
      </c>
      <c r="E905" s="613">
        <v>2013</v>
      </c>
      <c r="F905" s="610">
        <v>1864</v>
      </c>
    </row>
    <row r="906" spans="2:6">
      <c r="B906" s="613">
        <v>15</v>
      </c>
      <c r="C906" s="613">
        <v>7</v>
      </c>
      <c r="D906" s="613">
        <v>11</v>
      </c>
      <c r="E906" s="613">
        <v>2013</v>
      </c>
      <c r="F906" s="610">
        <v>1854.9</v>
      </c>
    </row>
    <row r="907" spans="2:6">
      <c r="B907" s="613">
        <v>16</v>
      </c>
      <c r="C907" s="613">
        <v>7</v>
      </c>
      <c r="D907" s="613">
        <v>11</v>
      </c>
      <c r="E907" s="613">
        <v>2013</v>
      </c>
      <c r="F907" s="610">
        <v>1841.4</v>
      </c>
    </row>
    <row r="908" spans="2:6">
      <c r="B908" s="613">
        <v>17</v>
      </c>
      <c r="C908" s="613">
        <v>7</v>
      </c>
      <c r="D908" s="613">
        <v>11</v>
      </c>
      <c r="E908" s="613">
        <v>2013</v>
      </c>
      <c r="F908" s="610">
        <v>1874.4</v>
      </c>
    </row>
    <row r="909" spans="2:6">
      <c r="B909" s="613">
        <v>18</v>
      </c>
      <c r="C909" s="613">
        <v>7</v>
      </c>
      <c r="D909" s="613">
        <v>11</v>
      </c>
      <c r="E909" s="613">
        <v>2013</v>
      </c>
      <c r="F909" s="610">
        <v>1875.2</v>
      </c>
    </row>
    <row r="910" spans="2:6">
      <c r="B910" s="613">
        <v>19</v>
      </c>
      <c r="C910" s="613">
        <v>7</v>
      </c>
      <c r="D910" s="613">
        <v>11</v>
      </c>
      <c r="E910" s="613">
        <v>2013</v>
      </c>
      <c r="F910" s="610">
        <v>1890.9</v>
      </c>
    </row>
    <row r="911" spans="2:6">
      <c r="B911" s="613">
        <v>20</v>
      </c>
      <c r="C911" s="613">
        <v>7</v>
      </c>
      <c r="D911" s="613">
        <v>11</v>
      </c>
      <c r="E911" s="613">
        <v>2013</v>
      </c>
      <c r="F911" s="610">
        <v>1903.7</v>
      </c>
    </row>
    <row r="912" spans="2:6">
      <c r="B912" s="613">
        <v>21</v>
      </c>
      <c r="C912" s="613">
        <v>7</v>
      </c>
      <c r="D912" s="613">
        <v>11</v>
      </c>
      <c r="E912" s="613">
        <v>2013</v>
      </c>
      <c r="F912" s="610">
        <v>1933.7</v>
      </c>
    </row>
    <row r="913" spans="2:6">
      <c r="B913" s="613">
        <v>22</v>
      </c>
      <c r="C913" s="613">
        <v>7</v>
      </c>
      <c r="D913" s="613">
        <v>11</v>
      </c>
      <c r="E913" s="613">
        <v>2013</v>
      </c>
      <c r="F913" s="610">
        <v>1989.7</v>
      </c>
    </row>
    <row r="914" spans="2:6">
      <c r="B914" s="613">
        <v>23</v>
      </c>
      <c r="C914" s="613">
        <v>7</v>
      </c>
      <c r="D914" s="613">
        <v>11</v>
      </c>
      <c r="E914" s="613">
        <v>2013</v>
      </c>
      <c r="F914" s="610">
        <v>2016.7</v>
      </c>
    </row>
    <row r="915" spans="2:6">
      <c r="B915" s="613">
        <v>24</v>
      </c>
      <c r="C915" s="613">
        <v>7</v>
      </c>
      <c r="D915" s="613">
        <v>11</v>
      </c>
      <c r="E915" s="613">
        <v>2013</v>
      </c>
      <c r="F915" s="610">
        <v>1992.8</v>
      </c>
    </row>
    <row r="916" spans="2:6">
      <c r="B916" s="613">
        <v>1</v>
      </c>
      <c r="C916" s="613">
        <v>8</v>
      </c>
      <c r="D916" s="613">
        <v>11</v>
      </c>
      <c r="E916" s="613">
        <v>2013</v>
      </c>
      <c r="F916" s="610">
        <v>1989</v>
      </c>
    </row>
    <row r="917" spans="2:6">
      <c r="B917" s="613">
        <v>2</v>
      </c>
      <c r="C917" s="613">
        <v>8</v>
      </c>
      <c r="D917" s="613">
        <v>11</v>
      </c>
      <c r="E917" s="613">
        <v>2013</v>
      </c>
      <c r="F917" s="610">
        <v>1977.2</v>
      </c>
    </row>
    <row r="918" spans="2:6">
      <c r="B918" s="613">
        <v>3</v>
      </c>
      <c r="C918" s="613">
        <v>8</v>
      </c>
      <c r="D918" s="613">
        <v>11</v>
      </c>
      <c r="E918" s="613">
        <v>2013</v>
      </c>
      <c r="F918" s="610">
        <v>2007.5</v>
      </c>
    </row>
    <row r="919" spans="2:6">
      <c r="B919" s="613">
        <v>4</v>
      </c>
      <c r="C919" s="613">
        <v>8</v>
      </c>
      <c r="D919" s="613">
        <v>11</v>
      </c>
      <c r="E919" s="613">
        <v>2013</v>
      </c>
      <c r="F919" s="610">
        <v>1941.7</v>
      </c>
    </row>
    <row r="920" spans="2:6">
      <c r="B920" s="613">
        <v>5</v>
      </c>
      <c r="C920" s="613">
        <v>8</v>
      </c>
      <c r="D920" s="613">
        <v>11</v>
      </c>
      <c r="E920" s="613">
        <v>2013</v>
      </c>
      <c r="F920" s="610">
        <v>1977.9</v>
      </c>
    </row>
    <row r="921" spans="2:6">
      <c r="B921" s="613">
        <v>6</v>
      </c>
      <c r="C921" s="613">
        <v>8</v>
      </c>
      <c r="D921" s="613">
        <v>11</v>
      </c>
      <c r="E921" s="613">
        <v>2013</v>
      </c>
      <c r="F921" s="610">
        <v>1955.3</v>
      </c>
    </row>
    <row r="922" spans="2:6">
      <c r="B922" s="613">
        <v>7</v>
      </c>
      <c r="C922" s="613">
        <v>8</v>
      </c>
      <c r="D922" s="613">
        <v>11</v>
      </c>
      <c r="E922" s="613">
        <v>2013</v>
      </c>
      <c r="F922" s="610">
        <v>1957.9</v>
      </c>
    </row>
    <row r="923" spans="2:6">
      <c r="B923" s="613">
        <v>8</v>
      </c>
      <c r="C923" s="613">
        <v>8</v>
      </c>
      <c r="D923" s="613">
        <v>11</v>
      </c>
      <c r="E923" s="613">
        <v>2013</v>
      </c>
      <c r="F923" s="610">
        <v>1963.9</v>
      </c>
    </row>
    <row r="924" spans="2:6">
      <c r="B924" s="613">
        <v>9</v>
      </c>
      <c r="C924" s="613">
        <v>8</v>
      </c>
      <c r="D924" s="613">
        <v>11</v>
      </c>
      <c r="E924" s="613">
        <v>2013</v>
      </c>
      <c r="F924" s="610">
        <v>1976.6</v>
      </c>
    </row>
    <row r="925" spans="2:6">
      <c r="B925" s="613">
        <v>10</v>
      </c>
      <c r="C925" s="613">
        <v>8</v>
      </c>
      <c r="D925" s="613">
        <v>11</v>
      </c>
      <c r="E925" s="613">
        <v>2013</v>
      </c>
      <c r="F925" s="610">
        <v>1966</v>
      </c>
    </row>
    <row r="926" spans="2:6">
      <c r="B926" s="613">
        <v>11</v>
      </c>
      <c r="C926" s="613">
        <v>8</v>
      </c>
      <c r="D926" s="613">
        <v>11</v>
      </c>
      <c r="E926" s="613">
        <v>2013</v>
      </c>
      <c r="F926" s="610">
        <v>1980.5</v>
      </c>
    </row>
    <row r="927" spans="2:6">
      <c r="B927" s="613">
        <v>12</v>
      </c>
      <c r="C927" s="613">
        <v>8</v>
      </c>
      <c r="D927" s="613">
        <v>11</v>
      </c>
      <c r="E927" s="613">
        <v>2013</v>
      </c>
      <c r="F927" s="610">
        <v>1990.1</v>
      </c>
    </row>
    <row r="928" spans="2:6">
      <c r="B928" s="613">
        <v>13</v>
      </c>
      <c r="C928" s="613">
        <v>8</v>
      </c>
      <c r="D928" s="613">
        <v>11</v>
      </c>
      <c r="E928" s="613">
        <v>2013</v>
      </c>
      <c r="F928" s="610">
        <v>1970.7</v>
      </c>
    </row>
    <row r="929" spans="2:6">
      <c r="B929" s="613">
        <v>14</v>
      </c>
      <c r="C929" s="613">
        <v>8</v>
      </c>
      <c r="D929" s="613">
        <v>11</v>
      </c>
      <c r="E929" s="613">
        <v>2013</v>
      </c>
      <c r="F929" s="610">
        <v>1998.4</v>
      </c>
    </row>
    <row r="930" spans="2:6">
      <c r="B930" s="613">
        <v>15</v>
      </c>
      <c r="C930" s="613">
        <v>8</v>
      </c>
      <c r="D930" s="613">
        <v>11</v>
      </c>
      <c r="E930" s="613">
        <v>2013</v>
      </c>
      <c r="F930" s="610">
        <v>2000.6</v>
      </c>
    </row>
    <row r="931" spans="2:6">
      <c r="B931" s="613">
        <v>16</v>
      </c>
      <c r="C931" s="613">
        <v>8</v>
      </c>
      <c r="D931" s="613">
        <v>11</v>
      </c>
      <c r="E931" s="613">
        <v>2013</v>
      </c>
      <c r="F931" s="610">
        <v>2020.4</v>
      </c>
    </row>
    <row r="932" spans="2:6">
      <c r="B932" s="613">
        <v>17</v>
      </c>
      <c r="C932" s="613">
        <v>8</v>
      </c>
      <c r="D932" s="613">
        <v>11</v>
      </c>
      <c r="E932" s="613">
        <v>2013</v>
      </c>
      <c r="F932" s="610">
        <v>2009.8</v>
      </c>
    </row>
    <row r="933" spans="2:6">
      <c r="B933" s="613">
        <v>18</v>
      </c>
      <c r="C933" s="613">
        <v>8</v>
      </c>
      <c r="D933" s="613">
        <v>11</v>
      </c>
      <c r="E933" s="613">
        <v>2013</v>
      </c>
      <c r="F933" s="610">
        <v>2014.8</v>
      </c>
    </row>
    <row r="934" spans="2:6">
      <c r="B934" s="613">
        <v>19</v>
      </c>
      <c r="C934" s="613">
        <v>8</v>
      </c>
      <c r="D934" s="613">
        <v>11</v>
      </c>
      <c r="E934" s="613">
        <v>2013</v>
      </c>
      <c r="F934" s="610">
        <v>2008.2</v>
      </c>
    </row>
    <row r="935" spans="2:6">
      <c r="B935" s="613">
        <v>20</v>
      </c>
      <c r="C935" s="613">
        <v>8</v>
      </c>
      <c r="D935" s="613">
        <v>11</v>
      </c>
      <c r="E935" s="613">
        <v>2013</v>
      </c>
      <c r="F935" s="610">
        <v>1998.4</v>
      </c>
    </row>
    <row r="936" spans="2:6">
      <c r="B936" s="613">
        <v>21</v>
      </c>
      <c r="C936" s="613">
        <v>8</v>
      </c>
      <c r="D936" s="613">
        <v>11</v>
      </c>
      <c r="E936" s="613">
        <v>2013</v>
      </c>
      <c r="F936" s="610">
        <v>2079.6999999999998</v>
      </c>
    </row>
    <row r="937" spans="2:6">
      <c r="B937" s="613">
        <v>22</v>
      </c>
      <c r="C937" s="613">
        <v>8</v>
      </c>
      <c r="D937" s="613">
        <v>11</v>
      </c>
      <c r="E937" s="613">
        <v>2013</v>
      </c>
      <c r="F937" s="610">
        <v>2102.9</v>
      </c>
    </row>
    <row r="938" spans="2:6">
      <c r="B938" s="613">
        <v>23</v>
      </c>
      <c r="C938" s="613">
        <v>8</v>
      </c>
      <c r="D938" s="613">
        <v>11</v>
      </c>
      <c r="E938" s="613">
        <v>2013</v>
      </c>
      <c r="F938" s="610">
        <v>2103.6</v>
      </c>
    </row>
    <row r="939" spans="2:6">
      <c r="B939" s="613">
        <v>24</v>
      </c>
      <c r="C939" s="613">
        <v>8</v>
      </c>
      <c r="D939" s="613">
        <v>11</v>
      </c>
      <c r="E939" s="613">
        <v>2013</v>
      </c>
      <c r="F939" s="610">
        <v>2061.1999999999998</v>
      </c>
    </row>
    <row r="940" spans="2:6">
      <c r="B940" s="613">
        <v>1</v>
      </c>
      <c r="C940" s="613">
        <v>9</v>
      </c>
      <c r="D940" s="613">
        <v>11</v>
      </c>
      <c r="E940" s="613">
        <v>2013</v>
      </c>
      <c r="F940" s="610">
        <v>2061</v>
      </c>
    </row>
    <row r="941" spans="2:6">
      <c r="B941" s="613">
        <v>2</v>
      </c>
      <c r="C941" s="613">
        <v>9</v>
      </c>
      <c r="D941" s="613">
        <v>11</v>
      </c>
      <c r="E941" s="613">
        <v>2013</v>
      </c>
      <c r="F941" s="610">
        <v>2032.6</v>
      </c>
    </row>
    <row r="942" spans="2:6">
      <c r="B942" s="613">
        <v>3</v>
      </c>
      <c r="C942" s="613">
        <v>9</v>
      </c>
      <c r="D942" s="613">
        <v>11</v>
      </c>
      <c r="E942" s="613">
        <v>2013</v>
      </c>
      <c r="F942" s="610">
        <v>2007.6</v>
      </c>
    </row>
    <row r="943" spans="2:6">
      <c r="B943" s="613">
        <v>4</v>
      </c>
      <c r="C943" s="613">
        <v>9</v>
      </c>
      <c r="D943" s="613">
        <v>11</v>
      </c>
      <c r="E943" s="613">
        <v>2013</v>
      </c>
      <c r="F943" s="610">
        <v>2001.7</v>
      </c>
    </row>
    <row r="944" spans="2:6">
      <c r="B944" s="613">
        <v>5</v>
      </c>
      <c r="C944" s="613">
        <v>9</v>
      </c>
      <c r="D944" s="613">
        <v>11</v>
      </c>
      <c r="E944" s="613">
        <v>2013</v>
      </c>
      <c r="F944" s="610">
        <v>1988.1</v>
      </c>
    </row>
    <row r="945" spans="2:6">
      <c r="B945" s="613">
        <v>6</v>
      </c>
      <c r="C945" s="613">
        <v>9</v>
      </c>
      <c r="D945" s="613">
        <v>11</v>
      </c>
      <c r="E945" s="613">
        <v>2013</v>
      </c>
      <c r="F945" s="610">
        <v>1961.4</v>
      </c>
    </row>
    <row r="946" spans="2:6">
      <c r="B946" s="613">
        <v>7</v>
      </c>
      <c r="C946" s="613">
        <v>9</v>
      </c>
      <c r="D946" s="613">
        <v>11</v>
      </c>
      <c r="E946" s="613">
        <v>2013</v>
      </c>
      <c r="F946" s="610">
        <v>1988.6</v>
      </c>
    </row>
    <row r="947" spans="2:6">
      <c r="B947" s="613">
        <v>8</v>
      </c>
      <c r="C947" s="613">
        <v>9</v>
      </c>
      <c r="D947" s="613">
        <v>11</v>
      </c>
      <c r="E947" s="613">
        <v>2013</v>
      </c>
      <c r="F947" s="610">
        <v>1966.9</v>
      </c>
    </row>
    <row r="948" spans="2:6">
      <c r="B948" s="613">
        <v>9</v>
      </c>
      <c r="C948" s="613">
        <v>9</v>
      </c>
      <c r="D948" s="613">
        <v>11</v>
      </c>
      <c r="E948" s="613">
        <v>2013</v>
      </c>
      <c r="F948" s="610">
        <v>1951.8</v>
      </c>
    </row>
    <row r="949" spans="2:6">
      <c r="B949" s="613">
        <v>10</v>
      </c>
      <c r="C949" s="613">
        <v>9</v>
      </c>
      <c r="D949" s="613">
        <v>11</v>
      </c>
      <c r="E949" s="613">
        <v>2013</v>
      </c>
      <c r="F949" s="610">
        <v>1971.8</v>
      </c>
    </row>
    <row r="950" spans="2:6">
      <c r="B950" s="613">
        <v>11</v>
      </c>
      <c r="C950" s="613">
        <v>9</v>
      </c>
      <c r="D950" s="613">
        <v>11</v>
      </c>
      <c r="E950" s="613">
        <v>2013</v>
      </c>
      <c r="F950" s="610">
        <v>1990.3</v>
      </c>
    </row>
    <row r="951" spans="2:6">
      <c r="B951" s="613">
        <v>12</v>
      </c>
      <c r="C951" s="613">
        <v>9</v>
      </c>
      <c r="D951" s="613">
        <v>11</v>
      </c>
      <c r="E951" s="613">
        <v>2013</v>
      </c>
      <c r="F951" s="610">
        <v>2021.6</v>
      </c>
    </row>
    <row r="952" spans="2:6">
      <c r="B952" s="613">
        <v>13</v>
      </c>
      <c r="C952" s="613">
        <v>9</v>
      </c>
      <c r="D952" s="613">
        <v>11</v>
      </c>
      <c r="E952" s="613">
        <v>2013</v>
      </c>
      <c r="F952" s="610">
        <v>1990.8</v>
      </c>
    </row>
    <row r="953" spans="2:6">
      <c r="B953" s="613">
        <v>14</v>
      </c>
      <c r="C953" s="613">
        <v>9</v>
      </c>
      <c r="D953" s="613">
        <v>11</v>
      </c>
      <c r="E953" s="613">
        <v>2013</v>
      </c>
      <c r="F953" s="610">
        <v>1986.2</v>
      </c>
    </row>
    <row r="954" spans="2:6">
      <c r="B954" s="613">
        <v>15</v>
      </c>
      <c r="C954" s="613">
        <v>9</v>
      </c>
      <c r="D954" s="613">
        <v>11</v>
      </c>
      <c r="E954" s="613">
        <v>2013</v>
      </c>
      <c r="F954" s="610">
        <v>2007.4</v>
      </c>
    </row>
    <row r="955" spans="2:6">
      <c r="B955" s="613">
        <v>16</v>
      </c>
      <c r="C955" s="613">
        <v>9</v>
      </c>
      <c r="D955" s="613">
        <v>11</v>
      </c>
      <c r="E955" s="613">
        <v>2013</v>
      </c>
      <c r="F955" s="610">
        <v>2001.5</v>
      </c>
    </row>
    <row r="956" spans="2:6">
      <c r="B956" s="613">
        <v>17</v>
      </c>
      <c r="C956" s="613">
        <v>9</v>
      </c>
      <c r="D956" s="613">
        <v>11</v>
      </c>
      <c r="E956" s="613">
        <v>2013</v>
      </c>
      <c r="F956" s="610">
        <v>1987.1</v>
      </c>
    </row>
    <row r="957" spans="2:6">
      <c r="B957" s="613">
        <v>18</v>
      </c>
      <c r="C957" s="613">
        <v>9</v>
      </c>
      <c r="D957" s="613">
        <v>11</v>
      </c>
      <c r="E957" s="613">
        <v>2013</v>
      </c>
      <c r="F957" s="610">
        <v>1987.4</v>
      </c>
    </row>
    <row r="958" spans="2:6">
      <c r="B958" s="613">
        <v>19</v>
      </c>
      <c r="C958" s="613">
        <v>9</v>
      </c>
      <c r="D958" s="613">
        <v>11</v>
      </c>
      <c r="E958" s="613">
        <v>2013</v>
      </c>
      <c r="F958" s="610">
        <v>1964.4</v>
      </c>
    </row>
    <row r="959" spans="2:6">
      <c r="B959" s="613">
        <v>20</v>
      </c>
      <c r="C959" s="613">
        <v>9</v>
      </c>
      <c r="D959" s="613">
        <v>11</v>
      </c>
      <c r="E959" s="613">
        <v>2013</v>
      </c>
      <c r="F959" s="610">
        <v>1948.2</v>
      </c>
    </row>
    <row r="960" spans="2:6">
      <c r="B960" s="613">
        <v>21</v>
      </c>
      <c r="C960" s="613">
        <v>9</v>
      </c>
      <c r="D960" s="613">
        <v>11</v>
      </c>
      <c r="E960" s="613">
        <v>2013</v>
      </c>
      <c r="F960" s="610">
        <v>1998</v>
      </c>
    </row>
    <row r="961" spans="2:6">
      <c r="B961" s="613">
        <v>22</v>
      </c>
      <c r="C961" s="613">
        <v>9</v>
      </c>
      <c r="D961" s="613">
        <v>11</v>
      </c>
      <c r="E961" s="613">
        <v>2013</v>
      </c>
      <c r="F961" s="610">
        <v>2060.3000000000002</v>
      </c>
    </row>
    <row r="962" spans="2:6">
      <c r="B962" s="613">
        <v>23</v>
      </c>
      <c r="C962" s="613">
        <v>9</v>
      </c>
      <c r="D962" s="613">
        <v>11</v>
      </c>
      <c r="E962" s="613">
        <v>2013</v>
      </c>
      <c r="F962" s="610">
        <v>2045.2</v>
      </c>
    </row>
    <row r="963" spans="2:6">
      <c r="B963" s="613">
        <v>24</v>
      </c>
      <c r="C963" s="613">
        <v>9</v>
      </c>
      <c r="D963" s="613">
        <v>11</v>
      </c>
      <c r="E963" s="613">
        <v>2013</v>
      </c>
      <c r="F963" s="610">
        <v>2031.2</v>
      </c>
    </row>
    <row r="964" spans="2:6">
      <c r="B964" s="613">
        <v>1</v>
      </c>
      <c r="C964" s="613">
        <v>10</v>
      </c>
      <c r="D964" s="613">
        <v>11</v>
      </c>
      <c r="E964" s="613">
        <v>2013</v>
      </c>
      <c r="F964" s="610">
        <v>2037.2</v>
      </c>
    </row>
    <row r="965" spans="2:6">
      <c r="B965" s="613">
        <v>2</v>
      </c>
      <c r="C965" s="613">
        <v>10</v>
      </c>
      <c r="D965" s="613">
        <v>11</v>
      </c>
      <c r="E965" s="613">
        <v>2013</v>
      </c>
      <c r="F965" s="610">
        <v>2034</v>
      </c>
    </row>
    <row r="966" spans="2:6">
      <c r="B966" s="613">
        <v>3</v>
      </c>
      <c r="C966" s="613">
        <v>10</v>
      </c>
      <c r="D966" s="613">
        <v>11</v>
      </c>
      <c r="E966" s="613">
        <v>2013</v>
      </c>
      <c r="F966" s="610">
        <v>2040.3</v>
      </c>
    </row>
    <row r="967" spans="2:6">
      <c r="B967" s="613">
        <v>4</v>
      </c>
      <c r="C967" s="613">
        <v>10</v>
      </c>
      <c r="D967" s="613">
        <v>11</v>
      </c>
      <c r="E967" s="613">
        <v>2013</v>
      </c>
      <c r="F967" s="610">
        <v>2049.1999999999998</v>
      </c>
    </row>
    <row r="968" spans="2:6">
      <c r="B968" s="613">
        <v>5</v>
      </c>
      <c r="C968" s="613">
        <v>10</v>
      </c>
      <c r="D968" s="613">
        <v>11</v>
      </c>
      <c r="E968" s="613">
        <v>2013</v>
      </c>
      <c r="F968" s="610">
        <v>1929.5</v>
      </c>
    </row>
    <row r="969" spans="2:6">
      <c r="B969" s="613">
        <v>6</v>
      </c>
      <c r="C969" s="613">
        <v>10</v>
      </c>
      <c r="D969" s="613">
        <v>11</v>
      </c>
      <c r="E969" s="613">
        <v>2013</v>
      </c>
      <c r="F969" s="610">
        <v>1957.3</v>
      </c>
    </row>
    <row r="970" spans="2:6">
      <c r="B970" s="613">
        <v>7</v>
      </c>
      <c r="C970" s="613">
        <v>10</v>
      </c>
      <c r="D970" s="613">
        <v>11</v>
      </c>
      <c r="E970" s="613">
        <v>2013</v>
      </c>
      <c r="F970" s="610">
        <v>1961.2</v>
      </c>
    </row>
    <row r="971" spans="2:6">
      <c r="B971" s="613">
        <v>8</v>
      </c>
      <c r="C971" s="613">
        <v>10</v>
      </c>
      <c r="D971" s="613">
        <v>11</v>
      </c>
      <c r="E971" s="613">
        <v>2013</v>
      </c>
      <c r="F971" s="610">
        <v>1951.9</v>
      </c>
    </row>
    <row r="972" spans="2:6">
      <c r="B972" s="613">
        <v>9</v>
      </c>
      <c r="C972" s="613">
        <v>10</v>
      </c>
      <c r="D972" s="613">
        <v>11</v>
      </c>
      <c r="E972" s="613">
        <v>2013</v>
      </c>
      <c r="F972" s="610">
        <v>1957.6</v>
      </c>
    </row>
    <row r="973" spans="2:6">
      <c r="B973" s="613">
        <v>10</v>
      </c>
      <c r="C973" s="613">
        <v>10</v>
      </c>
      <c r="D973" s="613">
        <v>11</v>
      </c>
      <c r="E973" s="613">
        <v>2013</v>
      </c>
      <c r="F973" s="610">
        <v>1960.3</v>
      </c>
    </row>
    <row r="974" spans="2:6">
      <c r="B974" s="613">
        <v>11</v>
      </c>
      <c r="C974" s="613">
        <v>10</v>
      </c>
      <c r="D974" s="613">
        <v>11</v>
      </c>
      <c r="E974" s="613">
        <v>2013</v>
      </c>
      <c r="F974" s="610">
        <v>1976</v>
      </c>
    </row>
    <row r="975" spans="2:6">
      <c r="B975" s="613">
        <v>12</v>
      </c>
      <c r="C975" s="613">
        <v>10</v>
      </c>
      <c r="D975" s="613">
        <v>11</v>
      </c>
      <c r="E975" s="613">
        <v>2013</v>
      </c>
      <c r="F975" s="610">
        <v>1963.6</v>
      </c>
    </row>
    <row r="976" spans="2:6">
      <c r="B976" s="613">
        <v>13</v>
      </c>
      <c r="C976" s="613">
        <v>10</v>
      </c>
      <c r="D976" s="613">
        <v>11</v>
      </c>
      <c r="E976" s="613">
        <v>2013</v>
      </c>
      <c r="F976" s="610">
        <v>1964.8</v>
      </c>
    </row>
    <row r="977" spans="2:6">
      <c r="B977" s="613">
        <v>14</v>
      </c>
      <c r="C977" s="613">
        <v>10</v>
      </c>
      <c r="D977" s="613">
        <v>11</v>
      </c>
      <c r="E977" s="613">
        <v>2013</v>
      </c>
      <c r="F977" s="610">
        <v>2008.2</v>
      </c>
    </row>
    <row r="978" spans="2:6">
      <c r="B978" s="613">
        <v>15</v>
      </c>
      <c r="C978" s="613">
        <v>10</v>
      </c>
      <c r="D978" s="613">
        <v>11</v>
      </c>
      <c r="E978" s="613">
        <v>2013</v>
      </c>
      <c r="F978" s="610">
        <v>1971.7</v>
      </c>
    </row>
    <row r="979" spans="2:6">
      <c r="B979" s="613">
        <v>16</v>
      </c>
      <c r="C979" s="613">
        <v>10</v>
      </c>
      <c r="D979" s="613">
        <v>11</v>
      </c>
      <c r="E979" s="613">
        <v>2013</v>
      </c>
      <c r="F979" s="610">
        <v>1961.1</v>
      </c>
    </row>
    <row r="980" spans="2:6">
      <c r="B980" s="613">
        <v>17</v>
      </c>
      <c r="C980" s="613">
        <v>10</v>
      </c>
      <c r="D980" s="613">
        <v>11</v>
      </c>
      <c r="E980" s="613">
        <v>2013</v>
      </c>
      <c r="F980" s="610">
        <v>1993.4</v>
      </c>
    </row>
    <row r="981" spans="2:6">
      <c r="B981" s="613">
        <v>18</v>
      </c>
      <c r="C981" s="613">
        <v>10</v>
      </c>
      <c r="D981" s="613">
        <v>11</v>
      </c>
      <c r="E981" s="613">
        <v>2013</v>
      </c>
      <c r="F981" s="610">
        <v>1912</v>
      </c>
    </row>
    <row r="982" spans="2:6">
      <c r="B982" s="613">
        <v>19</v>
      </c>
      <c r="C982" s="613">
        <v>10</v>
      </c>
      <c r="D982" s="613">
        <v>11</v>
      </c>
      <c r="E982" s="613">
        <v>2013</v>
      </c>
      <c r="F982" s="610">
        <v>1952.7</v>
      </c>
    </row>
    <row r="983" spans="2:6">
      <c r="B983" s="613">
        <v>20</v>
      </c>
      <c r="C983" s="613">
        <v>10</v>
      </c>
      <c r="D983" s="613">
        <v>11</v>
      </c>
      <c r="E983" s="613">
        <v>2013</v>
      </c>
      <c r="F983" s="610">
        <v>1926.1</v>
      </c>
    </row>
    <row r="984" spans="2:6">
      <c r="B984" s="613">
        <v>21</v>
      </c>
      <c r="C984" s="613">
        <v>10</v>
      </c>
      <c r="D984" s="613">
        <v>11</v>
      </c>
      <c r="E984" s="613">
        <v>2013</v>
      </c>
      <c r="F984" s="610">
        <v>2025</v>
      </c>
    </row>
    <row r="985" spans="2:6">
      <c r="B985" s="613">
        <v>22</v>
      </c>
      <c r="C985" s="613">
        <v>10</v>
      </c>
      <c r="D985" s="613">
        <v>11</v>
      </c>
      <c r="E985" s="613">
        <v>2013</v>
      </c>
      <c r="F985" s="610">
        <v>2105.1999999999998</v>
      </c>
    </row>
    <row r="986" spans="2:6">
      <c r="B986" s="613">
        <v>23</v>
      </c>
      <c r="C986" s="613">
        <v>10</v>
      </c>
      <c r="D986" s="613">
        <v>11</v>
      </c>
      <c r="E986" s="613">
        <v>2013</v>
      </c>
      <c r="F986" s="610">
        <v>2091.6</v>
      </c>
    </row>
    <row r="987" spans="2:6">
      <c r="B987" s="613">
        <v>24</v>
      </c>
      <c r="C987" s="613">
        <v>10</v>
      </c>
      <c r="D987" s="613">
        <v>11</v>
      </c>
      <c r="E987" s="613">
        <v>2013</v>
      </c>
      <c r="F987" s="610">
        <v>2089.5</v>
      </c>
    </row>
    <row r="988" spans="2:6">
      <c r="B988" s="613">
        <v>1</v>
      </c>
      <c r="C988" s="613">
        <v>11</v>
      </c>
      <c r="D988" s="613">
        <v>11</v>
      </c>
      <c r="E988" s="613">
        <v>2013</v>
      </c>
      <c r="F988" s="610">
        <v>2065.6999999999998</v>
      </c>
    </row>
    <row r="989" spans="2:6">
      <c r="B989" s="613">
        <v>2</v>
      </c>
      <c r="C989" s="613">
        <v>11</v>
      </c>
      <c r="D989" s="613">
        <v>11</v>
      </c>
      <c r="E989" s="613">
        <v>2013</v>
      </c>
      <c r="F989" s="610">
        <v>2039.6</v>
      </c>
    </row>
    <row r="990" spans="2:6">
      <c r="B990" s="613">
        <v>3</v>
      </c>
      <c r="C990" s="613">
        <v>11</v>
      </c>
      <c r="D990" s="613">
        <v>11</v>
      </c>
      <c r="E990" s="613">
        <v>2013</v>
      </c>
      <c r="F990" s="610">
        <v>2008.6</v>
      </c>
    </row>
    <row r="991" spans="2:6">
      <c r="B991" s="613">
        <v>4</v>
      </c>
      <c r="C991" s="613">
        <v>11</v>
      </c>
      <c r="D991" s="613">
        <v>11</v>
      </c>
      <c r="E991" s="613">
        <v>2013</v>
      </c>
      <c r="F991" s="610">
        <v>1994.8</v>
      </c>
    </row>
    <row r="992" spans="2:6">
      <c r="B992" s="613">
        <v>5</v>
      </c>
      <c r="C992" s="613">
        <v>11</v>
      </c>
      <c r="D992" s="613">
        <v>11</v>
      </c>
      <c r="E992" s="613">
        <v>2013</v>
      </c>
      <c r="F992" s="610">
        <v>2001.6</v>
      </c>
    </row>
    <row r="993" spans="2:6">
      <c r="B993" s="613">
        <v>6</v>
      </c>
      <c r="C993" s="613">
        <v>11</v>
      </c>
      <c r="D993" s="613">
        <v>11</v>
      </c>
      <c r="E993" s="613">
        <v>2013</v>
      </c>
      <c r="F993" s="610">
        <v>1988</v>
      </c>
    </row>
    <row r="994" spans="2:6">
      <c r="B994" s="613">
        <v>7</v>
      </c>
      <c r="C994" s="613">
        <v>11</v>
      </c>
      <c r="D994" s="613">
        <v>11</v>
      </c>
      <c r="E994" s="613">
        <v>2013</v>
      </c>
      <c r="F994" s="610">
        <v>2061.6</v>
      </c>
    </row>
    <row r="995" spans="2:6">
      <c r="B995" s="613">
        <v>8</v>
      </c>
      <c r="C995" s="613">
        <v>11</v>
      </c>
      <c r="D995" s="613">
        <v>11</v>
      </c>
      <c r="E995" s="613">
        <v>2013</v>
      </c>
      <c r="F995" s="610">
        <v>1960.8</v>
      </c>
    </row>
    <row r="996" spans="2:6">
      <c r="B996" s="613">
        <v>9</v>
      </c>
      <c r="C996" s="613">
        <v>11</v>
      </c>
      <c r="D996" s="613">
        <v>11</v>
      </c>
      <c r="E996" s="613">
        <v>2013</v>
      </c>
      <c r="F996" s="610">
        <v>2052.9</v>
      </c>
    </row>
    <row r="997" spans="2:6">
      <c r="B997" s="613">
        <v>10</v>
      </c>
      <c r="C997" s="613">
        <v>11</v>
      </c>
      <c r="D997" s="613">
        <v>11</v>
      </c>
      <c r="E997" s="613">
        <v>2013</v>
      </c>
      <c r="F997" s="610">
        <v>2038.6</v>
      </c>
    </row>
    <row r="998" spans="2:6">
      <c r="B998" s="613">
        <v>11</v>
      </c>
      <c r="C998" s="613">
        <v>11</v>
      </c>
      <c r="D998" s="613">
        <v>11</v>
      </c>
      <c r="E998" s="613">
        <v>2013</v>
      </c>
      <c r="F998" s="610">
        <v>2045</v>
      </c>
    </row>
    <row r="999" spans="2:6">
      <c r="B999" s="613">
        <v>12</v>
      </c>
      <c r="C999" s="613">
        <v>11</v>
      </c>
      <c r="D999" s="613">
        <v>11</v>
      </c>
      <c r="E999" s="613">
        <v>2013</v>
      </c>
      <c r="F999" s="610">
        <v>2038.9</v>
      </c>
    </row>
    <row r="1000" spans="2:6">
      <c r="B1000" s="613">
        <v>13</v>
      </c>
      <c r="C1000" s="613">
        <v>11</v>
      </c>
      <c r="D1000" s="613">
        <v>11</v>
      </c>
      <c r="E1000" s="613">
        <v>2013</v>
      </c>
      <c r="F1000" s="610">
        <v>2033.5</v>
      </c>
    </row>
    <row r="1001" spans="2:6">
      <c r="B1001" s="613">
        <v>14</v>
      </c>
      <c r="C1001" s="613">
        <v>11</v>
      </c>
      <c r="D1001" s="613">
        <v>11</v>
      </c>
      <c r="E1001" s="613">
        <v>2013</v>
      </c>
      <c r="F1001" s="610">
        <v>2032.2</v>
      </c>
    </row>
    <row r="1002" spans="2:6">
      <c r="B1002" s="613">
        <v>15</v>
      </c>
      <c r="C1002" s="613">
        <v>11</v>
      </c>
      <c r="D1002" s="613">
        <v>11</v>
      </c>
      <c r="E1002" s="613">
        <v>2013</v>
      </c>
      <c r="F1002" s="610">
        <v>2018.8</v>
      </c>
    </row>
    <row r="1003" spans="2:6">
      <c r="B1003" s="613">
        <v>16</v>
      </c>
      <c r="C1003" s="613">
        <v>11</v>
      </c>
      <c r="D1003" s="613">
        <v>11</v>
      </c>
      <c r="E1003" s="613">
        <v>2013</v>
      </c>
      <c r="F1003" s="610">
        <v>2080.6999999999998</v>
      </c>
    </row>
    <row r="1004" spans="2:6">
      <c r="B1004" s="613">
        <v>17</v>
      </c>
      <c r="C1004" s="613">
        <v>11</v>
      </c>
      <c r="D1004" s="613">
        <v>11</v>
      </c>
      <c r="E1004" s="613">
        <v>2013</v>
      </c>
      <c r="F1004" s="610">
        <v>2055.1</v>
      </c>
    </row>
    <row r="1005" spans="2:6">
      <c r="B1005" s="613">
        <v>18</v>
      </c>
      <c r="C1005" s="613">
        <v>11</v>
      </c>
      <c r="D1005" s="613">
        <v>11</v>
      </c>
      <c r="E1005" s="613">
        <v>2013</v>
      </c>
      <c r="F1005" s="610">
        <v>2053.5</v>
      </c>
    </row>
    <row r="1006" spans="2:6">
      <c r="B1006" s="613">
        <v>19</v>
      </c>
      <c r="C1006" s="613">
        <v>11</v>
      </c>
      <c r="D1006" s="613">
        <v>11</v>
      </c>
      <c r="E1006" s="613">
        <v>2013</v>
      </c>
      <c r="F1006" s="610">
        <v>2065.8000000000002</v>
      </c>
    </row>
    <row r="1007" spans="2:6">
      <c r="B1007" s="613">
        <v>20</v>
      </c>
      <c r="C1007" s="613">
        <v>11</v>
      </c>
      <c r="D1007" s="613">
        <v>11</v>
      </c>
      <c r="E1007" s="613">
        <v>2013</v>
      </c>
      <c r="F1007" s="610">
        <v>2042.3</v>
      </c>
    </row>
    <row r="1008" spans="2:6">
      <c r="B1008" s="613">
        <v>21</v>
      </c>
      <c r="C1008" s="613">
        <v>11</v>
      </c>
      <c r="D1008" s="613">
        <v>11</v>
      </c>
      <c r="E1008" s="613">
        <v>2013</v>
      </c>
      <c r="F1008" s="610">
        <v>2085.8000000000002</v>
      </c>
    </row>
    <row r="1009" spans="2:6">
      <c r="B1009" s="613">
        <v>22</v>
      </c>
      <c r="C1009" s="613">
        <v>11</v>
      </c>
      <c r="D1009" s="613">
        <v>11</v>
      </c>
      <c r="E1009" s="613">
        <v>2013</v>
      </c>
      <c r="F1009" s="610">
        <v>2110.5</v>
      </c>
    </row>
    <row r="1010" spans="2:6">
      <c r="B1010" s="613">
        <v>23</v>
      </c>
      <c r="C1010" s="613">
        <v>11</v>
      </c>
      <c r="D1010" s="613">
        <v>11</v>
      </c>
      <c r="E1010" s="613">
        <v>2013</v>
      </c>
      <c r="F1010" s="610">
        <v>2072.9</v>
      </c>
    </row>
    <row r="1011" spans="2:6">
      <c r="B1011" s="613">
        <v>24</v>
      </c>
      <c r="C1011" s="613">
        <v>11</v>
      </c>
      <c r="D1011" s="613">
        <v>11</v>
      </c>
      <c r="E1011" s="613">
        <v>2013</v>
      </c>
      <c r="F1011" s="610">
        <v>2032.6</v>
      </c>
    </row>
    <row r="1012" spans="2:6">
      <c r="B1012" s="613">
        <v>1</v>
      </c>
      <c r="C1012" s="613">
        <v>12</v>
      </c>
      <c r="D1012" s="613">
        <v>11</v>
      </c>
      <c r="E1012" s="613">
        <v>2013</v>
      </c>
      <c r="F1012" s="610">
        <v>2004.7</v>
      </c>
    </row>
    <row r="1013" spans="2:6">
      <c r="B1013" s="613">
        <v>2</v>
      </c>
      <c r="C1013" s="613">
        <v>12</v>
      </c>
      <c r="D1013" s="613">
        <v>11</v>
      </c>
      <c r="E1013" s="613">
        <v>2013</v>
      </c>
      <c r="F1013" s="610">
        <v>2023.1</v>
      </c>
    </row>
    <row r="1014" spans="2:6">
      <c r="B1014" s="613">
        <v>3</v>
      </c>
      <c r="C1014" s="613">
        <v>12</v>
      </c>
      <c r="D1014" s="613">
        <v>11</v>
      </c>
      <c r="E1014" s="613">
        <v>2013</v>
      </c>
      <c r="F1014" s="610">
        <v>2008.9</v>
      </c>
    </row>
    <row r="1015" spans="2:6">
      <c r="B1015" s="613">
        <v>4</v>
      </c>
      <c r="C1015" s="613">
        <v>12</v>
      </c>
      <c r="D1015" s="613">
        <v>11</v>
      </c>
      <c r="E1015" s="613">
        <v>2013</v>
      </c>
      <c r="F1015" s="610">
        <v>2014.3</v>
      </c>
    </row>
    <row r="1016" spans="2:6">
      <c r="B1016" s="613">
        <v>5</v>
      </c>
      <c r="C1016" s="613">
        <v>12</v>
      </c>
      <c r="D1016" s="613">
        <v>11</v>
      </c>
      <c r="E1016" s="613">
        <v>2013</v>
      </c>
      <c r="F1016" s="610">
        <v>1989.5</v>
      </c>
    </row>
    <row r="1017" spans="2:6">
      <c r="B1017" s="613">
        <v>6</v>
      </c>
      <c r="C1017" s="613">
        <v>12</v>
      </c>
      <c r="D1017" s="613">
        <v>11</v>
      </c>
      <c r="E1017" s="613">
        <v>2013</v>
      </c>
      <c r="F1017" s="610">
        <v>1957.1</v>
      </c>
    </row>
    <row r="1018" spans="2:6">
      <c r="B1018" s="613">
        <v>7</v>
      </c>
      <c r="C1018" s="613">
        <v>12</v>
      </c>
      <c r="D1018" s="613">
        <v>11</v>
      </c>
      <c r="E1018" s="613">
        <v>2013</v>
      </c>
      <c r="F1018" s="610">
        <v>1959.6</v>
      </c>
    </row>
    <row r="1019" spans="2:6">
      <c r="B1019" s="613">
        <v>8</v>
      </c>
      <c r="C1019" s="613">
        <v>12</v>
      </c>
      <c r="D1019" s="613">
        <v>11</v>
      </c>
      <c r="E1019" s="613">
        <v>2013</v>
      </c>
      <c r="F1019" s="610">
        <v>1964</v>
      </c>
    </row>
    <row r="1020" spans="2:6">
      <c r="B1020" s="613">
        <v>9</v>
      </c>
      <c r="C1020" s="613">
        <v>12</v>
      </c>
      <c r="D1020" s="613">
        <v>11</v>
      </c>
      <c r="E1020" s="613">
        <v>2013</v>
      </c>
      <c r="F1020" s="610">
        <v>1941.3</v>
      </c>
    </row>
    <row r="1021" spans="2:6">
      <c r="B1021" s="613">
        <v>10</v>
      </c>
      <c r="C1021" s="613">
        <v>12</v>
      </c>
      <c r="D1021" s="613">
        <v>11</v>
      </c>
      <c r="E1021" s="613">
        <v>2013</v>
      </c>
      <c r="F1021" s="610">
        <v>1965.8</v>
      </c>
    </row>
    <row r="1022" spans="2:6">
      <c r="B1022" s="613">
        <v>11</v>
      </c>
      <c r="C1022" s="613">
        <v>12</v>
      </c>
      <c r="D1022" s="613">
        <v>11</v>
      </c>
      <c r="E1022" s="613">
        <v>2013</v>
      </c>
      <c r="F1022" s="610">
        <v>1970.6</v>
      </c>
    </row>
    <row r="1023" spans="2:6">
      <c r="B1023" s="613">
        <v>12</v>
      </c>
      <c r="C1023" s="613">
        <v>12</v>
      </c>
      <c r="D1023" s="613">
        <v>11</v>
      </c>
      <c r="E1023" s="613">
        <v>2013</v>
      </c>
      <c r="F1023" s="610">
        <v>1971.1</v>
      </c>
    </row>
    <row r="1024" spans="2:6">
      <c r="B1024" s="613">
        <v>13</v>
      </c>
      <c r="C1024" s="613">
        <v>12</v>
      </c>
      <c r="D1024" s="613">
        <v>11</v>
      </c>
      <c r="E1024" s="613">
        <v>2013</v>
      </c>
      <c r="F1024" s="610">
        <v>1933.3</v>
      </c>
    </row>
    <row r="1025" spans="2:6">
      <c r="B1025" s="613">
        <v>14</v>
      </c>
      <c r="C1025" s="613">
        <v>12</v>
      </c>
      <c r="D1025" s="613">
        <v>11</v>
      </c>
      <c r="E1025" s="613">
        <v>2013</v>
      </c>
      <c r="F1025" s="610">
        <v>1919.3</v>
      </c>
    </row>
    <row r="1026" spans="2:6">
      <c r="B1026" s="613">
        <v>15</v>
      </c>
      <c r="C1026" s="613">
        <v>12</v>
      </c>
      <c r="D1026" s="613">
        <v>11</v>
      </c>
      <c r="E1026" s="613">
        <v>2013</v>
      </c>
      <c r="F1026" s="610">
        <v>1938.4</v>
      </c>
    </row>
    <row r="1027" spans="2:6">
      <c r="B1027" s="613">
        <v>16</v>
      </c>
      <c r="C1027" s="613">
        <v>12</v>
      </c>
      <c r="D1027" s="613">
        <v>11</v>
      </c>
      <c r="E1027" s="613">
        <v>2013</v>
      </c>
      <c r="F1027" s="610">
        <v>1953.3</v>
      </c>
    </row>
    <row r="1028" spans="2:6">
      <c r="B1028" s="613">
        <v>17</v>
      </c>
      <c r="C1028" s="613">
        <v>12</v>
      </c>
      <c r="D1028" s="613">
        <v>11</v>
      </c>
      <c r="E1028" s="613">
        <v>2013</v>
      </c>
      <c r="F1028" s="610">
        <v>1978.1</v>
      </c>
    </row>
    <row r="1029" spans="2:6">
      <c r="B1029" s="613">
        <v>18</v>
      </c>
      <c r="C1029" s="613">
        <v>12</v>
      </c>
      <c r="D1029" s="613">
        <v>11</v>
      </c>
      <c r="E1029" s="613">
        <v>2013</v>
      </c>
      <c r="F1029" s="610">
        <v>1981.2</v>
      </c>
    </row>
    <row r="1030" spans="2:6">
      <c r="B1030" s="613">
        <v>19</v>
      </c>
      <c r="C1030" s="613">
        <v>12</v>
      </c>
      <c r="D1030" s="613">
        <v>11</v>
      </c>
      <c r="E1030" s="613">
        <v>2013</v>
      </c>
      <c r="F1030" s="610">
        <v>2012.2</v>
      </c>
    </row>
    <row r="1031" spans="2:6">
      <c r="B1031" s="613">
        <v>20</v>
      </c>
      <c r="C1031" s="613">
        <v>12</v>
      </c>
      <c r="D1031" s="613">
        <v>11</v>
      </c>
      <c r="E1031" s="613">
        <v>2013</v>
      </c>
      <c r="F1031" s="610">
        <v>2011.6</v>
      </c>
    </row>
    <row r="1032" spans="2:6">
      <c r="B1032" s="613">
        <v>21</v>
      </c>
      <c r="C1032" s="613">
        <v>12</v>
      </c>
      <c r="D1032" s="613">
        <v>11</v>
      </c>
      <c r="E1032" s="613">
        <v>2013</v>
      </c>
      <c r="F1032" s="610">
        <v>2063.1999999999998</v>
      </c>
    </row>
    <row r="1033" spans="2:6">
      <c r="B1033" s="613">
        <v>22</v>
      </c>
      <c r="C1033" s="613">
        <v>12</v>
      </c>
      <c r="D1033" s="613">
        <v>11</v>
      </c>
      <c r="E1033" s="613">
        <v>2013</v>
      </c>
      <c r="F1033" s="610">
        <v>2127.9</v>
      </c>
    </row>
    <row r="1034" spans="2:6">
      <c r="B1034" s="613">
        <v>23</v>
      </c>
      <c r="C1034" s="613">
        <v>12</v>
      </c>
      <c r="D1034" s="613">
        <v>11</v>
      </c>
      <c r="E1034" s="613">
        <v>2013</v>
      </c>
      <c r="F1034" s="610">
        <v>2128.6999999999998</v>
      </c>
    </row>
    <row r="1035" spans="2:6">
      <c r="B1035" s="613">
        <v>24</v>
      </c>
      <c r="C1035" s="613">
        <v>12</v>
      </c>
      <c r="D1035" s="613">
        <v>11</v>
      </c>
      <c r="E1035" s="613">
        <v>2013</v>
      </c>
      <c r="F1035" s="610">
        <v>2104.9</v>
      </c>
    </row>
    <row r="1036" spans="2:6">
      <c r="B1036" s="613">
        <v>1</v>
      </c>
      <c r="C1036" s="613">
        <v>13</v>
      </c>
      <c r="D1036" s="613">
        <v>11</v>
      </c>
      <c r="E1036" s="613">
        <v>2013</v>
      </c>
      <c r="F1036" s="610">
        <v>2093.5</v>
      </c>
    </row>
    <row r="1037" spans="2:6">
      <c r="B1037" s="613">
        <v>2</v>
      </c>
      <c r="C1037" s="613">
        <v>13</v>
      </c>
      <c r="D1037" s="613">
        <v>11</v>
      </c>
      <c r="E1037" s="613">
        <v>2013</v>
      </c>
      <c r="F1037" s="610">
        <v>2061.1</v>
      </c>
    </row>
    <row r="1038" spans="2:6">
      <c r="B1038" s="613">
        <v>3</v>
      </c>
      <c r="C1038" s="613">
        <v>13</v>
      </c>
      <c r="D1038" s="613">
        <v>11</v>
      </c>
      <c r="E1038" s="613">
        <v>2013</v>
      </c>
      <c r="F1038" s="610">
        <v>2050.1999999999998</v>
      </c>
    </row>
    <row r="1039" spans="2:6">
      <c r="B1039" s="613">
        <v>4</v>
      </c>
      <c r="C1039" s="613">
        <v>13</v>
      </c>
      <c r="D1039" s="613">
        <v>11</v>
      </c>
      <c r="E1039" s="613">
        <v>2013</v>
      </c>
      <c r="F1039" s="610">
        <v>2072.4</v>
      </c>
    </row>
    <row r="1040" spans="2:6">
      <c r="B1040" s="613">
        <v>5</v>
      </c>
      <c r="C1040" s="613">
        <v>13</v>
      </c>
      <c r="D1040" s="613">
        <v>11</v>
      </c>
      <c r="E1040" s="613">
        <v>2013</v>
      </c>
      <c r="F1040" s="610">
        <v>2040.3</v>
      </c>
    </row>
    <row r="1041" spans="2:6">
      <c r="B1041" s="613">
        <v>6</v>
      </c>
      <c r="C1041" s="613">
        <v>13</v>
      </c>
      <c r="D1041" s="613">
        <v>11</v>
      </c>
      <c r="E1041" s="613">
        <v>2013</v>
      </c>
      <c r="F1041" s="610">
        <v>2011.7</v>
      </c>
    </row>
    <row r="1042" spans="2:6">
      <c r="B1042" s="613">
        <v>7</v>
      </c>
      <c r="C1042" s="613">
        <v>13</v>
      </c>
      <c r="D1042" s="613">
        <v>11</v>
      </c>
      <c r="E1042" s="613">
        <v>2013</v>
      </c>
      <c r="F1042" s="610">
        <v>2035.8</v>
      </c>
    </row>
    <row r="1043" spans="2:6">
      <c r="B1043" s="613">
        <v>8</v>
      </c>
      <c r="C1043" s="613">
        <v>13</v>
      </c>
      <c r="D1043" s="613">
        <v>11</v>
      </c>
      <c r="E1043" s="613">
        <v>2013</v>
      </c>
      <c r="F1043" s="610">
        <v>2011.6</v>
      </c>
    </row>
    <row r="1044" spans="2:6">
      <c r="B1044" s="613">
        <v>9</v>
      </c>
      <c r="C1044" s="613">
        <v>13</v>
      </c>
      <c r="D1044" s="613">
        <v>11</v>
      </c>
      <c r="E1044" s="613">
        <v>2013</v>
      </c>
      <c r="F1044" s="610">
        <v>1972.6</v>
      </c>
    </row>
    <row r="1045" spans="2:6">
      <c r="B1045" s="613">
        <v>10</v>
      </c>
      <c r="C1045" s="613">
        <v>13</v>
      </c>
      <c r="D1045" s="613">
        <v>11</v>
      </c>
      <c r="E1045" s="613">
        <v>2013</v>
      </c>
      <c r="F1045" s="610">
        <v>1965.2</v>
      </c>
    </row>
    <row r="1046" spans="2:6">
      <c r="B1046" s="613">
        <v>11</v>
      </c>
      <c r="C1046" s="613">
        <v>13</v>
      </c>
      <c r="D1046" s="613">
        <v>11</v>
      </c>
      <c r="E1046" s="613">
        <v>2013</v>
      </c>
      <c r="F1046" s="610">
        <v>1917.6</v>
      </c>
    </row>
    <row r="1047" spans="2:6">
      <c r="B1047" s="613">
        <v>12</v>
      </c>
      <c r="C1047" s="613">
        <v>13</v>
      </c>
      <c r="D1047" s="613">
        <v>11</v>
      </c>
      <c r="E1047" s="613">
        <v>2013</v>
      </c>
      <c r="F1047" s="610">
        <v>1906.7</v>
      </c>
    </row>
    <row r="1048" spans="2:6">
      <c r="B1048" s="613">
        <v>13</v>
      </c>
      <c r="C1048" s="613">
        <v>13</v>
      </c>
      <c r="D1048" s="613">
        <v>11</v>
      </c>
      <c r="E1048" s="613">
        <v>2013</v>
      </c>
      <c r="F1048" s="610">
        <v>1904.5</v>
      </c>
    </row>
    <row r="1049" spans="2:6">
      <c r="B1049" s="613">
        <v>14</v>
      </c>
      <c r="C1049" s="613">
        <v>13</v>
      </c>
      <c r="D1049" s="613">
        <v>11</v>
      </c>
      <c r="E1049" s="613">
        <v>2013</v>
      </c>
      <c r="F1049" s="610">
        <v>1914</v>
      </c>
    </row>
    <row r="1050" spans="2:6">
      <c r="B1050" s="613">
        <v>15</v>
      </c>
      <c r="C1050" s="613">
        <v>13</v>
      </c>
      <c r="D1050" s="613">
        <v>11</v>
      </c>
      <c r="E1050" s="613">
        <v>2013</v>
      </c>
      <c r="F1050" s="610">
        <v>1926.7</v>
      </c>
    </row>
    <row r="1051" spans="2:6">
      <c r="B1051" s="613">
        <v>16</v>
      </c>
      <c r="C1051" s="613">
        <v>13</v>
      </c>
      <c r="D1051" s="613">
        <v>11</v>
      </c>
      <c r="E1051" s="613">
        <v>2013</v>
      </c>
      <c r="F1051" s="610">
        <v>1942.7</v>
      </c>
    </row>
    <row r="1052" spans="2:6">
      <c r="B1052" s="613">
        <v>17</v>
      </c>
      <c r="C1052" s="613">
        <v>13</v>
      </c>
      <c r="D1052" s="613">
        <v>11</v>
      </c>
      <c r="E1052" s="613">
        <v>2013</v>
      </c>
      <c r="F1052" s="610">
        <v>1937.4</v>
      </c>
    </row>
    <row r="1053" spans="2:6">
      <c r="B1053" s="613">
        <v>18</v>
      </c>
      <c r="C1053" s="613">
        <v>13</v>
      </c>
      <c r="D1053" s="613">
        <v>11</v>
      </c>
      <c r="E1053" s="613">
        <v>2013</v>
      </c>
      <c r="F1053" s="610">
        <v>1942.6</v>
      </c>
    </row>
    <row r="1054" spans="2:6">
      <c r="B1054" s="613">
        <v>19</v>
      </c>
      <c r="C1054" s="613">
        <v>13</v>
      </c>
      <c r="D1054" s="613">
        <v>11</v>
      </c>
      <c r="E1054" s="613">
        <v>2013</v>
      </c>
      <c r="F1054" s="610">
        <v>1982.4</v>
      </c>
    </row>
    <row r="1055" spans="2:6">
      <c r="B1055" s="613">
        <v>20</v>
      </c>
      <c r="C1055" s="613">
        <v>13</v>
      </c>
      <c r="D1055" s="613">
        <v>11</v>
      </c>
      <c r="E1055" s="613">
        <v>2013</v>
      </c>
      <c r="F1055" s="610">
        <v>1989.5</v>
      </c>
    </row>
    <row r="1056" spans="2:6">
      <c r="B1056" s="613">
        <v>21</v>
      </c>
      <c r="C1056" s="613">
        <v>13</v>
      </c>
      <c r="D1056" s="613">
        <v>11</v>
      </c>
      <c r="E1056" s="613">
        <v>2013</v>
      </c>
      <c r="F1056" s="610">
        <v>2032.4</v>
      </c>
    </row>
    <row r="1057" spans="2:6">
      <c r="B1057" s="613">
        <v>22</v>
      </c>
      <c r="C1057" s="613">
        <v>13</v>
      </c>
      <c r="D1057" s="613">
        <v>11</v>
      </c>
      <c r="E1057" s="613">
        <v>2013</v>
      </c>
      <c r="F1057" s="610">
        <v>2104.5</v>
      </c>
    </row>
    <row r="1058" spans="2:6">
      <c r="B1058" s="613">
        <v>23</v>
      </c>
      <c r="C1058" s="613">
        <v>13</v>
      </c>
      <c r="D1058" s="613">
        <v>11</v>
      </c>
      <c r="E1058" s="613">
        <v>2013</v>
      </c>
      <c r="F1058" s="610">
        <v>2110.3000000000002</v>
      </c>
    </row>
    <row r="1059" spans="2:6">
      <c r="B1059" s="613">
        <v>24</v>
      </c>
      <c r="C1059" s="613">
        <v>13</v>
      </c>
      <c r="D1059" s="613">
        <v>11</v>
      </c>
      <c r="E1059" s="613">
        <v>2013</v>
      </c>
      <c r="F1059" s="610">
        <v>2106.9</v>
      </c>
    </row>
    <row r="1060" spans="2:6">
      <c r="B1060" s="613">
        <v>1</v>
      </c>
      <c r="C1060" s="613">
        <v>14</v>
      </c>
      <c r="D1060" s="613">
        <v>11</v>
      </c>
      <c r="E1060" s="613">
        <v>2013</v>
      </c>
      <c r="F1060" s="610">
        <v>2085.1</v>
      </c>
    </row>
    <row r="1061" spans="2:6">
      <c r="B1061" s="613">
        <v>2</v>
      </c>
      <c r="C1061" s="613">
        <v>14</v>
      </c>
      <c r="D1061" s="613">
        <v>11</v>
      </c>
      <c r="E1061" s="613">
        <v>2013</v>
      </c>
      <c r="F1061" s="610">
        <v>2068</v>
      </c>
    </row>
    <row r="1062" spans="2:6">
      <c r="B1062" s="613">
        <v>3</v>
      </c>
      <c r="C1062" s="613">
        <v>14</v>
      </c>
      <c r="D1062" s="613">
        <v>11</v>
      </c>
      <c r="E1062" s="613">
        <v>2013</v>
      </c>
      <c r="F1062" s="610">
        <v>2013.9</v>
      </c>
    </row>
    <row r="1063" spans="2:6">
      <c r="B1063" s="613">
        <v>4</v>
      </c>
      <c r="C1063" s="613">
        <v>14</v>
      </c>
      <c r="D1063" s="613">
        <v>11</v>
      </c>
      <c r="E1063" s="613">
        <v>2013</v>
      </c>
      <c r="F1063" s="610">
        <v>2000.2</v>
      </c>
    </row>
    <row r="1064" spans="2:6">
      <c r="B1064" s="613">
        <v>5</v>
      </c>
      <c r="C1064" s="613">
        <v>14</v>
      </c>
      <c r="D1064" s="613">
        <v>11</v>
      </c>
      <c r="E1064" s="613">
        <v>2013</v>
      </c>
      <c r="F1064" s="610">
        <v>1996.8</v>
      </c>
    </row>
    <row r="1065" spans="2:6">
      <c r="B1065" s="613">
        <v>6</v>
      </c>
      <c r="C1065" s="613">
        <v>14</v>
      </c>
      <c r="D1065" s="613">
        <v>11</v>
      </c>
      <c r="E1065" s="613">
        <v>2013</v>
      </c>
      <c r="F1065" s="610">
        <v>1990.1</v>
      </c>
    </row>
    <row r="1066" spans="2:6">
      <c r="B1066" s="613">
        <v>7</v>
      </c>
      <c r="C1066" s="613">
        <v>14</v>
      </c>
      <c r="D1066" s="613">
        <v>11</v>
      </c>
      <c r="E1066" s="613">
        <v>2013</v>
      </c>
      <c r="F1066" s="610">
        <v>2000.1</v>
      </c>
    </row>
    <row r="1067" spans="2:6">
      <c r="B1067" s="613">
        <v>8</v>
      </c>
      <c r="C1067" s="613">
        <v>14</v>
      </c>
      <c r="D1067" s="613">
        <v>11</v>
      </c>
      <c r="E1067" s="613">
        <v>2013</v>
      </c>
      <c r="F1067" s="610">
        <v>1968.6</v>
      </c>
    </row>
    <row r="1068" spans="2:6">
      <c r="B1068" s="613">
        <v>9</v>
      </c>
      <c r="C1068" s="613">
        <v>14</v>
      </c>
      <c r="D1068" s="613">
        <v>11</v>
      </c>
      <c r="E1068" s="613">
        <v>2013</v>
      </c>
      <c r="F1068" s="610">
        <v>1892.2</v>
      </c>
    </row>
    <row r="1069" spans="2:6">
      <c r="B1069" s="613">
        <v>10</v>
      </c>
      <c r="C1069" s="613">
        <v>14</v>
      </c>
      <c r="D1069" s="613">
        <v>11</v>
      </c>
      <c r="E1069" s="613">
        <v>2013</v>
      </c>
      <c r="F1069" s="610">
        <v>1970.5</v>
      </c>
    </row>
    <row r="1070" spans="2:6">
      <c r="B1070" s="613">
        <v>11</v>
      </c>
      <c r="C1070" s="613">
        <v>14</v>
      </c>
      <c r="D1070" s="613">
        <v>11</v>
      </c>
      <c r="E1070" s="613">
        <v>2013</v>
      </c>
      <c r="F1070" s="610">
        <v>1972.6</v>
      </c>
    </row>
    <row r="1071" spans="2:6">
      <c r="B1071" s="613">
        <v>12</v>
      </c>
      <c r="C1071" s="613">
        <v>14</v>
      </c>
      <c r="D1071" s="613">
        <v>11</v>
      </c>
      <c r="E1071" s="613">
        <v>2013</v>
      </c>
      <c r="F1071" s="610">
        <v>1924.5</v>
      </c>
    </row>
    <row r="1072" spans="2:6">
      <c r="B1072" s="613">
        <v>13</v>
      </c>
      <c r="C1072" s="613">
        <v>14</v>
      </c>
      <c r="D1072" s="613">
        <v>11</v>
      </c>
      <c r="E1072" s="613">
        <v>2013</v>
      </c>
      <c r="F1072" s="610">
        <v>1893.2</v>
      </c>
    </row>
    <row r="1073" spans="2:6">
      <c r="B1073" s="613">
        <v>14</v>
      </c>
      <c r="C1073" s="613">
        <v>14</v>
      </c>
      <c r="D1073" s="613">
        <v>11</v>
      </c>
      <c r="E1073" s="613">
        <v>2013</v>
      </c>
      <c r="F1073" s="610">
        <v>1973.3</v>
      </c>
    </row>
    <row r="1074" spans="2:6">
      <c r="B1074" s="613">
        <v>15</v>
      </c>
      <c r="C1074" s="613">
        <v>14</v>
      </c>
      <c r="D1074" s="613">
        <v>11</v>
      </c>
      <c r="E1074" s="613">
        <v>2013</v>
      </c>
      <c r="F1074" s="610">
        <v>1992.7</v>
      </c>
    </row>
    <row r="1075" spans="2:6">
      <c r="B1075" s="613">
        <v>16</v>
      </c>
      <c r="C1075" s="613">
        <v>14</v>
      </c>
      <c r="D1075" s="613">
        <v>11</v>
      </c>
      <c r="E1075" s="613">
        <v>2013</v>
      </c>
      <c r="F1075" s="610">
        <v>1994.9</v>
      </c>
    </row>
    <row r="1076" spans="2:6">
      <c r="B1076" s="613">
        <v>17</v>
      </c>
      <c r="C1076" s="613">
        <v>14</v>
      </c>
      <c r="D1076" s="613">
        <v>11</v>
      </c>
      <c r="E1076" s="613">
        <v>2013</v>
      </c>
      <c r="F1076" s="610">
        <v>2002.7</v>
      </c>
    </row>
    <row r="1077" spans="2:6">
      <c r="B1077" s="613">
        <v>18</v>
      </c>
      <c r="C1077" s="613">
        <v>14</v>
      </c>
      <c r="D1077" s="613">
        <v>11</v>
      </c>
      <c r="E1077" s="613">
        <v>2013</v>
      </c>
      <c r="F1077" s="610">
        <v>2025</v>
      </c>
    </row>
    <row r="1078" spans="2:6">
      <c r="B1078" s="613">
        <v>19</v>
      </c>
      <c r="C1078" s="613">
        <v>14</v>
      </c>
      <c r="D1078" s="613">
        <v>11</v>
      </c>
      <c r="E1078" s="613">
        <v>2013</v>
      </c>
      <c r="F1078" s="610">
        <v>2031.4</v>
      </c>
    </row>
    <row r="1079" spans="2:6">
      <c r="B1079" s="613">
        <v>20</v>
      </c>
      <c r="C1079" s="613">
        <v>14</v>
      </c>
      <c r="D1079" s="613">
        <v>11</v>
      </c>
      <c r="E1079" s="613">
        <v>2013</v>
      </c>
      <c r="F1079" s="610">
        <v>2023.7</v>
      </c>
    </row>
    <row r="1080" spans="2:6">
      <c r="B1080" s="613">
        <v>21</v>
      </c>
      <c r="C1080" s="613">
        <v>14</v>
      </c>
      <c r="D1080" s="613">
        <v>11</v>
      </c>
      <c r="E1080" s="613">
        <v>2013</v>
      </c>
      <c r="F1080" s="610">
        <v>2144.8000000000002</v>
      </c>
    </row>
    <row r="1081" spans="2:6">
      <c r="B1081" s="613">
        <v>22</v>
      </c>
      <c r="C1081" s="613">
        <v>14</v>
      </c>
      <c r="D1081" s="613">
        <v>11</v>
      </c>
      <c r="E1081" s="613">
        <v>2013</v>
      </c>
      <c r="F1081" s="610">
        <v>1976.8</v>
      </c>
    </row>
    <row r="1082" spans="2:6">
      <c r="B1082" s="613">
        <v>23</v>
      </c>
      <c r="C1082" s="613">
        <v>14</v>
      </c>
      <c r="D1082" s="613">
        <v>11</v>
      </c>
      <c r="E1082" s="613">
        <v>2013</v>
      </c>
      <c r="F1082" s="610">
        <v>1937.5</v>
      </c>
    </row>
    <row r="1083" spans="2:6">
      <c r="B1083" s="613">
        <v>24</v>
      </c>
      <c r="C1083" s="613">
        <v>14</v>
      </c>
      <c r="D1083" s="613">
        <v>11</v>
      </c>
      <c r="E1083" s="613">
        <v>2013</v>
      </c>
      <c r="F1083" s="610">
        <v>1989</v>
      </c>
    </row>
    <row r="1084" spans="2:6">
      <c r="B1084" s="613">
        <v>1</v>
      </c>
      <c r="C1084" s="613">
        <v>15</v>
      </c>
      <c r="D1084" s="613">
        <v>11</v>
      </c>
      <c r="E1084" s="613">
        <v>2013</v>
      </c>
      <c r="F1084" s="610">
        <v>2077.1999999999998</v>
      </c>
    </row>
    <row r="1085" spans="2:6">
      <c r="B1085" s="613">
        <v>2</v>
      </c>
      <c r="C1085" s="613">
        <v>15</v>
      </c>
      <c r="D1085" s="613">
        <v>11</v>
      </c>
      <c r="E1085" s="613">
        <v>2013</v>
      </c>
      <c r="F1085" s="610">
        <v>2072.1</v>
      </c>
    </row>
    <row r="1086" spans="2:6">
      <c r="B1086" s="613">
        <v>3</v>
      </c>
      <c r="C1086" s="613">
        <v>15</v>
      </c>
      <c r="D1086" s="613">
        <v>11</v>
      </c>
      <c r="E1086" s="613">
        <v>2013</v>
      </c>
      <c r="F1086" s="610">
        <v>2037.3</v>
      </c>
    </row>
    <row r="1087" spans="2:6">
      <c r="B1087" s="613">
        <v>4</v>
      </c>
      <c r="C1087" s="613">
        <v>15</v>
      </c>
      <c r="D1087" s="613">
        <v>11</v>
      </c>
      <c r="E1087" s="613">
        <v>2013</v>
      </c>
      <c r="F1087" s="610">
        <v>2055.9</v>
      </c>
    </row>
    <row r="1088" spans="2:6">
      <c r="B1088" s="613">
        <v>5</v>
      </c>
      <c r="C1088" s="613">
        <v>15</v>
      </c>
      <c r="D1088" s="613">
        <v>11</v>
      </c>
      <c r="E1088" s="613">
        <v>2013</v>
      </c>
      <c r="F1088" s="610">
        <v>2011.2</v>
      </c>
    </row>
    <row r="1089" spans="2:7">
      <c r="B1089" s="613">
        <v>6</v>
      </c>
      <c r="C1089" s="613">
        <v>15</v>
      </c>
      <c r="D1089" s="613">
        <v>11</v>
      </c>
      <c r="E1089" s="613">
        <v>2013</v>
      </c>
      <c r="F1089" s="610">
        <v>2061.3000000000002</v>
      </c>
    </row>
    <row r="1090" spans="2:7">
      <c r="B1090" s="613">
        <v>7</v>
      </c>
      <c r="C1090" s="613">
        <v>15</v>
      </c>
      <c r="D1090" s="613">
        <v>11</v>
      </c>
      <c r="E1090" s="613">
        <v>2013</v>
      </c>
      <c r="F1090" s="610">
        <v>2071</v>
      </c>
    </row>
    <row r="1091" spans="2:7">
      <c r="B1091" s="613">
        <v>8</v>
      </c>
      <c r="C1091" s="613">
        <v>15</v>
      </c>
      <c r="D1091" s="613">
        <v>11</v>
      </c>
      <c r="E1091" s="613">
        <v>2013</v>
      </c>
      <c r="F1091" s="610">
        <v>2042</v>
      </c>
    </row>
    <row r="1092" spans="2:7">
      <c r="B1092" s="613">
        <v>9</v>
      </c>
      <c r="C1092" s="613">
        <v>15</v>
      </c>
      <c r="D1092" s="613">
        <v>11</v>
      </c>
      <c r="E1092" s="613">
        <v>2013</v>
      </c>
      <c r="F1092" s="610">
        <v>2015.9</v>
      </c>
    </row>
    <row r="1093" spans="2:7">
      <c r="B1093" s="613">
        <v>10</v>
      </c>
      <c r="C1093" s="613">
        <v>15</v>
      </c>
      <c r="D1093" s="613">
        <v>11</v>
      </c>
      <c r="E1093" s="613">
        <v>2013</v>
      </c>
      <c r="F1093" s="610">
        <v>2058.9</v>
      </c>
    </row>
    <row r="1094" spans="2:7">
      <c r="B1094" s="613">
        <v>11</v>
      </c>
      <c r="C1094" s="613">
        <v>15</v>
      </c>
      <c r="D1094" s="613">
        <v>11</v>
      </c>
      <c r="E1094" s="613">
        <v>2013</v>
      </c>
      <c r="F1094" s="610">
        <v>2084.1999999999998</v>
      </c>
    </row>
    <row r="1095" spans="2:7">
      <c r="B1095" s="613">
        <v>12</v>
      </c>
      <c r="C1095" s="613">
        <v>15</v>
      </c>
      <c r="D1095" s="613">
        <v>11</v>
      </c>
      <c r="E1095" s="613">
        <v>2013</v>
      </c>
      <c r="F1095" s="610">
        <v>2048.8000000000002</v>
      </c>
      <c r="G1095" s="188" t="s">
        <v>189</v>
      </c>
    </row>
    <row r="1096" spans="2:7">
      <c r="B1096" s="613">
        <v>13</v>
      </c>
      <c r="C1096" s="613">
        <v>15</v>
      </c>
      <c r="D1096" s="613">
        <v>11</v>
      </c>
      <c r="E1096" s="613">
        <v>2013</v>
      </c>
      <c r="F1096" s="610">
        <v>2028.8</v>
      </c>
    </row>
    <row r="1097" spans="2:7">
      <c r="B1097" s="613">
        <v>14</v>
      </c>
      <c r="C1097" s="613">
        <v>15</v>
      </c>
      <c r="D1097" s="613">
        <v>11</v>
      </c>
      <c r="E1097" s="613">
        <v>2013</v>
      </c>
      <c r="F1097" s="610">
        <v>2065.8000000000002</v>
      </c>
    </row>
    <row r="1098" spans="2:7">
      <c r="B1098" s="613">
        <v>15</v>
      </c>
      <c r="C1098" s="613">
        <v>15</v>
      </c>
      <c r="D1098" s="613">
        <v>11</v>
      </c>
      <c r="E1098" s="613">
        <v>2013</v>
      </c>
      <c r="F1098" s="610">
        <v>2068.3000000000002</v>
      </c>
    </row>
    <row r="1099" spans="2:7">
      <c r="B1099" s="613">
        <v>16</v>
      </c>
      <c r="C1099" s="613">
        <v>15</v>
      </c>
      <c r="D1099" s="613">
        <v>11</v>
      </c>
      <c r="E1099" s="613">
        <v>2013</v>
      </c>
      <c r="F1099" s="610">
        <v>2115.1</v>
      </c>
    </row>
    <row r="1100" spans="2:7">
      <c r="B1100" s="613">
        <v>17</v>
      </c>
      <c r="C1100" s="613">
        <v>15</v>
      </c>
      <c r="D1100" s="613">
        <v>11</v>
      </c>
      <c r="E1100" s="613">
        <v>2013</v>
      </c>
      <c r="F1100" s="610">
        <v>2082.8000000000002</v>
      </c>
    </row>
    <row r="1101" spans="2:7">
      <c r="B1101" s="613">
        <v>18</v>
      </c>
      <c r="C1101" s="613">
        <v>15</v>
      </c>
      <c r="D1101" s="613">
        <v>11</v>
      </c>
      <c r="E1101" s="613">
        <v>2013</v>
      </c>
      <c r="F1101" s="610">
        <v>2162.1999999999998</v>
      </c>
    </row>
    <row r="1102" spans="2:7">
      <c r="B1102" s="613">
        <v>19</v>
      </c>
      <c r="C1102" s="613">
        <v>15</v>
      </c>
      <c r="D1102" s="613">
        <v>11</v>
      </c>
      <c r="E1102" s="613">
        <v>2013</v>
      </c>
      <c r="F1102" s="610">
        <v>2076.8000000000002</v>
      </c>
    </row>
    <row r="1103" spans="2:7">
      <c r="B1103" s="613">
        <v>20</v>
      </c>
      <c r="C1103" s="613">
        <v>15</v>
      </c>
      <c r="D1103" s="613">
        <v>11</v>
      </c>
      <c r="E1103" s="613">
        <v>2013</v>
      </c>
      <c r="F1103" s="610">
        <v>2093.5</v>
      </c>
    </row>
    <row r="1104" spans="2:7">
      <c r="B1104" s="613">
        <v>21</v>
      </c>
      <c r="C1104" s="613">
        <v>15</v>
      </c>
      <c r="D1104" s="613">
        <v>11</v>
      </c>
      <c r="E1104" s="613">
        <v>2013</v>
      </c>
      <c r="F1104" s="610">
        <v>2150.1999999999998</v>
      </c>
    </row>
    <row r="1105" spans="2:6">
      <c r="B1105" s="613">
        <v>22</v>
      </c>
      <c r="C1105" s="613">
        <v>15</v>
      </c>
      <c r="D1105" s="613">
        <v>11</v>
      </c>
      <c r="E1105" s="613">
        <v>2013</v>
      </c>
      <c r="F1105" s="610">
        <v>2144.8000000000002</v>
      </c>
    </row>
    <row r="1106" spans="2:6">
      <c r="B1106" s="613">
        <v>23</v>
      </c>
      <c r="C1106" s="613">
        <v>15</v>
      </c>
      <c r="D1106" s="613">
        <v>11</v>
      </c>
      <c r="E1106" s="613">
        <v>2013</v>
      </c>
      <c r="F1106" s="610">
        <v>2104</v>
      </c>
    </row>
    <row r="1107" spans="2:6">
      <c r="B1107" s="613">
        <v>24</v>
      </c>
      <c r="C1107" s="613">
        <v>15</v>
      </c>
      <c r="D1107" s="613">
        <v>11</v>
      </c>
      <c r="E1107" s="613">
        <v>2013</v>
      </c>
      <c r="F1107" s="610">
        <v>2129.8000000000002</v>
      </c>
    </row>
    <row r="1108" spans="2:6">
      <c r="B1108" s="613">
        <v>1</v>
      </c>
      <c r="C1108" s="613">
        <v>16</v>
      </c>
      <c r="D1108" s="613">
        <v>11</v>
      </c>
      <c r="E1108" s="613">
        <v>2013</v>
      </c>
      <c r="F1108" s="610">
        <v>2098.9</v>
      </c>
    </row>
    <row r="1109" spans="2:6">
      <c r="B1109" s="613">
        <v>2</v>
      </c>
      <c r="C1109" s="613">
        <v>16</v>
      </c>
      <c r="D1109" s="613">
        <v>11</v>
      </c>
      <c r="E1109" s="613">
        <v>2013</v>
      </c>
      <c r="F1109" s="610">
        <v>2095</v>
      </c>
    </row>
    <row r="1110" spans="2:6">
      <c r="B1110" s="613">
        <v>3</v>
      </c>
      <c r="C1110" s="613">
        <v>16</v>
      </c>
      <c r="D1110" s="613">
        <v>11</v>
      </c>
      <c r="E1110" s="613">
        <v>2013</v>
      </c>
      <c r="F1110" s="610">
        <v>2091.4</v>
      </c>
    </row>
    <row r="1111" spans="2:6">
      <c r="B1111" s="613">
        <v>4</v>
      </c>
      <c r="C1111" s="613">
        <v>16</v>
      </c>
      <c r="D1111" s="613">
        <v>11</v>
      </c>
      <c r="E1111" s="613">
        <v>2013</v>
      </c>
      <c r="F1111" s="610">
        <v>2072.3000000000002</v>
      </c>
    </row>
    <row r="1112" spans="2:6">
      <c r="B1112" s="613">
        <v>5</v>
      </c>
      <c r="C1112" s="613">
        <v>16</v>
      </c>
      <c r="D1112" s="613">
        <v>11</v>
      </c>
      <c r="E1112" s="613">
        <v>2013</v>
      </c>
      <c r="F1112" s="610">
        <v>2083.9</v>
      </c>
    </row>
    <row r="1113" spans="2:6">
      <c r="B1113" s="613">
        <v>6</v>
      </c>
      <c r="C1113" s="613">
        <v>16</v>
      </c>
      <c r="D1113" s="613">
        <v>11</v>
      </c>
      <c r="E1113" s="613">
        <v>2013</v>
      </c>
      <c r="F1113" s="610">
        <v>2053.1</v>
      </c>
    </row>
    <row r="1114" spans="2:6">
      <c r="B1114" s="613">
        <v>7</v>
      </c>
      <c r="C1114" s="613">
        <v>16</v>
      </c>
      <c r="D1114" s="613">
        <v>11</v>
      </c>
      <c r="E1114" s="613">
        <v>2013</v>
      </c>
      <c r="F1114" s="610">
        <v>2030.7</v>
      </c>
    </row>
    <row r="1115" spans="2:6">
      <c r="B1115" s="613">
        <v>8</v>
      </c>
      <c r="C1115" s="613">
        <v>16</v>
      </c>
      <c r="D1115" s="613">
        <v>11</v>
      </c>
      <c r="E1115" s="613">
        <v>2013</v>
      </c>
      <c r="F1115" s="610">
        <v>2028</v>
      </c>
    </row>
    <row r="1116" spans="2:6">
      <c r="B1116" s="613">
        <v>9</v>
      </c>
      <c r="C1116" s="613">
        <v>16</v>
      </c>
      <c r="D1116" s="613">
        <v>11</v>
      </c>
      <c r="E1116" s="613">
        <v>2013</v>
      </c>
      <c r="F1116" s="610">
        <v>2060.8000000000002</v>
      </c>
    </row>
    <row r="1117" spans="2:6">
      <c r="B1117" s="613">
        <v>10</v>
      </c>
      <c r="C1117" s="613">
        <v>16</v>
      </c>
      <c r="D1117" s="613">
        <v>11</v>
      </c>
      <c r="E1117" s="613">
        <v>2013</v>
      </c>
      <c r="F1117" s="610">
        <v>2082.3000000000002</v>
      </c>
    </row>
    <row r="1118" spans="2:6">
      <c r="B1118" s="613">
        <v>11</v>
      </c>
      <c r="C1118" s="613">
        <v>16</v>
      </c>
      <c r="D1118" s="613">
        <v>11</v>
      </c>
      <c r="E1118" s="613">
        <v>2013</v>
      </c>
      <c r="F1118" s="610">
        <v>2095.1</v>
      </c>
    </row>
    <row r="1119" spans="2:6">
      <c r="B1119" s="613">
        <v>12</v>
      </c>
      <c r="C1119" s="613">
        <v>16</v>
      </c>
      <c r="D1119" s="613">
        <v>11</v>
      </c>
      <c r="E1119" s="613">
        <v>2013</v>
      </c>
      <c r="F1119" s="610">
        <v>2080</v>
      </c>
    </row>
    <row r="1120" spans="2:6">
      <c r="B1120" s="613">
        <v>13</v>
      </c>
      <c r="C1120" s="613">
        <v>16</v>
      </c>
      <c r="D1120" s="613">
        <v>11</v>
      </c>
      <c r="E1120" s="613">
        <v>2013</v>
      </c>
      <c r="F1120" s="610">
        <v>2040.4</v>
      </c>
    </row>
    <row r="1121" spans="2:6">
      <c r="B1121" s="613">
        <v>14</v>
      </c>
      <c r="C1121" s="613">
        <v>16</v>
      </c>
      <c r="D1121" s="613">
        <v>11</v>
      </c>
      <c r="E1121" s="613">
        <v>2013</v>
      </c>
      <c r="F1121" s="610">
        <v>2056.9</v>
      </c>
    </row>
    <row r="1122" spans="2:6">
      <c r="B1122" s="613">
        <v>15</v>
      </c>
      <c r="C1122" s="613">
        <v>16</v>
      </c>
      <c r="D1122" s="613">
        <v>11</v>
      </c>
      <c r="E1122" s="613">
        <v>2013</v>
      </c>
      <c r="F1122" s="610">
        <v>2052.9</v>
      </c>
    </row>
    <row r="1123" spans="2:6">
      <c r="B1123" s="613">
        <v>16</v>
      </c>
      <c r="C1123" s="613">
        <v>16</v>
      </c>
      <c r="D1123" s="613">
        <v>11</v>
      </c>
      <c r="E1123" s="613">
        <v>2013</v>
      </c>
      <c r="F1123" s="610">
        <v>2053.8000000000002</v>
      </c>
    </row>
    <row r="1124" spans="2:6">
      <c r="B1124" s="613">
        <v>17</v>
      </c>
      <c r="C1124" s="613">
        <v>16</v>
      </c>
      <c r="D1124" s="613">
        <v>11</v>
      </c>
      <c r="E1124" s="613">
        <v>2013</v>
      </c>
      <c r="F1124" s="610">
        <v>2060.9</v>
      </c>
    </row>
    <row r="1125" spans="2:6">
      <c r="B1125" s="613">
        <v>18</v>
      </c>
      <c r="C1125" s="613">
        <v>16</v>
      </c>
      <c r="D1125" s="613">
        <v>11</v>
      </c>
      <c r="E1125" s="613">
        <v>2013</v>
      </c>
      <c r="F1125" s="610">
        <v>2069.5</v>
      </c>
    </row>
    <row r="1126" spans="2:6">
      <c r="B1126" s="613">
        <v>19</v>
      </c>
      <c r="C1126" s="613">
        <v>16</v>
      </c>
      <c r="D1126" s="613">
        <v>11</v>
      </c>
      <c r="E1126" s="613">
        <v>2013</v>
      </c>
      <c r="F1126" s="610">
        <v>2087.6</v>
      </c>
    </row>
    <row r="1127" spans="2:6">
      <c r="B1127" s="613">
        <v>20</v>
      </c>
      <c r="C1127" s="613">
        <v>16</v>
      </c>
      <c r="D1127" s="613">
        <v>11</v>
      </c>
      <c r="E1127" s="613">
        <v>2013</v>
      </c>
      <c r="F1127" s="610">
        <v>2047</v>
      </c>
    </row>
    <row r="1128" spans="2:6">
      <c r="B1128" s="613">
        <v>21</v>
      </c>
      <c r="C1128" s="613">
        <v>16</v>
      </c>
      <c r="D1128" s="613">
        <v>11</v>
      </c>
      <c r="E1128" s="613">
        <v>2013</v>
      </c>
      <c r="F1128" s="610">
        <v>2129.6</v>
      </c>
    </row>
    <row r="1129" spans="2:6">
      <c r="B1129" s="613">
        <v>22</v>
      </c>
      <c r="C1129" s="613">
        <v>16</v>
      </c>
      <c r="D1129" s="613">
        <v>11</v>
      </c>
      <c r="E1129" s="613">
        <v>2013</v>
      </c>
      <c r="F1129" s="610">
        <v>2143.1</v>
      </c>
    </row>
    <row r="1130" spans="2:6">
      <c r="B1130" s="613">
        <v>23</v>
      </c>
      <c r="C1130" s="613">
        <v>16</v>
      </c>
      <c r="D1130" s="613">
        <v>11</v>
      </c>
      <c r="E1130" s="613">
        <v>2013</v>
      </c>
      <c r="F1130" s="610">
        <v>2146.9</v>
      </c>
    </row>
    <row r="1131" spans="2:6">
      <c r="B1131" s="613">
        <v>24</v>
      </c>
      <c r="C1131" s="613">
        <v>16</v>
      </c>
      <c r="D1131" s="613">
        <v>11</v>
      </c>
      <c r="E1131" s="613">
        <v>2013</v>
      </c>
      <c r="F1131" s="610">
        <v>2129.4</v>
      </c>
    </row>
    <row r="1132" spans="2:6">
      <c r="B1132" s="613">
        <v>1</v>
      </c>
      <c r="C1132" s="613">
        <v>17</v>
      </c>
      <c r="D1132" s="613">
        <v>11</v>
      </c>
      <c r="E1132" s="613">
        <v>2013</v>
      </c>
      <c r="F1132" s="610">
        <v>2106.8000000000002</v>
      </c>
    </row>
    <row r="1133" spans="2:6">
      <c r="B1133" s="613">
        <v>2</v>
      </c>
      <c r="C1133" s="613">
        <v>17</v>
      </c>
      <c r="D1133" s="613">
        <v>11</v>
      </c>
      <c r="E1133" s="613">
        <v>2013</v>
      </c>
      <c r="F1133" s="610">
        <v>2058.4</v>
      </c>
    </row>
    <row r="1134" spans="2:6">
      <c r="B1134" s="613">
        <v>3</v>
      </c>
      <c r="C1134" s="613">
        <v>17</v>
      </c>
      <c r="D1134" s="613">
        <v>11</v>
      </c>
      <c r="E1134" s="613">
        <v>2013</v>
      </c>
      <c r="F1134" s="610">
        <v>2067.4</v>
      </c>
    </row>
    <row r="1135" spans="2:6">
      <c r="B1135" s="613">
        <v>4</v>
      </c>
      <c r="C1135" s="613">
        <v>17</v>
      </c>
      <c r="D1135" s="613">
        <v>11</v>
      </c>
      <c r="E1135" s="613">
        <v>2013</v>
      </c>
      <c r="F1135" s="610">
        <v>2043.8</v>
      </c>
    </row>
    <row r="1136" spans="2:6">
      <c r="B1136" s="613">
        <v>5</v>
      </c>
      <c r="C1136" s="613">
        <v>17</v>
      </c>
      <c r="D1136" s="613">
        <v>11</v>
      </c>
      <c r="E1136" s="613">
        <v>2013</v>
      </c>
      <c r="F1136" s="610">
        <v>2020.2</v>
      </c>
    </row>
    <row r="1137" spans="2:6">
      <c r="B1137" s="613">
        <v>6</v>
      </c>
      <c r="C1137" s="613">
        <v>17</v>
      </c>
      <c r="D1137" s="613">
        <v>11</v>
      </c>
      <c r="E1137" s="613">
        <v>2013</v>
      </c>
      <c r="F1137" s="610">
        <v>2020</v>
      </c>
    </row>
    <row r="1138" spans="2:6">
      <c r="B1138" s="613">
        <v>7</v>
      </c>
      <c r="C1138" s="613">
        <v>17</v>
      </c>
      <c r="D1138" s="613">
        <v>11</v>
      </c>
      <c r="E1138" s="613">
        <v>2013</v>
      </c>
      <c r="F1138" s="610">
        <v>2027.7</v>
      </c>
    </row>
    <row r="1139" spans="2:6">
      <c r="B1139" s="613">
        <v>8</v>
      </c>
      <c r="C1139" s="613">
        <v>17</v>
      </c>
      <c r="D1139" s="613">
        <v>11</v>
      </c>
      <c r="E1139" s="613">
        <v>2013</v>
      </c>
      <c r="F1139" s="610">
        <v>2008.9</v>
      </c>
    </row>
    <row r="1140" spans="2:6">
      <c r="B1140" s="613">
        <v>9</v>
      </c>
      <c r="C1140" s="613">
        <v>17</v>
      </c>
      <c r="D1140" s="613">
        <v>11</v>
      </c>
      <c r="E1140" s="613">
        <v>2013</v>
      </c>
      <c r="F1140" s="610">
        <v>1992.7</v>
      </c>
    </row>
    <row r="1141" spans="2:6">
      <c r="B1141" s="613">
        <v>10</v>
      </c>
      <c r="C1141" s="613">
        <v>17</v>
      </c>
      <c r="D1141" s="613">
        <v>11</v>
      </c>
      <c r="E1141" s="613">
        <v>2013</v>
      </c>
      <c r="F1141" s="610">
        <v>2029.4</v>
      </c>
    </row>
    <row r="1142" spans="2:6">
      <c r="B1142" s="613">
        <v>11</v>
      </c>
      <c r="C1142" s="613">
        <v>17</v>
      </c>
      <c r="D1142" s="613">
        <v>11</v>
      </c>
      <c r="E1142" s="613">
        <v>2013</v>
      </c>
      <c r="F1142" s="610">
        <v>2029.5</v>
      </c>
    </row>
    <row r="1143" spans="2:6">
      <c r="B1143" s="613">
        <v>12</v>
      </c>
      <c r="C1143" s="613">
        <v>17</v>
      </c>
      <c r="D1143" s="613">
        <v>11</v>
      </c>
      <c r="E1143" s="613">
        <v>2013</v>
      </c>
      <c r="F1143" s="610">
        <v>2008.5</v>
      </c>
    </row>
    <row r="1144" spans="2:6">
      <c r="B1144" s="613">
        <v>13</v>
      </c>
      <c r="C1144" s="613">
        <v>17</v>
      </c>
      <c r="D1144" s="613">
        <v>11</v>
      </c>
      <c r="E1144" s="613">
        <v>2013</v>
      </c>
      <c r="F1144" s="610">
        <v>1989.7</v>
      </c>
    </row>
    <row r="1145" spans="2:6">
      <c r="B1145" s="613">
        <v>14</v>
      </c>
      <c r="C1145" s="613">
        <v>17</v>
      </c>
      <c r="D1145" s="613">
        <v>11</v>
      </c>
      <c r="E1145" s="613">
        <v>2013</v>
      </c>
      <c r="F1145" s="610">
        <v>2017.2</v>
      </c>
    </row>
    <row r="1146" spans="2:6">
      <c r="B1146" s="613">
        <v>15</v>
      </c>
      <c r="C1146" s="613">
        <v>17</v>
      </c>
      <c r="D1146" s="613">
        <v>11</v>
      </c>
      <c r="E1146" s="613">
        <v>2013</v>
      </c>
      <c r="F1146" s="610">
        <v>2032.3</v>
      </c>
    </row>
    <row r="1147" spans="2:6">
      <c r="B1147" s="613">
        <v>16</v>
      </c>
      <c r="C1147" s="613">
        <v>17</v>
      </c>
      <c r="D1147" s="613">
        <v>11</v>
      </c>
      <c r="E1147" s="613">
        <v>2013</v>
      </c>
      <c r="F1147" s="610">
        <v>2024</v>
      </c>
    </row>
    <row r="1148" spans="2:6">
      <c r="B1148" s="613">
        <v>17</v>
      </c>
      <c r="C1148" s="613">
        <v>17</v>
      </c>
      <c r="D1148" s="613">
        <v>11</v>
      </c>
      <c r="E1148" s="613">
        <v>2013</v>
      </c>
      <c r="F1148" s="610">
        <v>2061</v>
      </c>
    </row>
    <row r="1149" spans="2:6">
      <c r="B1149" s="613">
        <v>18</v>
      </c>
      <c r="C1149" s="613">
        <v>17</v>
      </c>
      <c r="D1149" s="613">
        <v>11</v>
      </c>
      <c r="E1149" s="613">
        <v>2013</v>
      </c>
      <c r="F1149" s="610">
        <v>2012.1</v>
      </c>
    </row>
    <row r="1150" spans="2:6">
      <c r="B1150" s="613">
        <v>19</v>
      </c>
      <c r="C1150" s="613">
        <v>17</v>
      </c>
      <c r="D1150" s="613">
        <v>11</v>
      </c>
      <c r="E1150" s="613">
        <v>2013</v>
      </c>
      <c r="F1150" s="610">
        <v>2051.1</v>
      </c>
    </row>
    <row r="1151" spans="2:6">
      <c r="B1151" s="613">
        <v>20</v>
      </c>
      <c r="C1151" s="613">
        <v>17</v>
      </c>
      <c r="D1151" s="613">
        <v>11</v>
      </c>
      <c r="E1151" s="613">
        <v>2013</v>
      </c>
      <c r="F1151" s="610">
        <v>2054.1999999999998</v>
      </c>
    </row>
    <row r="1152" spans="2:6">
      <c r="B1152" s="613">
        <v>21</v>
      </c>
      <c r="C1152" s="613">
        <v>17</v>
      </c>
      <c r="D1152" s="613">
        <v>11</v>
      </c>
      <c r="E1152" s="613">
        <v>2013</v>
      </c>
      <c r="F1152" s="610">
        <v>2120.5</v>
      </c>
    </row>
    <row r="1153" spans="2:6">
      <c r="B1153" s="613">
        <v>22</v>
      </c>
      <c r="C1153" s="613">
        <v>17</v>
      </c>
      <c r="D1153" s="613">
        <v>11</v>
      </c>
      <c r="E1153" s="613">
        <v>2013</v>
      </c>
      <c r="F1153" s="610">
        <v>2173.1999999999998</v>
      </c>
    </row>
    <row r="1154" spans="2:6">
      <c r="B1154" s="613">
        <v>23</v>
      </c>
      <c r="C1154" s="613">
        <v>17</v>
      </c>
      <c r="D1154" s="613">
        <v>11</v>
      </c>
      <c r="E1154" s="613">
        <v>2013</v>
      </c>
      <c r="F1154" s="610">
        <v>2141.6</v>
      </c>
    </row>
    <row r="1155" spans="2:6">
      <c r="B1155" s="613">
        <v>24</v>
      </c>
      <c r="C1155" s="613">
        <v>17</v>
      </c>
      <c r="D1155" s="613">
        <v>11</v>
      </c>
      <c r="E1155" s="613">
        <v>2013</v>
      </c>
      <c r="F1155" s="610">
        <v>2119</v>
      </c>
    </row>
    <row r="1156" spans="2:6">
      <c r="B1156" s="613">
        <v>1</v>
      </c>
      <c r="C1156" s="613">
        <v>18</v>
      </c>
      <c r="D1156" s="613">
        <v>11</v>
      </c>
      <c r="E1156" s="613">
        <v>2013</v>
      </c>
      <c r="F1156" s="610">
        <v>2075.8000000000002</v>
      </c>
    </row>
    <row r="1157" spans="2:6">
      <c r="B1157" s="613">
        <v>2</v>
      </c>
      <c r="C1157" s="613">
        <v>18</v>
      </c>
      <c r="D1157" s="613">
        <v>11</v>
      </c>
      <c r="E1157" s="613">
        <v>2013</v>
      </c>
      <c r="F1157" s="610">
        <v>2073.6999999999998</v>
      </c>
    </row>
    <row r="1158" spans="2:6">
      <c r="B1158" s="613">
        <v>3</v>
      </c>
      <c r="C1158" s="613">
        <v>18</v>
      </c>
      <c r="D1158" s="613">
        <v>11</v>
      </c>
      <c r="E1158" s="613">
        <v>2013</v>
      </c>
      <c r="F1158" s="610">
        <v>2013.7</v>
      </c>
    </row>
    <row r="1159" spans="2:6">
      <c r="B1159" s="613">
        <v>4</v>
      </c>
      <c r="C1159" s="613">
        <v>18</v>
      </c>
      <c r="D1159" s="613">
        <v>11</v>
      </c>
      <c r="E1159" s="613">
        <v>2013</v>
      </c>
      <c r="F1159" s="610">
        <v>2055.4</v>
      </c>
    </row>
    <row r="1160" spans="2:6">
      <c r="B1160" s="613">
        <v>5</v>
      </c>
      <c r="C1160" s="613">
        <v>18</v>
      </c>
      <c r="D1160" s="613">
        <v>11</v>
      </c>
      <c r="E1160" s="613">
        <v>2013</v>
      </c>
      <c r="F1160" s="610">
        <v>2015.5</v>
      </c>
    </row>
    <row r="1161" spans="2:6">
      <c r="B1161" s="613">
        <v>6</v>
      </c>
      <c r="C1161" s="613">
        <v>18</v>
      </c>
      <c r="D1161" s="613">
        <v>11</v>
      </c>
      <c r="E1161" s="613">
        <v>2013</v>
      </c>
      <c r="F1161" s="610">
        <v>2039.2</v>
      </c>
    </row>
    <row r="1162" spans="2:6">
      <c r="B1162" s="613">
        <v>7</v>
      </c>
      <c r="C1162" s="613">
        <v>18</v>
      </c>
      <c r="D1162" s="613">
        <v>11</v>
      </c>
      <c r="E1162" s="613">
        <v>2013</v>
      </c>
      <c r="F1162" s="610">
        <v>2040.5</v>
      </c>
    </row>
    <row r="1163" spans="2:6">
      <c r="B1163" s="613">
        <v>8</v>
      </c>
      <c r="C1163" s="613">
        <v>18</v>
      </c>
      <c r="D1163" s="613">
        <v>11</v>
      </c>
      <c r="E1163" s="613">
        <v>2013</v>
      </c>
      <c r="F1163" s="610">
        <v>1996</v>
      </c>
    </row>
    <row r="1164" spans="2:6">
      <c r="B1164" s="613">
        <v>9</v>
      </c>
      <c r="C1164" s="613">
        <v>18</v>
      </c>
      <c r="D1164" s="613">
        <v>11</v>
      </c>
      <c r="E1164" s="613">
        <v>2013</v>
      </c>
      <c r="F1164" s="610">
        <v>2018.8</v>
      </c>
    </row>
    <row r="1165" spans="2:6">
      <c r="B1165" s="613">
        <v>10</v>
      </c>
      <c r="C1165" s="613">
        <v>18</v>
      </c>
      <c r="D1165" s="613">
        <v>11</v>
      </c>
      <c r="E1165" s="613">
        <v>2013</v>
      </c>
      <c r="F1165" s="610">
        <v>2043.1</v>
      </c>
    </row>
    <row r="1166" spans="2:6">
      <c r="B1166" s="613">
        <v>11</v>
      </c>
      <c r="C1166" s="613">
        <v>18</v>
      </c>
      <c r="D1166" s="613">
        <v>11</v>
      </c>
      <c r="E1166" s="613">
        <v>2013</v>
      </c>
      <c r="F1166" s="610">
        <v>2091.5</v>
      </c>
    </row>
    <row r="1167" spans="2:6">
      <c r="B1167" s="613">
        <v>12</v>
      </c>
      <c r="C1167" s="613">
        <v>18</v>
      </c>
      <c r="D1167" s="613">
        <v>11</v>
      </c>
      <c r="E1167" s="613">
        <v>2013</v>
      </c>
      <c r="F1167" s="610">
        <v>2031</v>
      </c>
    </row>
    <row r="1168" spans="2:6">
      <c r="B1168" s="613">
        <v>13</v>
      </c>
      <c r="C1168" s="613">
        <v>18</v>
      </c>
      <c r="D1168" s="613">
        <v>11</v>
      </c>
      <c r="E1168" s="613">
        <v>2013</v>
      </c>
      <c r="F1168" s="610">
        <v>2022.3</v>
      </c>
    </row>
    <row r="1169" spans="2:14">
      <c r="B1169" s="613">
        <v>14</v>
      </c>
      <c r="C1169" s="613">
        <v>18</v>
      </c>
      <c r="D1169" s="613">
        <v>11</v>
      </c>
      <c r="E1169" s="613">
        <v>2013</v>
      </c>
      <c r="F1169" s="610">
        <v>2017.8</v>
      </c>
    </row>
    <row r="1170" spans="2:14">
      <c r="B1170" s="613">
        <v>15</v>
      </c>
      <c r="C1170" s="613">
        <v>18</v>
      </c>
      <c r="D1170" s="613">
        <v>11</v>
      </c>
      <c r="E1170" s="613">
        <v>2013</v>
      </c>
      <c r="F1170" s="610">
        <v>2024.7</v>
      </c>
    </row>
    <row r="1171" spans="2:14">
      <c r="B1171" s="613">
        <v>16</v>
      </c>
      <c r="C1171" s="613">
        <v>18</v>
      </c>
      <c r="D1171" s="613">
        <v>11</v>
      </c>
      <c r="E1171" s="613">
        <v>2013</v>
      </c>
      <c r="F1171" s="610">
        <v>2026.6</v>
      </c>
    </row>
    <row r="1172" spans="2:14">
      <c r="B1172" s="613">
        <v>17</v>
      </c>
      <c r="C1172" s="613">
        <v>18</v>
      </c>
      <c r="D1172" s="613">
        <v>11</v>
      </c>
      <c r="E1172" s="613">
        <v>2013</v>
      </c>
      <c r="F1172" s="610">
        <v>2037.5</v>
      </c>
    </row>
    <row r="1173" spans="2:14">
      <c r="B1173" s="613">
        <v>18</v>
      </c>
      <c r="C1173" s="613">
        <v>18</v>
      </c>
      <c r="D1173" s="613">
        <v>11</v>
      </c>
      <c r="E1173" s="613">
        <v>2013</v>
      </c>
      <c r="F1173" s="610">
        <v>1998.1</v>
      </c>
    </row>
    <row r="1174" spans="2:14">
      <c r="B1174" s="613">
        <v>19</v>
      </c>
      <c r="C1174" s="613">
        <v>18</v>
      </c>
      <c r="D1174" s="613">
        <v>11</v>
      </c>
      <c r="E1174" s="613">
        <v>2013</v>
      </c>
      <c r="F1174" s="610">
        <v>1964</v>
      </c>
    </row>
    <row r="1175" spans="2:14">
      <c r="B1175" s="613">
        <v>20</v>
      </c>
      <c r="C1175" s="613">
        <v>18</v>
      </c>
      <c r="D1175" s="613">
        <v>11</v>
      </c>
      <c r="E1175" s="613">
        <v>2013</v>
      </c>
      <c r="F1175" s="610">
        <v>1974.5</v>
      </c>
    </row>
    <row r="1176" spans="2:14">
      <c r="B1176" s="613">
        <v>21</v>
      </c>
      <c r="C1176" s="613">
        <v>18</v>
      </c>
      <c r="D1176" s="613">
        <v>11</v>
      </c>
      <c r="E1176" s="613">
        <v>2013</v>
      </c>
      <c r="F1176" s="610">
        <v>2043.6</v>
      </c>
    </row>
    <row r="1177" spans="2:14">
      <c r="B1177" s="612">
        <v>22</v>
      </c>
      <c r="C1177" s="612">
        <v>18</v>
      </c>
      <c r="D1177" s="612">
        <v>11</v>
      </c>
      <c r="E1177" s="612">
        <v>2013</v>
      </c>
      <c r="F1177" s="609">
        <v>2169.6</v>
      </c>
      <c r="G1177" s="56"/>
      <c r="H1177" s="56"/>
      <c r="I1177" s="56"/>
      <c r="J1177" s="56"/>
      <c r="K1177" s="56"/>
      <c r="L1177" s="56"/>
      <c r="M1177" s="56"/>
      <c r="N1177" s="56"/>
    </row>
    <row r="1178" spans="2:14">
      <c r="B1178" s="613">
        <v>23</v>
      </c>
      <c r="C1178" s="613">
        <v>18</v>
      </c>
      <c r="D1178" s="613">
        <v>11</v>
      </c>
      <c r="E1178" s="613">
        <v>2013</v>
      </c>
      <c r="F1178" s="610">
        <v>2125.4</v>
      </c>
    </row>
    <row r="1179" spans="2:14">
      <c r="B1179" s="613">
        <v>24</v>
      </c>
      <c r="C1179" s="613">
        <v>18</v>
      </c>
      <c r="D1179" s="613">
        <v>11</v>
      </c>
      <c r="E1179" s="613">
        <v>2013</v>
      </c>
      <c r="F1179" s="610">
        <v>2093.1</v>
      </c>
    </row>
    <row r="1180" spans="2:14">
      <c r="B1180" s="613">
        <v>1</v>
      </c>
      <c r="C1180" s="613">
        <v>19</v>
      </c>
      <c r="D1180" s="613">
        <v>11</v>
      </c>
      <c r="E1180" s="613">
        <v>2013</v>
      </c>
      <c r="F1180" s="610">
        <v>2098</v>
      </c>
    </row>
    <row r="1181" spans="2:14">
      <c r="B1181" s="613">
        <v>2</v>
      </c>
      <c r="C1181" s="613">
        <v>19</v>
      </c>
      <c r="D1181" s="613">
        <v>11</v>
      </c>
      <c r="E1181" s="613">
        <v>2013</v>
      </c>
      <c r="F1181" s="610">
        <v>2086.5</v>
      </c>
    </row>
    <row r="1182" spans="2:14">
      <c r="B1182" s="613">
        <v>3</v>
      </c>
      <c r="C1182" s="613">
        <v>19</v>
      </c>
      <c r="D1182" s="613">
        <v>11</v>
      </c>
      <c r="E1182" s="613">
        <v>2013</v>
      </c>
      <c r="F1182" s="610">
        <v>2048.6</v>
      </c>
    </row>
    <row r="1183" spans="2:14">
      <c r="B1183" s="613">
        <v>4</v>
      </c>
      <c r="C1183" s="613">
        <v>19</v>
      </c>
      <c r="D1183" s="613">
        <v>11</v>
      </c>
      <c r="E1183" s="613">
        <v>2013</v>
      </c>
      <c r="F1183" s="610">
        <v>2050.6</v>
      </c>
    </row>
    <row r="1184" spans="2:14">
      <c r="B1184" s="613">
        <v>5</v>
      </c>
      <c r="C1184" s="613">
        <v>19</v>
      </c>
      <c r="D1184" s="613">
        <v>11</v>
      </c>
      <c r="E1184" s="613">
        <v>2013</v>
      </c>
      <c r="F1184" s="610">
        <v>2034.9</v>
      </c>
    </row>
    <row r="1185" spans="2:6">
      <c r="B1185" s="613">
        <v>6</v>
      </c>
      <c r="C1185" s="613">
        <v>19</v>
      </c>
      <c r="D1185" s="613">
        <v>11</v>
      </c>
      <c r="E1185" s="613">
        <v>2013</v>
      </c>
      <c r="F1185" s="610">
        <v>2019.7</v>
      </c>
    </row>
    <row r="1186" spans="2:6">
      <c r="B1186" s="613">
        <v>7</v>
      </c>
      <c r="C1186" s="613">
        <v>19</v>
      </c>
      <c r="D1186" s="613">
        <v>11</v>
      </c>
      <c r="E1186" s="613">
        <v>2013</v>
      </c>
      <c r="F1186" s="610">
        <v>2045.8</v>
      </c>
    </row>
    <row r="1187" spans="2:6">
      <c r="B1187" s="613">
        <v>8</v>
      </c>
      <c r="C1187" s="613">
        <v>19</v>
      </c>
      <c r="D1187" s="613">
        <v>11</v>
      </c>
      <c r="E1187" s="613">
        <v>2013</v>
      </c>
      <c r="F1187" s="610">
        <v>2014.4</v>
      </c>
    </row>
    <row r="1188" spans="2:6">
      <c r="B1188" s="613">
        <v>9</v>
      </c>
      <c r="C1188" s="613">
        <v>19</v>
      </c>
      <c r="D1188" s="613">
        <v>11</v>
      </c>
      <c r="E1188" s="613">
        <v>2013</v>
      </c>
      <c r="F1188" s="610">
        <v>1998.2</v>
      </c>
    </row>
    <row r="1189" spans="2:6">
      <c r="B1189" s="613">
        <v>10</v>
      </c>
      <c r="C1189" s="613">
        <v>19</v>
      </c>
      <c r="D1189" s="613">
        <v>11</v>
      </c>
      <c r="E1189" s="613">
        <v>2013</v>
      </c>
      <c r="F1189" s="610">
        <v>2012.7</v>
      </c>
    </row>
    <row r="1190" spans="2:6">
      <c r="B1190" s="613">
        <v>11</v>
      </c>
      <c r="C1190" s="613">
        <v>19</v>
      </c>
      <c r="D1190" s="613">
        <v>11</v>
      </c>
      <c r="E1190" s="613">
        <v>2013</v>
      </c>
      <c r="F1190" s="610">
        <v>2016.9</v>
      </c>
    </row>
    <row r="1191" spans="2:6">
      <c r="B1191" s="613">
        <v>12</v>
      </c>
      <c r="C1191" s="613">
        <v>19</v>
      </c>
      <c r="D1191" s="613">
        <v>11</v>
      </c>
      <c r="E1191" s="613">
        <v>2013</v>
      </c>
      <c r="F1191" s="610">
        <v>1999</v>
      </c>
    </row>
    <row r="1192" spans="2:6">
      <c r="B1192" s="613">
        <v>13</v>
      </c>
      <c r="C1192" s="613">
        <v>19</v>
      </c>
      <c r="D1192" s="613">
        <v>11</v>
      </c>
      <c r="E1192" s="613">
        <v>2013</v>
      </c>
      <c r="F1192" s="610">
        <v>2000.9</v>
      </c>
    </row>
    <row r="1193" spans="2:6">
      <c r="B1193" s="613">
        <v>14</v>
      </c>
      <c r="C1193" s="613">
        <v>19</v>
      </c>
      <c r="D1193" s="613">
        <v>11</v>
      </c>
      <c r="E1193" s="613">
        <v>2013</v>
      </c>
      <c r="F1193" s="610">
        <v>2004</v>
      </c>
    </row>
    <row r="1194" spans="2:6">
      <c r="B1194" s="613">
        <v>15</v>
      </c>
      <c r="C1194" s="613">
        <v>19</v>
      </c>
      <c r="D1194" s="613">
        <v>11</v>
      </c>
      <c r="E1194" s="613">
        <v>2013</v>
      </c>
      <c r="F1194" s="610">
        <v>2013</v>
      </c>
    </row>
    <row r="1195" spans="2:6">
      <c r="B1195" s="613">
        <v>16</v>
      </c>
      <c r="C1195" s="613">
        <v>19</v>
      </c>
      <c r="D1195" s="613">
        <v>11</v>
      </c>
      <c r="E1195" s="613">
        <v>2013</v>
      </c>
      <c r="F1195" s="610">
        <v>2007.8</v>
      </c>
    </row>
    <row r="1196" spans="2:6">
      <c r="B1196" s="613">
        <v>17</v>
      </c>
      <c r="C1196" s="613">
        <v>19</v>
      </c>
      <c r="D1196" s="613">
        <v>11</v>
      </c>
      <c r="E1196" s="613">
        <v>2013</v>
      </c>
      <c r="F1196" s="610">
        <v>1992.2</v>
      </c>
    </row>
    <row r="1197" spans="2:6">
      <c r="B1197" s="613">
        <v>18</v>
      </c>
      <c r="C1197" s="613">
        <v>19</v>
      </c>
      <c r="D1197" s="613">
        <v>11</v>
      </c>
      <c r="E1197" s="613">
        <v>2013</v>
      </c>
      <c r="F1197" s="610">
        <v>1946.4</v>
      </c>
    </row>
    <row r="1198" spans="2:6">
      <c r="B1198" s="613">
        <v>19</v>
      </c>
      <c r="C1198" s="613">
        <v>19</v>
      </c>
      <c r="D1198" s="613">
        <v>11</v>
      </c>
      <c r="E1198" s="613">
        <v>2013</v>
      </c>
      <c r="F1198" s="610">
        <v>1959.9</v>
      </c>
    </row>
    <row r="1199" spans="2:6">
      <c r="B1199" s="613">
        <v>20</v>
      </c>
      <c r="C1199" s="613">
        <v>19</v>
      </c>
      <c r="D1199" s="613">
        <v>11</v>
      </c>
      <c r="E1199" s="613">
        <v>2013</v>
      </c>
      <c r="F1199" s="610">
        <v>1958</v>
      </c>
    </row>
    <row r="1200" spans="2:6">
      <c r="B1200" s="613">
        <v>21</v>
      </c>
      <c r="C1200" s="613">
        <v>19</v>
      </c>
      <c r="D1200" s="613">
        <v>11</v>
      </c>
      <c r="E1200" s="613">
        <v>2013</v>
      </c>
      <c r="F1200" s="610">
        <v>2049.5</v>
      </c>
    </row>
    <row r="1201" spans="2:6">
      <c r="B1201" s="613">
        <v>22</v>
      </c>
      <c r="C1201" s="613">
        <v>19</v>
      </c>
      <c r="D1201" s="613">
        <v>11</v>
      </c>
      <c r="E1201" s="613">
        <v>2013</v>
      </c>
      <c r="F1201" s="610">
        <v>2097.3000000000002</v>
      </c>
    </row>
    <row r="1202" spans="2:6">
      <c r="B1202" s="613">
        <v>23</v>
      </c>
      <c r="C1202" s="613">
        <v>19</v>
      </c>
      <c r="D1202" s="613">
        <v>11</v>
      </c>
      <c r="E1202" s="613">
        <v>2013</v>
      </c>
      <c r="F1202" s="610">
        <v>2091.3000000000002</v>
      </c>
    </row>
    <row r="1203" spans="2:6">
      <c r="B1203" s="613">
        <v>24</v>
      </c>
      <c r="C1203" s="613">
        <v>19</v>
      </c>
      <c r="D1203" s="613">
        <v>11</v>
      </c>
      <c r="E1203" s="613">
        <v>2013</v>
      </c>
      <c r="F1203" s="610">
        <v>2075.3000000000002</v>
      </c>
    </row>
    <row r="1204" spans="2:6">
      <c r="B1204" s="613">
        <v>1</v>
      </c>
      <c r="C1204" s="613">
        <v>20</v>
      </c>
      <c r="D1204" s="613">
        <v>11</v>
      </c>
      <c r="E1204" s="613">
        <v>2013</v>
      </c>
      <c r="F1204" s="610">
        <v>2001.1</v>
      </c>
    </row>
    <row r="1205" spans="2:6">
      <c r="B1205" s="613">
        <v>2</v>
      </c>
      <c r="C1205" s="613">
        <v>20</v>
      </c>
      <c r="D1205" s="613">
        <v>11</v>
      </c>
      <c r="E1205" s="613">
        <v>2013</v>
      </c>
      <c r="F1205" s="610">
        <v>1984.8</v>
      </c>
    </row>
    <row r="1206" spans="2:6">
      <c r="B1206" s="613">
        <v>3</v>
      </c>
      <c r="C1206" s="613">
        <v>20</v>
      </c>
      <c r="D1206" s="613">
        <v>11</v>
      </c>
      <c r="E1206" s="613">
        <v>2013</v>
      </c>
      <c r="F1206" s="610">
        <v>2000.4</v>
      </c>
    </row>
    <row r="1207" spans="2:6">
      <c r="B1207" s="613">
        <v>4</v>
      </c>
      <c r="C1207" s="613">
        <v>20</v>
      </c>
      <c r="D1207" s="613">
        <v>11</v>
      </c>
      <c r="E1207" s="613">
        <v>2013</v>
      </c>
      <c r="F1207" s="610">
        <v>2049.4</v>
      </c>
    </row>
    <row r="1208" spans="2:6">
      <c r="B1208" s="613">
        <v>5</v>
      </c>
      <c r="C1208" s="613">
        <v>20</v>
      </c>
      <c r="D1208" s="613">
        <v>11</v>
      </c>
      <c r="E1208" s="613">
        <v>2013</v>
      </c>
      <c r="F1208" s="610">
        <v>2049</v>
      </c>
    </row>
    <row r="1209" spans="2:6">
      <c r="B1209" s="613">
        <v>6</v>
      </c>
      <c r="C1209" s="613">
        <v>20</v>
      </c>
      <c r="D1209" s="613">
        <v>11</v>
      </c>
      <c r="E1209" s="613">
        <v>2013</v>
      </c>
      <c r="F1209" s="610">
        <v>2022.2</v>
      </c>
    </row>
    <row r="1210" spans="2:6">
      <c r="B1210" s="613">
        <v>7</v>
      </c>
      <c r="C1210" s="613">
        <v>20</v>
      </c>
      <c r="D1210" s="613">
        <v>11</v>
      </c>
      <c r="E1210" s="613">
        <v>2013</v>
      </c>
      <c r="F1210" s="610">
        <v>2026.6</v>
      </c>
    </row>
    <row r="1211" spans="2:6">
      <c r="B1211" s="613">
        <v>8</v>
      </c>
      <c r="C1211" s="613">
        <v>20</v>
      </c>
      <c r="D1211" s="613">
        <v>11</v>
      </c>
      <c r="E1211" s="613">
        <v>2013</v>
      </c>
      <c r="F1211" s="610">
        <v>2010.8</v>
      </c>
    </row>
    <row r="1212" spans="2:6">
      <c r="B1212" s="613">
        <v>9</v>
      </c>
      <c r="C1212" s="613">
        <v>20</v>
      </c>
      <c r="D1212" s="613">
        <v>11</v>
      </c>
      <c r="E1212" s="613">
        <v>2013</v>
      </c>
      <c r="F1212" s="610">
        <v>1991.9</v>
      </c>
    </row>
    <row r="1213" spans="2:6">
      <c r="B1213" s="613">
        <v>10</v>
      </c>
      <c r="C1213" s="613">
        <v>20</v>
      </c>
      <c r="D1213" s="613">
        <v>11</v>
      </c>
      <c r="E1213" s="613">
        <v>2013</v>
      </c>
      <c r="F1213" s="610">
        <v>2033.5</v>
      </c>
    </row>
    <row r="1214" spans="2:6">
      <c r="B1214" s="613">
        <v>11</v>
      </c>
      <c r="C1214" s="613">
        <v>20</v>
      </c>
      <c r="D1214" s="613">
        <v>11</v>
      </c>
      <c r="E1214" s="613">
        <v>2013</v>
      </c>
      <c r="F1214" s="610">
        <v>2025.8</v>
      </c>
    </row>
    <row r="1215" spans="2:6">
      <c r="B1215" s="613">
        <v>12</v>
      </c>
      <c r="C1215" s="613">
        <v>20</v>
      </c>
      <c r="D1215" s="613">
        <v>11</v>
      </c>
      <c r="E1215" s="613">
        <v>2013</v>
      </c>
      <c r="F1215" s="610">
        <v>2005.2</v>
      </c>
    </row>
    <row r="1216" spans="2:6">
      <c r="B1216" s="613">
        <v>13</v>
      </c>
      <c r="C1216" s="613">
        <v>20</v>
      </c>
      <c r="D1216" s="613">
        <v>11</v>
      </c>
      <c r="E1216" s="613">
        <v>2013</v>
      </c>
      <c r="F1216" s="610">
        <v>2014.1</v>
      </c>
    </row>
    <row r="1217" spans="2:6">
      <c r="B1217" s="613">
        <v>14</v>
      </c>
      <c r="C1217" s="613">
        <v>20</v>
      </c>
      <c r="D1217" s="613">
        <v>11</v>
      </c>
      <c r="E1217" s="613">
        <v>2013</v>
      </c>
      <c r="F1217" s="610">
        <v>2032.7</v>
      </c>
    </row>
    <row r="1218" spans="2:6">
      <c r="B1218" s="613">
        <v>15</v>
      </c>
      <c r="C1218" s="613">
        <v>20</v>
      </c>
      <c r="D1218" s="613">
        <v>11</v>
      </c>
      <c r="E1218" s="613">
        <v>2013</v>
      </c>
      <c r="F1218" s="610">
        <v>2016.5</v>
      </c>
    </row>
    <row r="1219" spans="2:6">
      <c r="B1219" s="613">
        <v>16</v>
      </c>
      <c r="C1219" s="613">
        <v>20</v>
      </c>
      <c r="D1219" s="613">
        <v>11</v>
      </c>
      <c r="E1219" s="613">
        <v>2013</v>
      </c>
      <c r="F1219" s="610">
        <v>2024</v>
      </c>
    </row>
    <row r="1220" spans="2:6">
      <c r="B1220" s="613">
        <v>17</v>
      </c>
      <c r="C1220" s="613">
        <v>20</v>
      </c>
      <c r="D1220" s="613">
        <v>11</v>
      </c>
      <c r="E1220" s="613">
        <v>2013</v>
      </c>
      <c r="F1220" s="610">
        <v>2050.4</v>
      </c>
    </row>
    <row r="1221" spans="2:6">
      <c r="B1221" s="613">
        <v>18</v>
      </c>
      <c r="C1221" s="613">
        <v>20</v>
      </c>
      <c r="D1221" s="613">
        <v>11</v>
      </c>
      <c r="E1221" s="613">
        <v>2013</v>
      </c>
      <c r="F1221" s="610">
        <v>2057.4</v>
      </c>
    </row>
    <row r="1222" spans="2:6">
      <c r="B1222" s="613">
        <v>19</v>
      </c>
      <c r="C1222" s="613">
        <v>20</v>
      </c>
      <c r="D1222" s="613">
        <v>11</v>
      </c>
      <c r="E1222" s="613">
        <v>2013</v>
      </c>
      <c r="F1222" s="610">
        <v>2070.4</v>
      </c>
    </row>
    <row r="1223" spans="2:6">
      <c r="B1223" s="613">
        <v>20</v>
      </c>
      <c r="C1223" s="613">
        <v>20</v>
      </c>
      <c r="D1223" s="613">
        <v>11</v>
      </c>
      <c r="E1223" s="613">
        <v>2013</v>
      </c>
      <c r="F1223" s="610">
        <v>2059.6</v>
      </c>
    </row>
    <row r="1224" spans="2:6">
      <c r="B1224" s="613">
        <v>21</v>
      </c>
      <c r="C1224" s="613">
        <v>20</v>
      </c>
      <c r="D1224" s="613">
        <v>11</v>
      </c>
      <c r="E1224" s="613">
        <v>2013</v>
      </c>
      <c r="F1224" s="610">
        <v>2090.6999999999998</v>
      </c>
    </row>
    <row r="1225" spans="2:6">
      <c r="B1225" s="613">
        <v>22</v>
      </c>
      <c r="C1225" s="613">
        <v>20</v>
      </c>
      <c r="D1225" s="613">
        <v>11</v>
      </c>
      <c r="E1225" s="613">
        <v>2013</v>
      </c>
      <c r="F1225" s="610">
        <v>2160</v>
      </c>
    </row>
    <row r="1226" spans="2:6">
      <c r="B1226" s="613">
        <v>23</v>
      </c>
      <c r="C1226" s="613">
        <v>20</v>
      </c>
      <c r="D1226" s="613">
        <v>11</v>
      </c>
      <c r="E1226" s="613">
        <v>2013</v>
      </c>
      <c r="F1226" s="610">
        <v>2146.8000000000002</v>
      </c>
    </row>
    <row r="1227" spans="2:6">
      <c r="B1227" s="613">
        <v>24</v>
      </c>
      <c r="C1227" s="613">
        <v>20</v>
      </c>
      <c r="D1227" s="613">
        <v>11</v>
      </c>
      <c r="E1227" s="613">
        <v>2013</v>
      </c>
      <c r="F1227" s="610">
        <v>2098.4</v>
      </c>
    </row>
    <row r="1228" spans="2:6">
      <c r="B1228" s="613">
        <v>1</v>
      </c>
      <c r="C1228" s="613">
        <v>21</v>
      </c>
      <c r="D1228" s="613">
        <v>11</v>
      </c>
      <c r="E1228" s="613">
        <v>2013</v>
      </c>
      <c r="F1228" s="610">
        <v>2059</v>
      </c>
    </row>
    <row r="1229" spans="2:6">
      <c r="B1229" s="613">
        <v>2</v>
      </c>
      <c r="C1229" s="613">
        <v>21</v>
      </c>
      <c r="D1229" s="613">
        <v>11</v>
      </c>
      <c r="E1229" s="613">
        <v>2013</v>
      </c>
      <c r="F1229" s="610">
        <v>2019</v>
      </c>
    </row>
    <row r="1230" spans="2:6">
      <c r="B1230" s="613">
        <v>3</v>
      </c>
      <c r="C1230" s="613">
        <v>21</v>
      </c>
      <c r="D1230" s="613">
        <v>11</v>
      </c>
      <c r="E1230" s="613">
        <v>2013</v>
      </c>
      <c r="F1230" s="610">
        <v>2025.4</v>
      </c>
    </row>
    <row r="1231" spans="2:6">
      <c r="B1231" s="613">
        <v>4</v>
      </c>
      <c r="C1231" s="613">
        <v>21</v>
      </c>
      <c r="D1231" s="613">
        <v>11</v>
      </c>
      <c r="E1231" s="613">
        <v>2013</v>
      </c>
      <c r="F1231" s="610">
        <v>2041.1</v>
      </c>
    </row>
    <row r="1232" spans="2:6">
      <c r="B1232" s="613">
        <v>5</v>
      </c>
      <c r="C1232" s="613">
        <v>21</v>
      </c>
      <c r="D1232" s="613">
        <v>11</v>
      </c>
      <c r="E1232" s="613">
        <v>2013</v>
      </c>
      <c r="F1232" s="610">
        <v>2025.7</v>
      </c>
    </row>
    <row r="1233" spans="2:6">
      <c r="B1233" s="613">
        <v>6</v>
      </c>
      <c r="C1233" s="613">
        <v>21</v>
      </c>
      <c r="D1233" s="613">
        <v>11</v>
      </c>
      <c r="E1233" s="613">
        <v>2013</v>
      </c>
      <c r="F1233" s="610">
        <v>1976.1</v>
      </c>
    </row>
    <row r="1234" spans="2:6">
      <c r="B1234" s="613">
        <v>7</v>
      </c>
      <c r="C1234" s="613">
        <v>21</v>
      </c>
      <c r="D1234" s="613">
        <v>11</v>
      </c>
      <c r="E1234" s="613">
        <v>2013</v>
      </c>
      <c r="F1234" s="610">
        <v>2005</v>
      </c>
    </row>
    <row r="1235" spans="2:6">
      <c r="B1235" s="613">
        <v>8</v>
      </c>
      <c r="C1235" s="613">
        <v>21</v>
      </c>
      <c r="D1235" s="613">
        <v>11</v>
      </c>
      <c r="E1235" s="613">
        <v>2013</v>
      </c>
      <c r="F1235" s="610">
        <v>1995.7</v>
      </c>
    </row>
    <row r="1236" spans="2:6">
      <c r="B1236" s="613">
        <v>9</v>
      </c>
      <c r="C1236" s="613">
        <v>21</v>
      </c>
      <c r="D1236" s="613">
        <v>11</v>
      </c>
      <c r="E1236" s="613">
        <v>2013</v>
      </c>
      <c r="F1236" s="610">
        <v>1981.3</v>
      </c>
    </row>
    <row r="1237" spans="2:6">
      <c r="B1237" s="613">
        <v>10</v>
      </c>
      <c r="C1237" s="613">
        <v>21</v>
      </c>
      <c r="D1237" s="613">
        <v>11</v>
      </c>
      <c r="E1237" s="613">
        <v>2013</v>
      </c>
      <c r="F1237" s="610">
        <v>2012.2</v>
      </c>
    </row>
    <row r="1238" spans="2:6">
      <c r="B1238" s="613">
        <v>11</v>
      </c>
      <c r="C1238" s="613">
        <v>21</v>
      </c>
      <c r="D1238" s="613">
        <v>11</v>
      </c>
      <c r="E1238" s="613">
        <v>2013</v>
      </c>
      <c r="F1238" s="610">
        <v>2012.6</v>
      </c>
    </row>
    <row r="1239" spans="2:6">
      <c r="B1239" s="613">
        <v>12</v>
      </c>
      <c r="C1239" s="613">
        <v>21</v>
      </c>
      <c r="D1239" s="613">
        <v>11</v>
      </c>
      <c r="E1239" s="613">
        <v>2013</v>
      </c>
      <c r="F1239" s="610">
        <v>1998.3</v>
      </c>
    </row>
    <row r="1240" spans="2:6">
      <c r="B1240" s="613">
        <v>13</v>
      </c>
      <c r="C1240" s="613">
        <v>21</v>
      </c>
      <c r="D1240" s="613">
        <v>11</v>
      </c>
      <c r="E1240" s="613">
        <v>2013</v>
      </c>
      <c r="F1240" s="610">
        <v>1985.6</v>
      </c>
    </row>
    <row r="1241" spans="2:6">
      <c r="B1241" s="613">
        <v>14</v>
      </c>
      <c r="C1241" s="613">
        <v>21</v>
      </c>
      <c r="D1241" s="613">
        <v>11</v>
      </c>
      <c r="E1241" s="613">
        <v>2013</v>
      </c>
      <c r="F1241" s="610">
        <v>1979.9</v>
      </c>
    </row>
    <row r="1242" spans="2:6">
      <c r="B1242" s="613">
        <v>15</v>
      </c>
      <c r="C1242" s="613">
        <v>21</v>
      </c>
      <c r="D1242" s="613">
        <v>11</v>
      </c>
      <c r="E1242" s="613">
        <v>2013</v>
      </c>
      <c r="F1242" s="610">
        <v>2003.6</v>
      </c>
    </row>
    <row r="1243" spans="2:6">
      <c r="B1243" s="613">
        <v>16</v>
      </c>
      <c r="C1243" s="613">
        <v>21</v>
      </c>
      <c r="D1243" s="613">
        <v>11</v>
      </c>
      <c r="E1243" s="613">
        <v>2013</v>
      </c>
      <c r="F1243" s="610">
        <v>2049.5</v>
      </c>
    </row>
    <row r="1244" spans="2:6">
      <c r="B1244" s="613">
        <v>17</v>
      </c>
      <c r="C1244" s="613">
        <v>21</v>
      </c>
      <c r="D1244" s="613">
        <v>11</v>
      </c>
      <c r="E1244" s="613">
        <v>2013</v>
      </c>
      <c r="F1244" s="610">
        <v>2085</v>
      </c>
    </row>
    <row r="1245" spans="2:6">
      <c r="B1245" s="613">
        <v>18</v>
      </c>
      <c r="C1245" s="613">
        <v>21</v>
      </c>
      <c r="D1245" s="613">
        <v>11</v>
      </c>
      <c r="E1245" s="613">
        <v>2013</v>
      </c>
      <c r="F1245" s="610">
        <v>2088.8000000000002</v>
      </c>
    </row>
    <row r="1246" spans="2:6">
      <c r="B1246" s="613">
        <v>19</v>
      </c>
      <c r="C1246" s="613">
        <v>21</v>
      </c>
      <c r="D1246" s="613">
        <v>11</v>
      </c>
      <c r="E1246" s="613">
        <v>2013</v>
      </c>
      <c r="F1246" s="610">
        <v>2075.9</v>
      </c>
    </row>
    <row r="1247" spans="2:6">
      <c r="B1247" s="613">
        <v>20</v>
      </c>
      <c r="C1247" s="613">
        <v>21</v>
      </c>
      <c r="D1247" s="613">
        <v>11</v>
      </c>
      <c r="E1247" s="613">
        <v>2013</v>
      </c>
      <c r="F1247" s="610">
        <v>2081.3000000000002</v>
      </c>
    </row>
    <row r="1248" spans="2:6">
      <c r="B1248" s="613">
        <v>21</v>
      </c>
      <c r="C1248" s="613">
        <v>21</v>
      </c>
      <c r="D1248" s="613">
        <v>11</v>
      </c>
      <c r="E1248" s="613">
        <v>2013</v>
      </c>
      <c r="F1248" s="610">
        <v>2097.5</v>
      </c>
    </row>
    <row r="1249" spans="2:6">
      <c r="B1249" s="613">
        <v>22</v>
      </c>
      <c r="C1249" s="613">
        <v>21</v>
      </c>
      <c r="D1249" s="613">
        <v>11</v>
      </c>
      <c r="E1249" s="613">
        <v>2013</v>
      </c>
      <c r="F1249" s="610">
        <v>2180.9</v>
      </c>
    </row>
    <row r="1250" spans="2:6">
      <c r="B1250" s="613">
        <v>23</v>
      </c>
      <c r="C1250" s="613">
        <v>21</v>
      </c>
      <c r="D1250" s="613">
        <v>11</v>
      </c>
      <c r="E1250" s="613">
        <v>2013</v>
      </c>
      <c r="F1250" s="610">
        <v>2152.1</v>
      </c>
    </row>
    <row r="1251" spans="2:6">
      <c r="B1251" s="613">
        <v>24</v>
      </c>
      <c r="C1251" s="613">
        <v>21</v>
      </c>
      <c r="D1251" s="613">
        <v>11</v>
      </c>
      <c r="E1251" s="613">
        <v>2013</v>
      </c>
      <c r="F1251" s="610">
        <v>2141.3000000000002</v>
      </c>
    </row>
    <row r="1252" spans="2:6">
      <c r="B1252" s="613">
        <v>1</v>
      </c>
      <c r="C1252" s="613">
        <v>22</v>
      </c>
      <c r="D1252" s="613">
        <v>11</v>
      </c>
      <c r="E1252" s="613">
        <v>2013</v>
      </c>
      <c r="F1252" s="610">
        <v>2118.6999999999998</v>
      </c>
    </row>
    <row r="1253" spans="2:6">
      <c r="B1253" s="613">
        <v>2</v>
      </c>
      <c r="C1253" s="613">
        <v>22</v>
      </c>
      <c r="D1253" s="613">
        <v>11</v>
      </c>
      <c r="E1253" s="613">
        <v>2013</v>
      </c>
      <c r="F1253" s="610">
        <v>2106.6</v>
      </c>
    </row>
    <row r="1254" spans="2:6">
      <c r="B1254" s="613">
        <v>3</v>
      </c>
      <c r="C1254" s="613">
        <v>22</v>
      </c>
      <c r="D1254" s="613">
        <v>11</v>
      </c>
      <c r="E1254" s="613">
        <v>2013</v>
      </c>
      <c r="F1254" s="610">
        <v>2078.1999999999998</v>
      </c>
    </row>
    <row r="1255" spans="2:6">
      <c r="B1255" s="613">
        <v>4</v>
      </c>
      <c r="C1255" s="613">
        <v>22</v>
      </c>
      <c r="D1255" s="613">
        <v>11</v>
      </c>
      <c r="E1255" s="613">
        <v>2013</v>
      </c>
      <c r="F1255" s="610">
        <v>2054.6999999999998</v>
      </c>
    </row>
    <row r="1256" spans="2:6">
      <c r="B1256" s="613">
        <v>5</v>
      </c>
      <c r="C1256" s="613">
        <v>22</v>
      </c>
      <c r="D1256" s="613">
        <v>11</v>
      </c>
      <c r="E1256" s="613">
        <v>2013</v>
      </c>
      <c r="F1256" s="610">
        <v>2072.4</v>
      </c>
    </row>
    <row r="1257" spans="2:6">
      <c r="B1257" s="613">
        <v>6</v>
      </c>
      <c r="C1257" s="613">
        <v>22</v>
      </c>
      <c r="D1257" s="613">
        <v>11</v>
      </c>
      <c r="E1257" s="613">
        <v>2013</v>
      </c>
      <c r="F1257" s="610">
        <v>2049.9</v>
      </c>
    </row>
    <row r="1258" spans="2:6">
      <c r="B1258" s="613">
        <v>7</v>
      </c>
      <c r="C1258" s="613">
        <v>22</v>
      </c>
      <c r="D1258" s="613">
        <v>11</v>
      </c>
      <c r="E1258" s="613">
        <v>2013</v>
      </c>
      <c r="F1258" s="610">
        <v>2053.3000000000002</v>
      </c>
    </row>
    <row r="1259" spans="2:6">
      <c r="B1259" s="613">
        <v>8</v>
      </c>
      <c r="C1259" s="613">
        <v>22</v>
      </c>
      <c r="D1259" s="613">
        <v>11</v>
      </c>
      <c r="E1259" s="613">
        <v>2013</v>
      </c>
      <c r="F1259" s="610">
        <v>2033.9</v>
      </c>
    </row>
    <row r="1260" spans="2:6">
      <c r="B1260" s="613">
        <v>9</v>
      </c>
      <c r="C1260" s="613">
        <v>22</v>
      </c>
      <c r="D1260" s="613">
        <v>11</v>
      </c>
      <c r="E1260" s="613">
        <v>2013</v>
      </c>
      <c r="F1260" s="610">
        <v>1994.7</v>
      </c>
    </row>
    <row r="1261" spans="2:6">
      <c r="B1261" s="613">
        <v>10</v>
      </c>
      <c r="C1261" s="613">
        <v>22</v>
      </c>
      <c r="D1261" s="613">
        <v>11</v>
      </c>
      <c r="E1261" s="613">
        <v>2013</v>
      </c>
      <c r="F1261" s="610">
        <v>2008.5</v>
      </c>
    </row>
    <row r="1262" spans="2:6">
      <c r="B1262" s="613">
        <v>11</v>
      </c>
      <c r="C1262" s="613">
        <v>22</v>
      </c>
      <c r="D1262" s="613">
        <v>11</v>
      </c>
      <c r="E1262" s="613">
        <v>2013</v>
      </c>
      <c r="F1262" s="610">
        <v>1999.8</v>
      </c>
    </row>
    <row r="1263" spans="2:6">
      <c r="B1263" s="613">
        <v>12</v>
      </c>
      <c r="C1263" s="613">
        <v>22</v>
      </c>
      <c r="D1263" s="613">
        <v>11</v>
      </c>
      <c r="E1263" s="613">
        <v>2013</v>
      </c>
      <c r="F1263" s="610">
        <v>1990.6</v>
      </c>
    </row>
    <row r="1264" spans="2:6">
      <c r="B1264" s="613">
        <v>13</v>
      </c>
      <c r="C1264" s="613">
        <v>22</v>
      </c>
      <c r="D1264" s="613">
        <v>11</v>
      </c>
      <c r="E1264" s="613">
        <v>2013</v>
      </c>
      <c r="F1264" s="610">
        <v>1988.3</v>
      </c>
    </row>
    <row r="1265" spans="2:6">
      <c r="B1265" s="613">
        <v>14</v>
      </c>
      <c r="C1265" s="613">
        <v>22</v>
      </c>
      <c r="D1265" s="613">
        <v>11</v>
      </c>
      <c r="E1265" s="613">
        <v>2013</v>
      </c>
      <c r="F1265" s="610">
        <v>2007.3</v>
      </c>
    </row>
    <row r="1266" spans="2:6">
      <c r="B1266" s="613">
        <v>15</v>
      </c>
      <c r="C1266" s="613">
        <v>22</v>
      </c>
      <c r="D1266" s="613">
        <v>11</v>
      </c>
      <c r="E1266" s="613">
        <v>2013</v>
      </c>
      <c r="F1266" s="610">
        <v>2016.5</v>
      </c>
    </row>
    <row r="1267" spans="2:6">
      <c r="B1267" s="613">
        <v>16</v>
      </c>
      <c r="C1267" s="613">
        <v>22</v>
      </c>
      <c r="D1267" s="613">
        <v>11</v>
      </c>
      <c r="E1267" s="613">
        <v>2013</v>
      </c>
      <c r="F1267" s="610">
        <v>2030</v>
      </c>
    </row>
    <row r="1268" spans="2:6">
      <c r="B1268" s="613">
        <v>17</v>
      </c>
      <c r="C1268" s="613">
        <v>22</v>
      </c>
      <c r="D1268" s="613">
        <v>11</v>
      </c>
      <c r="E1268" s="613">
        <v>2013</v>
      </c>
      <c r="F1268" s="610">
        <v>2056.6999999999998</v>
      </c>
    </row>
    <row r="1269" spans="2:6">
      <c r="B1269" s="613">
        <v>18</v>
      </c>
      <c r="C1269" s="613">
        <v>22</v>
      </c>
      <c r="D1269" s="613">
        <v>11</v>
      </c>
      <c r="E1269" s="613">
        <v>2013</v>
      </c>
      <c r="F1269" s="610">
        <v>2051</v>
      </c>
    </row>
    <row r="1270" spans="2:6">
      <c r="B1270" s="613">
        <v>19</v>
      </c>
      <c r="C1270" s="613">
        <v>22</v>
      </c>
      <c r="D1270" s="613">
        <v>11</v>
      </c>
      <c r="E1270" s="613">
        <v>2013</v>
      </c>
      <c r="F1270" s="610">
        <v>2033.2</v>
      </c>
    </row>
    <row r="1271" spans="2:6">
      <c r="B1271" s="613">
        <v>20</v>
      </c>
      <c r="C1271" s="613">
        <v>22</v>
      </c>
      <c r="D1271" s="613">
        <v>11</v>
      </c>
      <c r="E1271" s="613">
        <v>2013</v>
      </c>
      <c r="F1271" s="610">
        <v>2028.1</v>
      </c>
    </row>
    <row r="1272" spans="2:6">
      <c r="B1272" s="613">
        <v>21</v>
      </c>
      <c r="C1272" s="613">
        <v>22</v>
      </c>
      <c r="D1272" s="613">
        <v>11</v>
      </c>
      <c r="E1272" s="613">
        <v>2013</v>
      </c>
      <c r="F1272" s="610">
        <v>2048.1</v>
      </c>
    </row>
    <row r="1273" spans="2:6">
      <c r="B1273" s="613">
        <v>22</v>
      </c>
      <c r="C1273" s="613">
        <v>22</v>
      </c>
      <c r="D1273" s="613">
        <v>11</v>
      </c>
      <c r="E1273" s="613">
        <v>2013</v>
      </c>
      <c r="F1273" s="610">
        <v>2109.5</v>
      </c>
    </row>
    <row r="1274" spans="2:6">
      <c r="B1274" s="613">
        <v>23</v>
      </c>
      <c r="C1274" s="613">
        <v>22</v>
      </c>
      <c r="D1274" s="613">
        <v>11</v>
      </c>
      <c r="E1274" s="613">
        <v>2013</v>
      </c>
      <c r="F1274" s="610">
        <v>2128.4</v>
      </c>
    </row>
    <row r="1275" spans="2:6">
      <c r="B1275" s="613">
        <v>24</v>
      </c>
      <c r="C1275" s="613">
        <v>22</v>
      </c>
      <c r="D1275" s="613">
        <v>11</v>
      </c>
      <c r="E1275" s="613">
        <v>2013</v>
      </c>
      <c r="F1275" s="610">
        <v>2124.3000000000002</v>
      </c>
    </row>
    <row r="1276" spans="2:6">
      <c r="B1276" s="613">
        <v>1</v>
      </c>
      <c r="C1276" s="613">
        <v>23</v>
      </c>
      <c r="D1276" s="613">
        <v>11</v>
      </c>
      <c r="E1276" s="613">
        <v>2013</v>
      </c>
      <c r="F1276" s="610">
        <v>2105.8000000000002</v>
      </c>
    </row>
    <row r="1277" spans="2:6">
      <c r="B1277" s="613">
        <v>2</v>
      </c>
      <c r="C1277" s="613">
        <v>23</v>
      </c>
      <c r="D1277" s="613">
        <v>11</v>
      </c>
      <c r="E1277" s="613">
        <v>2013</v>
      </c>
      <c r="F1277" s="610">
        <v>2088.1</v>
      </c>
    </row>
    <row r="1278" spans="2:6">
      <c r="B1278" s="613">
        <v>3</v>
      </c>
      <c r="C1278" s="613">
        <v>23</v>
      </c>
      <c r="D1278" s="613">
        <v>11</v>
      </c>
      <c r="E1278" s="613">
        <v>2013</v>
      </c>
      <c r="F1278" s="610">
        <v>2059.1</v>
      </c>
    </row>
    <row r="1279" spans="2:6">
      <c r="B1279" s="613">
        <v>4</v>
      </c>
      <c r="C1279" s="613">
        <v>23</v>
      </c>
      <c r="D1279" s="613">
        <v>11</v>
      </c>
      <c r="E1279" s="613">
        <v>2013</v>
      </c>
      <c r="F1279" s="610">
        <v>2069.5</v>
      </c>
    </row>
    <row r="1280" spans="2:6">
      <c r="B1280" s="613">
        <v>5</v>
      </c>
      <c r="C1280" s="613">
        <v>23</v>
      </c>
      <c r="D1280" s="613">
        <v>11</v>
      </c>
      <c r="E1280" s="613">
        <v>2013</v>
      </c>
      <c r="F1280" s="610">
        <v>2066.9</v>
      </c>
    </row>
    <row r="1281" spans="2:6">
      <c r="B1281" s="613">
        <v>6</v>
      </c>
      <c r="C1281" s="613">
        <v>23</v>
      </c>
      <c r="D1281" s="613">
        <v>11</v>
      </c>
      <c r="E1281" s="613">
        <v>2013</v>
      </c>
      <c r="F1281" s="610">
        <v>2050.9</v>
      </c>
    </row>
    <row r="1282" spans="2:6">
      <c r="B1282" s="613">
        <v>7</v>
      </c>
      <c r="C1282" s="613">
        <v>23</v>
      </c>
      <c r="D1282" s="613">
        <v>11</v>
      </c>
      <c r="E1282" s="613">
        <v>2013</v>
      </c>
      <c r="F1282" s="610">
        <v>2071.4</v>
      </c>
    </row>
    <row r="1283" spans="2:6">
      <c r="B1283" s="613">
        <v>8</v>
      </c>
      <c r="C1283" s="613">
        <v>23</v>
      </c>
      <c r="D1283" s="613">
        <v>11</v>
      </c>
      <c r="E1283" s="613">
        <v>2013</v>
      </c>
      <c r="F1283" s="610">
        <v>2037.9</v>
      </c>
    </row>
    <row r="1284" spans="2:6">
      <c r="B1284" s="613">
        <v>9</v>
      </c>
      <c r="C1284" s="613">
        <v>23</v>
      </c>
      <c r="D1284" s="613">
        <v>11</v>
      </c>
      <c r="E1284" s="613">
        <v>2013</v>
      </c>
      <c r="F1284" s="610">
        <v>2010.9</v>
      </c>
    </row>
    <row r="1285" spans="2:6">
      <c r="B1285" s="613">
        <v>10</v>
      </c>
      <c r="C1285" s="613">
        <v>23</v>
      </c>
      <c r="D1285" s="613">
        <v>11</v>
      </c>
      <c r="E1285" s="613">
        <v>2013</v>
      </c>
      <c r="F1285" s="610">
        <v>2041.4</v>
      </c>
    </row>
    <row r="1286" spans="2:6">
      <c r="B1286" s="613">
        <v>11</v>
      </c>
      <c r="C1286" s="613">
        <v>23</v>
      </c>
      <c r="D1286" s="613">
        <v>11</v>
      </c>
      <c r="E1286" s="613">
        <v>2013</v>
      </c>
      <c r="F1286" s="610">
        <v>2051.6999999999998</v>
      </c>
    </row>
    <row r="1287" spans="2:6">
      <c r="B1287" s="613">
        <v>12</v>
      </c>
      <c r="C1287" s="613">
        <v>23</v>
      </c>
      <c r="D1287" s="613">
        <v>11</v>
      </c>
      <c r="E1287" s="613">
        <v>2013</v>
      </c>
      <c r="F1287" s="610">
        <v>2043.7</v>
      </c>
    </row>
    <row r="1288" spans="2:6">
      <c r="B1288" s="613">
        <v>13</v>
      </c>
      <c r="C1288" s="613">
        <v>23</v>
      </c>
      <c r="D1288" s="613">
        <v>11</v>
      </c>
      <c r="E1288" s="613">
        <v>2013</v>
      </c>
      <c r="F1288" s="610">
        <v>2046.7</v>
      </c>
    </row>
    <row r="1289" spans="2:6">
      <c r="B1289" s="613">
        <v>14</v>
      </c>
      <c r="C1289" s="613">
        <v>23</v>
      </c>
      <c r="D1289" s="613">
        <v>11</v>
      </c>
      <c r="E1289" s="613">
        <v>2013</v>
      </c>
      <c r="F1289" s="610">
        <v>2062.1</v>
      </c>
    </row>
    <row r="1290" spans="2:6">
      <c r="B1290" s="613">
        <v>15</v>
      </c>
      <c r="C1290" s="613">
        <v>23</v>
      </c>
      <c r="D1290" s="613">
        <v>11</v>
      </c>
      <c r="E1290" s="613">
        <v>2013</v>
      </c>
      <c r="F1290" s="610">
        <v>2038.8</v>
      </c>
    </row>
    <row r="1291" spans="2:6">
      <c r="B1291" s="613">
        <v>16</v>
      </c>
      <c r="C1291" s="613">
        <v>23</v>
      </c>
      <c r="D1291" s="613">
        <v>11</v>
      </c>
      <c r="E1291" s="613">
        <v>2013</v>
      </c>
      <c r="F1291" s="610">
        <v>2039.9</v>
      </c>
    </row>
    <row r="1292" spans="2:6">
      <c r="B1292" s="613">
        <v>17</v>
      </c>
      <c r="C1292" s="613">
        <v>23</v>
      </c>
      <c r="D1292" s="613">
        <v>11</v>
      </c>
      <c r="E1292" s="613">
        <v>2013</v>
      </c>
      <c r="F1292" s="610">
        <v>2004.4</v>
      </c>
    </row>
    <row r="1293" spans="2:6">
      <c r="B1293" s="613">
        <v>18</v>
      </c>
      <c r="C1293" s="613">
        <v>23</v>
      </c>
      <c r="D1293" s="613">
        <v>11</v>
      </c>
      <c r="E1293" s="613">
        <v>2013</v>
      </c>
      <c r="F1293" s="610">
        <v>1957.9</v>
      </c>
    </row>
    <row r="1294" spans="2:6">
      <c r="B1294" s="613">
        <v>19</v>
      </c>
      <c r="C1294" s="613">
        <v>23</v>
      </c>
      <c r="D1294" s="613">
        <v>11</v>
      </c>
      <c r="E1294" s="613">
        <v>2013</v>
      </c>
      <c r="F1294" s="610">
        <v>1977.2</v>
      </c>
    </row>
    <row r="1295" spans="2:6">
      <c r="B1295" s="613">
        <v>20</v>
      </c>
      <c r="C1295" s="613">
        <v>23</v>
      </c>
      <c r="D1295" s="613">
        <v>11</v>
      </c>
      <c r="E1295" s="613">
        <v>2013</v>
      </c>
      <c r="F1295" s="610">
        <v>1976.6</v>
      </c>
    </row>
    <row r="1296" spans="2:6">
      <c r="B1296" s="613">
        <v>21</v>
      </c>
      <c r="C1296" s="613">
        <v>23</v>
      </c>
      <c r="D1296" s="613">
        <v>11</v>
      </c>
      <c r="E1296" s="613">
        <v>2013</v>
      </c>
      <c r="F1296" s="610">
        <v>2050.6</v>
      </c>
    </row>
    <row r="1297" spans="2:6">
      <c r="B1297" s="613">
        <v>22</v>
      </c>
      <c r="C1297" s="613">
        <v>23</v>
      </c>
      <c r="D1297" s="613">
        <v>11</v>
      </c>
      <c r="E1297" s="613">
        <v>2013</v>
      </c>
      <c r="F1297" s="610">
        <v>2097.6999999999998</v>
      </c>
    </row>
    <row r="1298" spans="2:6">
      <c r="B1298" s="613">
        <v>23</v>
      </c>
      <c r="C1298" s="613">
        <v>23</v>
      </c>
      <c r="D1298" s="613">
        <v>11</v>
      </c>
      <c r="E1298" s="613">
        <v>2013</v>
      </c>
      <c r="F1298" s="610">
        <v>2107.1</v>
      </c>
    </row>
    <row r="1299" spans="2:6">
      <c r="B1299" s="613">
        <v>24</v>
      </c>
      <c r="C1299" s="613">
        <v>23</v>
      </c>
      <c r="D1299" s="613">
        <v>11</v>
      </c>
      <c r="E1299" s="613">
        <v>2013</v>
      </c>
      <c r="F1299" s="610">
        <v>2113.5</v>
      </c>
    </row>
    <row r="1300" spans="2:6">
      <c r="B1300" s="613">
        <v>1</v>
      </c>
      <c r="C1300" s="613">
        <v>24</v>
      </c>
      <c r="D1300" s="613">
        <v>11</v>
      </c>
      <c r="E1300" s="613">
        <v>2013</v>
      </c>
      <c r="F1300" s="610">
        <v>2102.9</v>
      </c>
    </row>
    <row r="1301" spans="2:6">
      <c r="B1301" s="613">
        <v>2</v>
      </c>
      <c r="C1301" s="613">
        <v>24</v>
      </c>
      <c r="D1301" s="613">
        <v>11</v>
      </c>
      <c r="E1301" s="613">
        <v>2013</v>
      </c>
      <c r="F1301" s="610">
        <v>2067.8000000000002</v>
      </c>
    </row>
    <row r="1302" spans="2:6">
      <c r="B1302" s="613">
        <v>3</v>
      </c>
      <c r="C1302" s="613">
        <v>24</v>
      </c>
      <c r="D1302" s="613">
        <v>11</v>
      </c>
      <c r="E1302" s="613">
        <v>2013</v>
      </c>
      <c r="F1302" s="610">
        <v>2050.6999999999998</v>
      </c>
    </row>
    <row r="1303" spans="2:6">
      <c r="B1303" s="613">
        <v>4</v>
      </c>
      <c r="C1303" s="613">
        <v>24</v>
      </c>
      <c r="D1303" s="613">
        <v>11</v>
      </c>
      <c r="E1303" s="613">
        <v>2013</v>
      </c>
      <c r="F1303" s="610">
        <v>2057.5</v>
      </c>
    </row>
    <row r="1304" spans="2:6">
      <c r="B1304" s="613">
        <v>5</v>
      </c>
      <c r="C1304" s="613">
        <v>24</v>
      </c>
      <c r="D1304" s="613">
        <v>11</v>
      </c>
      <c r="E1304" s="613">
        <v>2013</v>
      </c>
      <c r="F1304" s="610">
        <v>2063.6</v>
      </c>
    </row>
    <row r="1305" spans="2:6">
      <c r="B1305" s="613">
        <v>6</v>
      </c>
      <c r="C1305" s="613">
        <v>24</v>
      </c>
      <c r="D1305" s="613">
        <v>11</v>
      </c>
      <c r="E1305" s="613">
        <v>2013</v>
      </c>
      <c r="F1305" s="610">
        <v>2031.4</v>
      </c>
    </row>
    <row r="1306" spans="2:6">
      <c r="B1306" s="613">
        <v>7</v>
      </c>
      <c r="C1306" s="613">
        <v>24</v>
      </c>
      <c r="D1306" s="613">
        <v>11</v>
      </c>
      <c r="E1306" s="613">
        <v>2013</v>
      </c>
      <c r="F1306" s="610">
        <v>2044.7</v>
      </c>
    </row>
    <row r="1307" spans="2:6">
      <c r="B1307" s="613">
        <v>8</v>
      </c>
      <c r="C1307" s="613">
        <v>24</v>
      </c>
      <c r="D1307" s="613">
        <v>11</v>
      </c>
      <c r="E1307" s="613">
        <v>2013</v>
      </c>
      <c r="F1307" s="610">
        <v>1987</v>
      </c>
    </row>
    <row r="1308" spans="2:6">
      <c r="B1308" s="613">
        <v>9</v>
      </c>
      <c r="C1308" s="613">
        <v>24</v>
      </c>
      <c r="D1308" s="613">
        <v>11</v>
      </c>
      <c r="E1308" s="613">
        <v>2013</v>
      </c>
      <c r="F1308" s="610">
        <v>1973.1</v>
      </c>
    </row>
    <row r="1309" spans="2:6">
      <c r="B1309" s="613">
        <v>10</v>
      </c>
      <c r="C1309" s="613">
        <v>24</v>
      </c>
      <c r="D1309" s="613">
        <v>11</v>
      </c>
      <c r="E1309" s="613">
        <v>2013</v>
      </c>
      <c r="F1309" s="610">
        <v>1979.4</v>
      </c>
    </row>
    <row r="1310" spans="2:6">
      <c r="B1310" s="613">
        <v>11</v>
      </c>
      <c r="C1310" s="613">
        <v>24</v>
      </c>
      <c r="D1310" s="613">
        <v>11</v>
      </c>
      <c r="E1310" s="613">
        <v>2013</v>
      </c>
      <c r="F1310" s="610">
        <v>1977.6</v>
      </c>
    </row>
    <row r="1311" spans="2:6">
      <c r="B1311" s="613">
        <v>12</v>
      </c>
      <c r="C1311" s="613">
        <v>24</v>
      </c>
      <c r="D1311" s="613">
        <v>11</v>
      </c>
      <c r="E1311" s="613">
        <v>2013</v>
      </c>
      <c r="F1311" s="610">
        <v>1999.9</v>
      </c>
    </row>
    <row r="1312" spans="2:6">
      <c r="B1312" s="613">
        <v>13</v>
      </c>
      <c r="C1312" s="613">
        <v>24</v>
      </c>
      <c r="D1312" s="613">
        <v>11</v>
      </c>
      <c r="E1312" s="613">
        <v>2013</v>
      </c>
      <c r="F1312" s="610">
        <v>2004.7</v>
      </c>
    </row>
    <row r="1313" spans="2:6">
      <c r="B1313" s="613">
        <v>14</v>
      </c>
      <c r="C1313" s="613">
        <v>24</v>
      </c>
      <c r="D1313" s="613">
        <v>11</v>
      </c>
      <c r="E1313" s="613">
        <v>2013</v>
      </c>
      <c r="F1313" s="610">
        <v>2012.6</v>
      </c>
    </row>
    <row r="1314" spans="2:6">
      <c r="B1314" s="613">
        <v>15</v>
      </c>
      <c r="C1314" s="613">
        <v>24</v>
      </c>
      <c r="D1314" s="613">
        <v>11</v>
      </c>
      <c r="E1314" s="613">
        <v>2013</v>
      </c>
      <c r="F1314" s="610">
        <v>2019.2</v>
      </c>
    </row>
    <row r="1315" spans="2:6">
      <c r="B1315" s="613">
        <v>16</v>
      </c>
      <c r="C1315" s="613">
        <v>24</v>
      </c>
      <c r="D1315" s="613">
        <v>11</v>
      </c>
      <c r="E1315" s="613">
        <v>2013</v>
      </c>
      <c r="F1315" s="610">
        <v>2039.8</v>
      </c>
    </row>
    <row r="1316" spans="2:6">
      <c r="B1316" s="613">
        <v>17</v>
      </c>
      <c r="C1316" s="613">
        <v>24</v>
      </c>
      <c r="D1316" s="613">
        <v>11</v>
      </c>
      <c r="E1316" s="613">
        <v>2013</v>
      </c>
      <c r="F1316" s="610">
        <v>2050.1</v>
      </c>
    </row>
    <row r="1317" spans="2:6">
      <c r="B1317" s="613">
        <v>18</v>
      </c>
      <c r="C1317" s="613">
        <v>24</v>
      </c>
      <c r="D1317" s="613">
        <v>11</v>
      </c>
      <c r="E1317" s="613">
        <v>2013</v>
      </c>
      <c r="F1317" s="610">
        <v>2053.6</v>
      </c>
    </row>
    <row r="1318" spans="2:6">
      <c r="B1318" s="613">
        <v>19</v>
      </c>
      <c r="C1318" s="613">
        <v>24</v>
      </c>
      <c r="D1318" s="613">
        <v>11</v>
      </c>
      <c r="E1318" s="613">
        <v>2013</v>
      </c>
      <c r="F1318" s="610">
        <v>2065.6</v>
      </c>
    </row>
    <row r="1319" spans="2:6">
      <c r="B1319" s="613">
        <v>20</v>
      </c>
      <c r="C1319" s="613">
        <v>24</v>
      </c>
      <c r="D1319" s="613">
        <v>11</v>
      </c>
      <c r="E1319" s="613">
        <v>2013</v>
      </c>
      <c r="F1319" s="610">
        <v>2057</v>
      </c>
    </row>
    <row r="1320" spans="2:6">
      <c r="B1320" s="613">
        <v>21</v>
      </c>
      <c r="C1320" s="613">
        <v>24</v>
      </c>
      <c r="D1320" s="613">
        <v>11</v>
      </c>
      <c r="E1320" s="613">
        <v>2013</v>
      </c>
      <c r="F1320" s="610">
        <v>2086.5</v>
      </c>
    </row>
    <row r="1321" spans="2:6">
      <c r="B1321" s="613">
        <v>22</v>
      </c>
      <c r="C1321" s="613">
        <v>24</v>
      </c>
      <c r="D1321" s="613">
        <v>11</v>
      </c>
      <c r="E1321" s="613">
        <v>2013</v>
      </c>
      <c r="F1321" s="610">
        <v>2151.1</v>
      </c>
    </row>
    <row r="1322" spans="2:6">
      <c r="B1322" s="613">
        <v>23</v>
      </c>
      <c r="C1322" s="613">
        <v>24</v>
      </c>
      <c r="D1322" s="613">
        <v>11</v>
      </c>
      <c r="E1322" s="613">
        <v>2013</v>
      </c>
      <c r="F1322" s="610">
        <v>2173.6999999999998</v>
      </c>
    </row>
    <row r="1323" spans="2:6">
      <c r="B1323" s="613">
        <v>24</v>
      </c>
      <c r="C1323" s="613">
        <v>24</v>
      </c>
      <c r="D1323" s="613">
        <v>11</v>
      </c>
      <c r="E1323" s="613">
        <v>2013</v>
      </c>
      <c r="F1323" s="610">
        <v>2143.8000000000002</v>
      </c>
    </row>
    <row r="1324" spans="2:6">
      <c r="B1324" s="613">
        <v>1</v>
      </c>
      <c r="C1324" s="613">
        <v>25</v>
      </c>
      <c r="D1324" s="613">
        <v>11</v>
      </c>
      <c r="E1324" s="613">
        <v>2013</v>
      </c>
      <c r="F1324" s="610">
        <v>2112.1</v>
      </c>
    </row>
    <row r="1325" spans="2:6">
      <c r="B1325" s="613">
        <v>2</v>
      </c>
      <c r="C1325" s="613">
        <v>25</v>
      </c>
      <c r="D1325" s="613">
        <v>11</v>
      </c>
      <c r="E1325" s="613">
        <v>2013</v>
      </c>
      <c r="F1325" s="610">
        <v>2085.6999999999998</v>
      </c>
    </row>
    <row r="1326" spans="2:6">
      <c r="B1326" s="613">
        <v>3</v>
      </c>
      <c r="C1326" s="613">
        <v>25</v>
      </c>
      <c r="D1326" s="613">
        <v>11</v>
      </c>
      <c r="E1326" s="613">
        <v>2013</v>
      </c>
      <c r="F1326" s="610">
        <v>2070.5</v>
      </c>
    </row>
    <row r="1327" spans="2:6">
      <c r="B1327" s="613">
        <v>4</v>
      </c>
      <c r="C1327" s="613">
        <v>25</v>
      </c>
      <c r="D1327" s="613">
        <v>11</v>
      </c>
      <c r="E1327" s="613">
        <v>2013</v>
      </c>
      <c r="F1327" s="610">
        <v>2080.5</v>
      </c>
    </row>
    <row r="1328" spans="2:6">
      <c r="B1328" s="613">
        <v>5</v>
      </c>
      <c r="C1328" s="613">
        <v>25</v>
      </c>
      <c r="D1328" s="613">
        <v>11</v>
      </c>
      <c r="E1328" s="613">
        <v>2013</v>
      </c>
      <c r="F1328" s="610">
        <v>2072.3000000000002</v>
      </c>
    </row>
    <row r="1329" spans="2:6">
      <c r="B1329" s="613">
        <v>6</v>
      </c>
      <c r="C1329" s="613">
        <v>25</v>
      </c>
      <c r="D1329" s="613">
        <v>11</v>
      </c>
      <c r="E1329" s="613">
        <v>2013</v>
      </c>
      <c r="F1329" s="610">
        <v>2055.1999999999998</v>
      </c>
    </row>
    <row r="1330" spans="2:6">
      <c r="B1330" s="613">
        <v>7</v>
      </c>
      <c r="C1330" s="613">
        <v>25</v>
      </c>
      <c r="D1330" s="613">
        <v>11</v>
      </c>
      <c r="E1330" s="613">
        <v>2013</v>
      </c>
      <c r="F1330" s="610">
        <v>2077.5</v>
      </c>
    </row>
    <row r="1331" spans="2:6">
      <c r="B1331" s="613">
        <v>8</v>
      </c>
      <c r="C1331" s="613">
        <v>25</v>
      </c>
      <c r="D1331" s="613">
        <v>11</v>
      </c>
      <c r="E1331" s="613">
        <v>2013</v>
      </c>
      <c r="F1331" s="610">
        <v>2063.9</v>
      </c>
    </row>
    <row r="1332" spans="2:6">
      <c r="B1332" s="613">
        <v>9</v>
      </c>
      <c r="C1332" s="613">
        <v>25</v>
      </c>
      <c r="D1332" s="613">
        <v>11</v>
      </c>
      <c r="E1332" s="613">
        <v>2013</v>
      </c>
      <c r="F1332" s="610">
        <v>2057.3000000000002</v>
      </c>
    </row>
    <row r="1333" spans="2:6">
      <c r="B1333" s="613">
        <v>10</v>
      </c>
      <c r="C1333" s="613">
        <v>25</v>
      </c>
      <c r="D1333" s="613">
        <v>11</v>
      </c>
      <c r="E1333" s="613">
        <v>2013</v>
      </c>
      <c r="F1333" s="610">
        <v>2051.1</v>
      </c>
    </row>
    <row r="1334" spans="2:6">
      <c r="B1334" s="613">
        <v>11</v>
      </c>
      <c r="C1334" s="613">
        <v>25</v>
      </c>
      <c r="D1334" s="613">
        <v>11</v>
      </c>
      <c r="E1334" s="613">
        <v>2013</v>
      </c>
      <c r="F1334" s="610">
        <v>2028.4</v>
      </c>
    </row>
    <row r="1335" spans="2:6">
      <c r="B1335" s="613">
        <v>12</v>
      </c>
      <c r="C1335" s="613">
        <v>25</v>
      </c>
      <c r="D1335" s="613">
        <v>11</v>
      </c>
      <c r="E1335" s="613">
        <v>2013</v>
      </c>
      <c r="F1335" s="610">
        <v>2093.9</v>
      </c>
    </row>
    <row r="1336" spans="2:6">
      <c r="B1336" s="613">
        <v>13</v>
      </c>
      <c r="C1336" s="613">
        <v>25</v>
      </c>
      <c r="D1336" s="613">
        <v>11</v>
      </c>
      <c r="E1336" s="613">
        <v>2013</v>
      </c>
      <c r="F1336" s="610">
        <v>2073.4</v>
      </c>
    </row>
    <row r="1337" spans="2:6">
      <c r="B1337" s="613">
        <v>14</v>
      </c>
      <c r="C1337" s="613">
        <v>25</v>
      </c>
      <c r="D1337" s="613">
        <v>11</v>
      </c>
      <c r="E1337" s="613">
        <v>2013</v>
      </c>
      <c r="F1337" s="610">
        <v>2056</v>
      </c>
    </row>
    <row r="1338" spans="2:6">
      <c r="B1338" s="613">
        <v>15</v>
      </c>
      <c r="C1338" s="613">
        <v>25</v>
      </c>
      <c r="D1338" s="613">
        <v>11</v>
      </c>
      <c r="E1338" s="613">
        <v>2013</v>
      </c>
      <c r="F1338" s="610">
        <v>2027.6</v>
      </c>
    </row>
    <row r="1339" spans="2:6">
      <c r="B1339" s="613">
        <v>16</v>
      </c>
      <c r="C1339" s="613">
        <v>25</v>
      </c>
      <c r="D1339" s="613">
        <v>11</v>
      </c>
      <c r="E1339" s="613">
        <v>2013</v>
      </c>
      <c r="F1339" s="610">
        <v>2029.1</v>
      </c>
    </row>
    <row r="1340" spans="2:6">
      <c r="B1340" s="613">
        <v>17</v>
      </c>
      <c r="C1340" s="613">
        <v>25</v>
      </c>
      <c r="D1340" s="613">
        <v>11</v>
      </c>
      <c r="E1340" s="613">
        <v>2013</v>
      </c>
      <c r="F1340" s="610">
        <v>2027.6</v>
      </c>
    </row>
    <row r="1341" spans="2:6">
      <c r="B1341" s="613">
        <v>18</v>
      </c>
      <c r="C1341" s="613">
        <v>25</v>
      </c>
      <c r="D1341" s="613">
        <v>11</v>
      </c>
      <c r="E1341" s="613">
        <v>2013</v>
      </c>
      <c r="F1341" s="610">
        <v>2001.3</v>
      </c>
    </row>
    <row r="1342" spans="2:6">
      <c r="B1342" s="613">
        <v>19</v>
      </c>
      <c r="C1342" s="613">
        <v>25</v>
      </c>
      <c r="D1342" s="613">
        <v>11</v>
      </c>
      <c r="E1342" s="613">
        <v>2013</v>
      </c>
      <c r="F1342" s="610">
        <v>2012.5</v>
      </c>
    </row>
    <row r="1343" spans="2:6">
      <c r="B1343" s="613">
        <v>20</v>
      </c>
      <c r="C1343" s="613">
        <v>25</v>
      </c>
      <c r="D1343" s="613">
        <v>11</v>
      </c>
      <c r="E1343" s="613">
        <v>2013</v>
      </c>
      <c r="F1343" s="610">
        <v>1981.3</v>
      </c>
    </row>
    <row r="1344" spans="2:6">
      <c r="B1344" s="613">
        <v>21</v>
      </c>
      <c r="C1344" s="613">
        <v>25</v>
      </c>
      <c r="D1344" s="613">
        <v>11</v>
      </c>
      <c r="E1344" s="613">
        <v>2013</v>
      </c>
      <c r="F1344" s="610">
        <v>2004</v>
      </c>
    </row>
    <row r="1345" spans="2:6">
      <c r="B1345" s="613">
        <v>22</v>
      </c>
      <c r="C1345" s="613">
        <v>25</v>
      </c>
      <c r="D1345" s="613">
        <v>11</v>
      </c>
      <c r="E1345" s="613">
        <v>2013</v>
      </c>
      <c r="F1345" s="610">
        <v>2078.5</v>
      </c>
    </row>
    <row r="1346" spans="2:6">
      <c r="B1346" s="613">
        <v>23</v>
      </c>
      <c r="C1346" s="613">
        <v>25</v>
      </c>
      <c r="D1346" s="613">
        <v>11</v>
      </c>
      <c r="E1346" s="613">
        <v>2013</v>
      </c>
      <c r="F1346" s="610">
        <v>2053.4</v>
      </c>
    </row>
    <row r="1347" spans="2:6">
      <c r="B1347" s="613">
        <v>24</v>
      </c>
      <c r="C1347" s="613">
        <v>25</v>
      </c>
      <c r="D1347" s="613">
        <v>11</v>
      </c>
      <c r="E1347" s="613">
        <v>2013</v>
      </c>
      <c r="F1347" s="610">
        <v>2028.4</v>
      </c>
    </row>
    <row r="1348" spans="2:6">
      <c r="B1348" s="613">
        <v>1</v>
      </c>
      <c r="C1348" s="613">
        <v>26</v>
      </c>
      <c r="D1348" s="613">
        <v>11</v>
      </c>
      <c r="E1348" s="613">
        <v>2013</v>
      </c>
      <c r="F1348" s="610">
        <v>2030.3</v>
      </c>
    </row>
    <row r="1349" spans="2:6">
      <c r="B1349" s="613">
        <v>2</v>
      </c>
      <c r="C1349" s="613">
        <v>26</v>
      </c>
      <c r="D1349" s="613">
        <v>11</v>
      </c>
      <c r="E1349" s="613">
        <v>2013</v>
      </c>
      <c r="F1349" s="610">
        <v>2005.2</v>
      </c>
    </row>
    <row r="1350" spans="2:6">
      <c r="B1350" s="613">
        <v>3</v>
      </c>
      <c r="C1350" s="613">
        <v>26</v>
      </c>
      <c r="D1350" s="613">
        <v>11</v>
      </c>
      <c r="E1350" s="613">
        <v>2013</v>
      </c>
      <c r="F1350" s="610">
        <v>1962.8</v>
      </c>
    </row>
    <row r="1351" spans="2:6">
      <c r="B1351" s="613">
        <v>4</v>
      </c>
      <c r="C1351" s="613">
        <v>26</v>
      </c>
      <c r="D1351" s="613">
        <v>11</v>
      </c>
      <c r="E1351" s="613">
        <v>2013</v>
      </c>
      <c r="F1351" s="610">
        <v>1965.5</v>
      </c>
    </row>
    <row r="1352" spans="2:6">
      <c r="B1352" s="613">
        <v>5</v>
      </c>
      <c r="C1352" s="613">
        <v>26</v>
      </c>
      <c r="D1352" s="613">
        <v>11</v>
      </c>
      <c r="E1352" s="613">
        <v>2013</v>
      </c>
      <c r="F1352" s="610">
        <v>1971.4</v>
      </c>
    </row>
    <row r="1353" spans="2:6">
      <c r="B1353" s="613">
        <v>6</v>
      </c>
      <c r="C1353" s="613">
        <v>26</v>
      </c>
      <c r="D1353" s="613">
        <v>11</v>
      </c>
      <c r="E1353" s="613">
        <v>2013</v>
      </c>
      <c r="F1353" s="610">
        <v>1984.2</v>
      </c>
    </row>
    <row r="1354" spans="2:6">
      <c r="B1354" s="613">
        <v>7</v>
      </c>
      <c r="C1354" s="613">
        <v>26</v>
      </c>
      <c r="D1354" s="613">
        <v>11</v>
      </c>
      <c r="E1354" s="613">
        <v>2013</v>
      </c>
      <c r="F1354" s="610">
        <v>1998.9</v>
      </c>
    </row>
    <row r="1355" spans="2:6">
      <c r="B1355" s="613">
        <v>8</v>
      </c>
      <c r="C1355" s="613">
        <v>26</v>
      </c>
      <c r="D1355" s="613">
        <v>11</v>
      </c>
      <c r="E1355" s="613">
        <v>2013</v>
      </c>
      <c r="F1355" s="610">
        <v>1969.7</v>
      </c>
    </row>
    <row r="1356" spans="2:6">
      <c r="B1356" s="613">
        <v>9</v>
      </c>
      <c r="C1356" s="613">
        <v>26</v>
      </c>
      <c r="D1356" s="613">
        <v>11</v>
      </c>
      <c r="E1356" s="613">
        <v>2013</v>
      </c>
      <c r="F1356" s="610">
        <v>1922.9</v>
      </c>
    </row>
    <row r="1357" spans="2:6">
      <c r="B1357" s="613">
        <v>10</v>
      </c>
      <c r="C1357" s="613">
        <v>26</v>
      </c>
      <c r="D1357" s="613">
        <v>11</v>
      </c>
      <c r="E1357" s="613">
        <v>2013</v>
      </c>
      <c r="F1357" s="610">
        <v>1948.1</v>
      </c>
    </row>
    <row r="1358" spans="2:6">
      <c r="B1358" s="613">
        <v>11</v>
      </c>
      <c r="C1358" s="613">
        <v>26</v>
      </c>
      <c r="D1358" s="613">
        <v>11</v>
      </c>
      <c r="E1358" s="613">
        <v>2013</v>
      </c>
      <c r="F1358" s="610">
        <v>1938.7</v>
      </c>
    </row>
    <row r="1359" spans="2:6">
      <c r="B1359" s="613">
        <v>12</v>
      </c>
      <c r="C1359" s="613">
        <v>26</v>
      </c>
      <c r="D1359" s="613">
        <v>11</v>
      </c>
      <c r="E1359" s="613">
        <v>2013</v>
      </c>
      <c r="F1359" s="610">
        <v>1942.8</v>
      </c>
    </row>
    <row r="1360" spans="2:6">
      <c r="B1360" s="613">
        <v>13</v>
      </c>
      <c r="C1360" s="613">
        <v>26</v>
      </c>
      <c r="D1360" s="613">
        <v>11</v>
      </c>
      <c r="E1360" s="613">
        <v>2013</v>
      </c>
      <c r="F1360" s="610">
        <v>1901.3</v>
      </c>
    </row>
    <row r="1361" spans="2:6">
      <c r="B1361" s="613">
        <v>14</v>
      </c>
      <c r="C1361" s="613">
        <v>26</v>
      </c>
      <c r="D1361" s="613">
        <v>11</v>
      </c>
      <c r="E1361" s="613">
        <v>2013</v>
      </c>
      <c r="F1361" s="610">
        <v>1870.9</v>
      </c>
    </row>
    <row r="1362" spans="2:6">
      <c r="B1362" s="613">
        <v>15</v>
      </c>
      <c r="C1362" s="613">
        <v>26</v>
      </c>
      <c r="D1362" s="613">
        <v>11</v>
      </c>
      <c r="E1362" s="613">
        <v>2013</v>
      </c>
      <c r="F1362" s="610">
        <v>1878.6</v>
      </c>
    </row>
    <row r="1363" spans="2:6">
      <c r="B1363" s="613">
        <v>16</v>
      </c>
      <c r="C1363" s="613">
        <v>26</v>
      </c>
      <c r="D1363" s="613">
        <v>11</v>
      </c>
      <c r="E1363" s="613">
        <v>2013</v>
      </c>
      <c r="F1363" s="610">
        <v>1873.6</v>
      </c>
    </row>
    <row r="1364" spans="2:6">
      <c r="B1364" s="613">
        <v>17</v>
      </c>
      <c r="C1364" s="613">
        <v>26</v>
      </c>
      <c r="D1364" s="613">
        <v>11</v>
      </c>
      <c r="E1364" s="613">
        <v>2013</v>
      </c>
      <c r="F1364" s="610">
        <v>1903.2</v>
      </c>
    </row>
    <row r="1365" spans="2:6">
      <c r="B1365" s="613">
        <v>18</v>
      </c>
      <c r="C1365" s="613">
        <v>26</v>
      </c>
      <c r="D1365" s="613">
        <v>11</v>
      </c>
      <c r="E1365" s="613">
        <v>2013</v>
      </c>
      <c r="F1365" s="610">
        <v>1924.9</v>
      </c>
    </row>
    <row r="1366" spans="2:6">
      <c r="B1366" s="613">
        <v>19</v>
      </c>
      <c r="C1366" s="613">
        <v>26</v>
      </c>
      <c r="D1366" s="613">
        <v>11</v>
      </c>
      <c r="E1366" s="613">
        <v>2013</v>
      </c>
      <c r="F1366" s="610">
        <v>1934.2</v>
      </c>
    </row>
    <row r="1367" spans="2:6">
      <c r="B1367" s="613">
        <v>20</v>
      </c>
      <c r="C1367" s="613">
        <v>26</v>
      </c>
      <c r="D1367" s="613">
        <v>11</v>
      </c>
      <c r="E1367" s="613">
        <v>2013</v>
      </c>
      <c r="F1367" s="610">
        <v>1942.6</v>
      </c>
    </row>
    <row r="1368" spans="2:6">
      <c r="B1368" s="613">
        <v>21</v>
      </c>
      <c r="C1368" s="613">
        <v>26</v>
      </c>
      <c r="D1368" s="613">
        <v>11</v>
      </c>
      <c r="E1368" s="613">
        <v>2013</v>
      </c>
      <c r="F1368" s="610">
        <v>2008.2</v>
      </c>
    </row>
    <row r="1369" spans="2:6">
      <c r="B1369" s="613">
        <v>22</v>
      </c>
      <c r="C1369" s="613">
        <v>26</v>
      </c>
      <c r="D1369" s="613">
        <v>11</v>
      </c>
      <c r="E1369" s="613">
        <v>2013</v>
      </c>
      <c r="F1369" s="610">
        <v>2031</v>
      </c>
    </row>
    <row r="1370" spans="2:6">
      <c r="B1370" s="613">
        <v>23</v>
      </c>
      <c r="C1370" s="613">
        <v>26</v>
      </c>
      <c r="D1370" s="613">
        <v>11</v>
      </c>
      <c r="E1370" s="613">
        <v>2013</v>
      </c>
      <c r="F1370" s="610">
        <v>2026.1</v>
      </c>
    </row>
    <row r="1371" spans="2:6">
      <c r="B1371" s="613">
        <v>24</v>
      </c>
      <c r="C1371" s="613">
        <v>26</v>
      </c>
      <c r="D1371" s="613">
        <v>11</v>
      </c>
      <c r="E1371" s="613">
        <v>2013</v>
      </c>
      <c r="F1371" s="610">
        <v>1977.6</v>
      </c>
    </row>
    <row r="1372" spans="2:6">
      <c r="B1372" s="613">
        <v>1</v>
      </c>
      <c r="C1372" s="613">
        <v>27</v>
      </c>
      <c r="D1372" s="613">
        <v>11</v>
      </c>
      <c r="E1372" s="613">
        <v>2013</v>
      </c>
      <c r="F1372" s="610">
        <v>1905.1</v>
      </c>
    </row>
    <row r="1373" spans="2:6">
      <c r="B1373" s="613">
        <v>2</v>
      </c>
      <c r="C1373" s="613">
        <v>27</v>
      </c>
      <c r="D1373" s="613">
        <v>11</v>
      </c>
      <c r="E1373" s="613">
        <v>2013</v>
      </c>
      <c r="F1373" s="610">
        <v>1898.6</v>
      </c>
    </row>
    <row r="1374" spans="2:6">
      <c r="B1374" s="613">
        <v>3</v>
      </c>
      <c r="C1374" s="613">
        <v>27</v>
      </c>
      <c r="D1374" s="613">
        <v>11</v>
      </c>
      <c r="E1374" s="613">
        <v>2013</v>
      </c>
      <c r="F1374" s="610">
        <v>1886.7</v>
      </c>
    </row>
    <row r="1375" spans="2:6">
      <c r="B1375" s="613">
        <v>4</v>
      </c>
      <c r="C1375" s="613">
        <v>27</v>
      </c>
      <c r="D1375" s="613">
        <v>11</v>
      </c>
      <c r="E1375" s="613">
        <v>2013</v>
      </c>
      <c r="F1375" s="610">
        <v>1898.2</v>
      </c>
    </row>
    <row r="1376" spans="2:6">
      <c r="B1376" s="613">
        <v>5</v>
      </c>
      <c r="C1376" s="613">
        <v>27</v>
      </c>
      <c r="D1376" s="613">
        <v>11</v>
      </c>
      <c r="E1376" s="613">
        <v>2013</v>
      </c>
      <c r="F1376" s="610">
        <v>1880.1</v>
      </c>
    </row>
    <row r="1377" spans="2:6">
      <c r="B1377" s="613">
        <v>6</v>
      </c>
      <c r="C1377" s="613">
        <v>27</v>
      </c>
      <c r="D1377" s="613">
        <v>11</v>
      </c>
      <c r="E1377" s="613">
        <v>2013</v>
      </c>
      <c r="F1377" s="610">
        <v>1881.9</v>
      </c>
    </row>
    <row r="1378" spans="2:6">
      <c r="B1378" s="613">
        <v>7</v>
      </c>
      <c r="C1378" s="613">
        <v>27</v>
      </c>
      <c r="D1378" s="613">
        <v>11</v>
      </c>
      <c r="E1378" s="613">
        <v>2013</v>
      </c>
      <c r="F1378" s="610">
        <v>1896.6</v>
      </c>
    </row>
    <row r="1379" spans="2:6">
      <c r="B1379" s="613">
        <v>8</v>
      </c>
      <c r="C1379" s="613">
        <v>27</v>
      </c>
      <c r="D1379" s="613">
        <v>11</v>
      </c>
      <c r="E1379" s="613">
        <v>2013</v>
      </c>
      <c r="F1379" s="610">
        <v>1870.5</v>
      </c>
    </row>
    <row r="1380" spans="2:6">
      <c r="B1380" s="613">
        <v>9</v>
      </c>
      <c r="C1380" s="613">
        <v>27</v>
      </c>
      <c r="D1380" s="613">
        <v>11</v>
      </c>
      <c r="E1380" s="613">
        <v>2013</v>
      </c>
      <c r="F1380" s="610">
        <v>1850.2</v>
      </c>
    </row>
    <row r="1381" spans="2:6">
      <c r="B1381" s="613">
        <v>10</v>
      </c>
      <c r="C1381" s="613">
        <v>27</v>
      </c>
      <c r="D1381" s="613">
        <v>11</v>
      </c>
      <c r="E1381" s="613">
        <v>2013</v>
      </c>
      <c r="F1381" s="610">
        <v>1852.8</v>
      </c>
    </row>
    <row r="1382" spans="2:6">
      <c r="B1382" s="613">
        <v>11</v>
      </c>
      <c r="C1382" s="613">
        <v>27</v>
      </c>
      <c r="D1382" s="613">
        <v>11</v>
      </c>
      <c r="E1382" s="613">
        <v>2013</v>
      </c>
      <c r="F1382" s="610">
        <v>1852.4</v>
      </c>
    </row>
    <row r="1383" spans="2:6">
      <c r="B1383" s="613">
        <v>12</v>
      </c>
      <c r="C1383" s="613">
        <v>27</v>
      </c>
      <c r="D1383" s="613">
        <v>11</v>
      </c>
      <c r="E1383" s="613">
        <v>2013</v>
      </c>
      <c r="F1383" s="610">
        <v>1895.6</v>
      </c>
    </row>
    <row r="1384" spans="2:6">
      <c r="B1384" s="613">
        <v>13</v>
      </c>
      <c r="C1384" s="613">
        <v>27</v>
      </c>
      <c r="D1384" s="613">
        <v>11</v>
      </c>
      <c r="E1384" s="613">
        <v>2013</v>
      </c>
      <c r="F1384" s="610">
        <v>1926.1</v>
      </c>
    </row>
    <row r="1385" spans="2:6">
      <c r="B1385" s="613">
        <v>14</v>
      </c>
      <c r="C1385" s="613">
        <v>27</v>
      </c>
      <c r="D1385" s="613">
        <v>11</v>
      </c>
      <c r="E1385" s="613">
        <v>2013</v>
      </c>
      <c r="F1385" s="610">
        <v>1920.8</v>
      </c>
    </row>
    <row r="1386" spans="2:6">
      <c r="B1386" s="613">
        <v>15</v>
      </c>
      <c r="C1386" s="613">
        <v>27</v>
      </c>
      <c r="D1386" s="613">
        <v>11</v>
      </c>
      <c r="E1386" s="613">
        <v>2013</v>
      </c>
      <c r="F1386" s="610">
        <v>1910.8</v>
      </c>
    </row>
    <row r="1387" spans="2:6">
      <c r="B1387" s="613">
        <v>16</v>
      </c>
      <c r="C1387" s="613">
        <v>27</v>
      </c>
      <c r="D1387" s="613">
        <v>11</v>
      </c>
      <c r="E1387" s="613">
        <v>2013</v>
      </c>
      <c r="F1387" s="610">
        <v>1887.3</v>
      </c>
    </row>
    <row r="1388" spans="2:6">
      <c r="B1388" s="613">
        <v>17</v>
      </c>
      <c r="C1388" s="613">
        <v>27</v>
      </c>
      <c r="D1388" s="613">
        <v>11</v>
      </c>
      <c r="E1388" s="613">
        <v>2013</v>
      </c>
      <c r="F1388" s="610">
        <v>1893.9</v>
      </c>
    </row>
    <row r="1389" spans="2:6">
      <c r="B1389" s="613">
        <v>18</v>
      </c>
      <c r="C1389" s="613">
        <v>27</v>
      </c>
      <c r="D1389" s="613">
        <v>11</v>
      </c>
      <c r="E1389" s="613">
        <v>2013</v>
      </c>
      <c r="F1389" s="610">
        <v>1888.4</v>
      </c>
    </row>
    <row r="1390" spans="2:6">
      <c r="B1390" s="613">
        <v>19</v>
      </c>
      <c r="C1390" s="613">
        <v>27</v>
      </c>
      <c r="D1390" s="613">
        <v>11</v>
      </c>
      <c r="E1390" s="613">
        <v>2013</v>
      </c>
      <c r="F1390" s="610">
        <v>1939.1</v>
      </c>
    </row>
    <row r="1391" spans="2:6">
      <c r="B1391" s="613">
        <v>20</v>
      </c>
      <c r="C1391" s="613">
        <v>27</v>
      </c>
      <c r="D1391" s="613">
        <v>11</v>
      </c>
      <c r="E1391" s="613">
        <v>2013</v>
      </c>
      <c r="F1391" s="610">
        <v>1964.5</v>
      </c>
    </row>
    <row r="1392" spans="2:6">
      <c r="B1392" s="613">
        <v>21</v>
      </c>
      <c r="C1392" s="613">
        <v>27</v>
      </c>
      <c r="D1392" s="613">
        <v>11</v>
      </c>
      <c r="E1392" s="613">
        <v>2013</v>
      </c>
      <c r="F1392" s="610">
        <v>2007.1</v>
      </c>
    </row>
    <row r="1393" spans="2:6">
      <c r="B1393" s="613">
        <v>22</v>
      </c>
      <c r="C1393" s="613">
        <v>27</v>
      </c>
      <c r="D1393" s="613">
        <v>11</v>
      </c>
      <c r="E1393" s="613">
        <v>2013</v>
      </c>
      <c r="F1393" s="610">
        <v>2064.6</v>
      </c>
    </row>
    <row r="1394" spans="2:6">
      <c r="B1394" s="613">
        <v>23</v>
      </c>
      <c r="C1394" s="613">
        <v>27</v>
      </c>
      <c r="D1394" s="613">
        <v>11</v>
      </c>
      <c r="E1394" s="613">
        <v>2013</v>
      </c>
      <c r="F1394" s="610">
        <v>2041.2</v>
      </c>
    </row>
    <row r="1395" spans="2:6">
      <c r="B1395" s="613">
        <v>24</v>
      </c>
      <c r="C1395" s="613">
        <v>27</v>
      </c>
      <c r="D1395" s="613">
        <v>11</v>
      </c>
      <c r="E1395" s="613">
        <v>2013</v>
      </c>
      <c r="F1395" s="610">
        <v>2002.9</v>
      </c>
    </row>
    <row r="1396" spans="2:6">
      <c r="B1396" s="613">
        <v>1</v>
      </c>
      <c r="C1396" s="613">
        <v>28</v>
      </c>
      <c r="D1396" s="613">
        <v>11</v>
      </c>
      <c r="E1396" s="613">
        <v>2013</v>
      </c>
      <c r="F1396" s="610">
        <v>1943.9</v>
      </c>
    </row>
    <row r="1397" spans="2:6">
      <c r="B1397" s="613">
        <v>2</v>
      </c>
      <c r="C1397" s="613">
        <v>28</v>
      </c>
      <c r="D1397" s="613">
        <v>11</v>
      </c>
      <c r="E1397" s="613">
        <v>2013</v>
      </c>
      <c r="F1397" s="610">
        <v>1936.3</v>
      </c>
    </row>
    <row r="1398" spans="2:6">
      <c r="B1398" s="613">
        <v>3</v>
      </c>
      <c r="C1398" s="613">
        <v>28</v>
      </c>
      <c r="D1398" s="613">
        <v>11</v>
      </c>
      <c r="E1398" s="613">
        <v>2013</v>
      </c>
      <c r="F1398" s="610">
        <v>1972.2</v>
      </c>
    </row>
    <row r="1399" spans="2:6">
      <c r="B1399" s="613">
        <v>4</v>
      </c>
      <c r="C1399" s="613">
        <v>28</v>
      </c>
      <c r="D1399" s="613">
        <v>11</v>
      </c>
      <c r="E1399" s="613">
        <v>2013</v>
      </c>
      <c r="F1399" s="610">
        <v>1970.5</v>
      </c>
    </row>
    <row r="1400" spans="2:6">
      <c r="B1400" s="613">
        <v>5</v>
      </c>
      <c r="C1400" s="613">
        <v>28</v>
      </c>
      <c r="D1400" s="613">
        <v>11</v>
      </c>
      <c r="E1400" s="613">
        <v>2013</v>
      </c>
      <c r="F1400" s="610">
        <v>1952.1</v>
      </c>
    </row>
    <row r="1401" spans="2:6">
      <c r="B1401" s="613">
        <v>6</v>
      </c>
      <c r="C1401" s="613">
        <v>28</v>
      </c>
      <c r="D1401" s="613">
        <v>11</v>
      </c>
      <c r="E1401" s="613">
        <v>2013</v>
      </c>
      <c r="F1401" s="610">
        <v>1929.7</v>
      </c>
    </row>
    <row r="1402" spans="2:6">
      <c r="B1402" s="613">
        <v>7</v>
      </c>
      <c r="C1402" s="613">
        <v>28</v>
      </c>
      <c r="D1402" s="613">
        <v>11</v>
      </c>
      <c r="E1402" s="613">
        <v>2013</v>
      </c>
      <c r="F1402" s="610">
        <v>1973.1</v>
      </c>
    </row>
    <row r="1403" spans="2:6">
      <c r="B1403" s="613">
        <v>8</v>
      </c>
      <c r="C1403" s="613">
        <v>28</v>
      </c>
      <c r="D1403" s="613">
        <v>11</v>
      </c>
      <c r="E1403" s="613">
        <v>2013</v>
      </c>
      <c r="F1403" s="610">
        <v>1956.9</v>
      </c>
    </row>
    <row r="1404" spans="2:6">
      <c r="B1404" s="613">
        <v>9</v>
      </c>
      <c r="C1404" s="613">
        <v>28</v>
      </c>
      <c r="D1404" s="613">
        <v>11</v>
      </c>
      <c r="E1404" s="613">
        <v>2013</v>
      </c>
      <c r="F1404" s="610">
        <v>1912.2</v>
      </c>
    </row>
    <row r="1405" spans="2:6">
      <c r="B1405" s="613">
        <v>10</v>
      </c>
      <c r="C1405" s="613">
        <v>28</v>
      </c>
      <c r="D1405" s="613">
        <v>11</v>
      </c>
      <c r="E1405" s="613">
        <v>2013</v>
      </c>
      <c r="F1405" s="610">
        <v>1978.3</v>
      </c>
    </row>
    <row r="1406" spans="2:6">
      <c r="B1406" s="613">
        <v>11</v>
      </c>
      <c r="C1406" s="613">
        <v>28</v>
      </c>
      <c r="D1406" s="613">
        <v>11</v>
      </c>
      <c r="E1406" s="613">
        <v>2013</v>
      </c>
      <c r="F1406" s="610">
        <v>2014.4</v>
      </c>
    </row>
    <row r="1407" spans="2:6">
      <c r="B1407" s="613">
        <v>12</v>
      </c>
      <c r="C1407" s="613">
        <v>28</v>
      </c>
      <c r="D1407" s="613">
        <v>11</v>
      </c>
      <c r="E1407" s="613">
        <v>2013</v>
      </c>
      <c r="F1407" s="610">
        <v>2033.5</v>
      </c>
    </row>
    <row r="1408" spans="2:6">
      <c r="B1408" s="613">
        <v>13</v>
      </c>
      <c r="C1408" s="613">
        <v>28</v>
      </c>
      <c r="D1408" s="613">
        <v>11</v>
      </c>
      <c r="E1408" s="613">
        <v>2013</v>
      </c>
      <c r="F1408" s="610">
        <v>2034</v>
      </c>
    </row>
    <row r="1409" spans="2:6">
      <c r="B1409" s="613">
        <v>14</v>
      </c>
      <c r="C1409" s="613">
        <v>28</v>
      </c>
      <c r="D1409" s="613">
        <v>11</v>
      </c>
      <c r="E1409" s="613">
        <v>2013</v>
      </c>
      <c r="F1409" s="610">
        <v>2016.5</v>
      </c>
    </row>
    <row r="1410" spans="2:6">
      <c r="B1410" s="613">
        <v>15</v>
      </c>
      <c r="C1410" s="613">
        <v>28</v>
      </c>
      <c r="D1410" s="613">
        <v>11</v>
      </c>
      <c r="E1410" s="613">
        <v>2013</v>
      </c>
      <c r="F1410" s="610">
        <v>1994.8</v>
      </c>
    </row>
    <row r="1411" spans="2:6">
      <c r="B1411" s="613">
        <v>16</v>
      </c>
      <c r="C1411" s="613">
        <v>28</v>
      </c>
      <c r="D1411" s="613">
        <v>11</v>
      </c>
      <c r="E1411" s="613">
        <v>2013</v>
      </c>
      <c r="F1411" s="610">
        <v>2000.9</v>
      </c>
    </row>
    <row r="1412" spans="2:6">
      <c r="B1412" s="613">
        <v>17</v>
      </c>
      <c r="C1412" s="613">
        <v>28</v>
      </c>
      <c r="D1412" s="613">
        <v>11</v>
      </c>
      <c r="E1412" s="613">
        <v>2013</v>
      </c>
      <c r="F1412" s="610">
        <v>2022.4</v>
      </c>
    </row>
    <row r="1413" spans="2:6">
      <c r="B1413" s="613">
        <v>18</v>
      </c>
      <c r="C1413" s="613">
        <v>28</v>
      </c>
      <c r="D1413" s="613">
        <v>11</v>
      </c>
      <c r="E1413" s="613">
        <v>2013</v>
      </c>
      <c r="F1413" s="610">
        <v>1965.1</v>
      </c>
    </row>
    <row r="1414" spans="2:6">
      <c r="B1414" s="613">
        <v>19</v>
      </c>
      <c r="C1414" s="613">
        <v>28</v>
      </c>
      <c r="D1414" s="613">
        <v>11</v>
      </c>
      <c r="E1414" s="613">
        <v>2013</v>
      </c>
      <c r="F1414" s="610">
        <v>1949.4</v>
      </c>
    </row>
    <row r="1415" spans="2:6">
      <c r="B1415" s="613">
        <v>20</v>
      </c>
      <c r="C1415" s="613">
        <v>28</v>
      </c>
      <c r="D1415" s="613">
        <v>11</v>
      </c>
      <c r="E1415" s="613">
        <v>2013</v>
      </c>
      <c r="F1415" s="610">
        <v>1929.9</v>
      </c>
    </row>
    <row r="1416" spans="2:6">
      <c r="B1416" s="613">
        <v>21</v>
      </c>
      <c r="C1416" s="613">
        <v>28</v>
      </c>
      <c r="D1416" s="613">
        <v>11</v>
      </c>
      <c r="E1416" s="613">
        <v>2013</v>
      </c>
      <c r="F1416" s="610">
        <v>1998.6</v>
      </c>
    </row>
    <row r="1417" spans="2:6">
      <c r="B1417" s="613">
        <v>22</v>
      </c>
      <c r="C1417" s="613">
        <v>28</v>
      </c>
      <c r="D1417" s="613">
        <v>11</v>
      </c>
      <c r="E1417" s="613">
        <v>2013</v>
      </c>
      <c r="F1417" s="610">
        <v>2105.9</v>
      </c>
    </row>
    <row r="1418" spans="2:6">
      <c r="B1418" s="613">
        <v>23</v>
      </c>
      <c r="C1418" s="613">
        <v>28</v>
      </c>
      <c r="D1418" s="613">
        <v>11</v>
      </c>
      <c r="E1418" s="613">
        <v>2013</v>
      </c>
      <c r="F1418" s="610">
        <v>2075.5</v>
      </c>
    </row>
    <row r="1419" spans="2:6">
      <c r="B1419" s="613">
        <v>24</v>
      </c>
      <c r="C1419" s="613">
        <v>28</v>
      </c>
      <c r="D1419" s="613">
        <v>11</v>
      </c>
      <c r="E1419" s="613">
        <v>2013</v>
      </c>
      <c r="F1419" s="610">
        <v>2067.8000000000002</v>
      </c>
    </row>
    <row r="1420" spans="2:6">
      <c r="B1420" s="613">
        <v>1</v>
      </c>
      <c r="C1420" s="613">
        <v>29</v>
      </c>
      <c r="D1420" s="613">
        <v>11</v>
      </c>
      <c r="E1420" s="613">
        <v>2013</v>
      </c>
      <c r="F1420" s="610">
        <v>2121.6</v>
      </c>
    </row>
    <row r="1421" spans="2:6">
      <c r="B1421" s="613">
        <v>2</v>
      </c>
      <c r="C1421" s="613">
        <v>29</v>
      </c>
      <c r="D1421" s="613">
        <v>11</v>
      </c>
      <c r="E1421" s="613">
        <v>2013</v>
      </c>
      <c r="F1421" s="610">
        <v>2044.1</v>
      </c>
    </row>
    <row r="1422" spans="2:6">
      <c r="B1422" s="613">
        <v>3</v>
      </c>
      <c r="C1422" s="613">
        <v>29</v>
      </c>
      <c r="D1422" s="613">
        <v>11</v>
      </c>
      <c r="E1422" s="613">
        <v>2013</v>
      </c>
      <c r="F1422" s="610">
        <v>2031.3</v>
      </c>
    </row>
    <row r="1423" spans="2:6">
      <c r="B1423" s="613">
        <v>4</v>
      </c>
      <c r="C1423" s="613">
        <v>29</v>
      </c>
      <c r="D1423" s="613">
        <v>11</v>
      </c>
      <c r="E1423" s="613">
        <v>2013</v>
      </c>
      <c r="F1423" s="610">
        <v>2025.4</v>
      </c>
    </row>
    <row r="1424" spans="2:6">
      <c r="B1424" s="613">
        <v>5</v>
      </c>
      <c r="C1424" s="613">
        <v>29</v>
      </c>
      <c r="D1424" s="613">
        <v>11</v>
      </c>
      <c r="E1424" s="613">
        <v>2013</v>
      </c>
      <c r="F1424" s="610">
        <v>2007.6</v>
      </c>
    </row>
    <row r="1425" spans="2:6">
      <c r="B1425" s="613">
        <v>6</v>
      </c>
      <c r="C1425" s="613">
        <v>29</v>
      </c>
      <c r="D1425" s="613">
        <v>11</v>
      </c>
      <c r="E1425" s="613">
        <v>2013</v>
      </c>
      <c r="F1425" s="610">
        <v>2043.2</v>
      </c>
    </row>
    <row r="1426" spans="2:6">
      <c r="B1426" s="613">
        <v>7</v>
      </c>
      <c r="C1426" s="613">
        <v>29</v>
      </c>
      <c r="D1426" s="613">
        <v>11</v>
      </c>
      <c r="E1426" s="613">
        <v>2013</v>
      </c>
      <c r="F1426" s="610">
        <v>2031.1</v>
      </c>
    </row>
    <row r="1427" spans="2:6">
      <c r="B1427" s="613">
        <v>8</v>
      </c>
      <c r="C1427" s="613">
        <v>29</v>
      </c>
      <c r="D1427" s="613">
        <v>11</v>
      </c>
      <c r="E1427" s="613">
        <v>2013</v>
      </c>
      <c r="F1427" s="610">
        <v>1999.4</v>
      </c>
    </row>
    <row r="1428" spans="2:6">
      <c r="B1428" s="613">
        <v>9</v>
      </c>
      <c r="C1428" s="613">
        <v>29</v>
      </c>
      <c r="D1428" s="613">
        <v>11</v>
      </c>
      <c r="E1428" s="613">
        <v>2013</v>
      </c>
      <c r="F1428" s="610">
        <v>1992.9</v>
      </c>
    </row>
    <row r="1429" spans="2:6">
      <c r="B1429" s="613">
        <v>10</v>
      </c>
      <c r="C1429" s="613">
        <v>29</v>
      </c>
      <c r="D1429" s="613">
        <v>11</v>
      </c>
      <c r="E1429" s="613">
        <v>2013</v>
      </c>
      <c r="F1429" s="610">
        <v>2034.5</v>
      </c>
    </row>
    <row r="1430" spans="2:6">
      <c r="B1430" s="613">
        <v>11</v>
      </c>
      <c r="C1430" s="613">
        <v>29</v>
      </c>
      <c r="D1430" s="613">
        <v>11</v>
      </c>
      <c r="E1430" s="613">
        <v>2013</v>
      </c>
      <c r="F1430" s="610">
        <v>2037.8</v>
      </c>
    </row>
    <row r="1431" spans="2:6">
      <c r="B1431" s="613">
        <v>12</v>
      </c>
      <c r="C1431" s="613">
        <v>29</v>
      </c>
      <c r="D1431" s="613">
        <v>11</v>
      </c>
      <c r="E1431" s="613">
        <v>2013</v>
      </c>
      <c r="F1431" s="610">
        <v>2065.6999999999998</v>
      </c>
    </row>
    <row r="1432" spans="2:6">
      <c r="B1432" s="613">
        <v>13</v>
      </c>
      <c r="C1432" s="613">
        <v>29</v>
      </c>
      <c r="D1432" s="613">
        <v>11</v>
      </c>
      <c r="E1432" s="613">
        <v>2013</v>
      </c>
      <c r="F1432" s="610">
        <v>2060.8000000000002</v>
      </c>
    </row>
    <row r="1433" spans="2:6">
      <c r="B1433" s="613">
        <v>14</v>
      </c>
      <c r="C1433" s="613">
        <v>29</v>
      </c>
      <c r="D1433" s="613">
        <v>11</v>
      </c>
      <c r="E1433" s="613">
        <v>2013</v>
      </c>
      <c r="F1433" s="610">
        <v>2059.1</v>
      </c>
    </row>
    <row r="1434" spans="2:6">
      <c r="B1434" s="613">
        <v>15</v>
      </c>
      <c r="C1434" s="613">
        <v>29</v>
      </c>
      <c r="D1434" s="613">
        <v>11</v>
      </c>
      <c r="E1434" s="613">
        <v>2013</v>
      </c>
      <c r="F1434" s="610">
        <v>2046.6</v>
      </c>
    </row>
    <row r="1435" spans="2:6">
      <c r="B1435" s="613">
        <v>16</v>
      </c>
      <c r="C1435" s="613">
        <v>29</v>
      </c>
      <c r="D1435" s="613">
        <v>11</v>
      </c>
      <c r="E1435" s="613">
        <v>2013</v>
      </c>
      <c r="F1435" s="610">
        <v>2052.1</v>
      </c>
    </row>
    <row r="1436" spans="2:6">
      <c r="B1436" s="613">
        <v>17</v>
      </c>
      <c r="C1436" s="613">
        <v>29</v>
      </c>
      <c r="D1436" s="613">
        <v>11</v>
      </c>
      <c r="E1436" s="613">
        <v>2013</v>
      </c>
      <c r="F1436" s="610">
        <v>2081.9</v>
      </c>
    </row>
    <row r="1437" spans="2:6">
      <c r="B1437" s="613">
        <v>18</v>
      </c>
      <c r="C1437" s="613">
        <v>29</v>
      </c>
      <c r="D1437" s="613">
        <v>11</v>
      </c>
      <c r="E1437" s="613">
        <v>2013</v>
      </c>
      <c r="F1437" s="610">
        <v>2061.3000000000002</v>
      </c>
    </row>
    <row r="1438" spans="2:6">
      <c r="B1438" s="613">
        <v>19</v>
      </c>
      <c r="C1438" s="613">
        <v>29</v>
      </c>
      <c r="D1438" s="613">
        <v>11</v>
      </c>
      <c r="E1438" s="613">
        <v>2013</v>
      </c>
      <c r="F1438" s="610">
        <v>2068.1999999999998</v>
      </c>
    </row>
    <row r="1439" spans="2:6">
      <c r="B1439" s="613">
        <v>20</v>
      </c>
      <c r="C1439" s="613">
        <v>29</v>
      </c>
      <c r="D1439" s="613">
        <v>11</v>
      </c>
      <c r="E1439" s="613">
        <v>2013</v>
      </c>
      <c r="F1439" s="610">
        <v>2075.5</v>
      </c>
    </row>
    <row r="1440" spans="2:6">
      <c r="B1440" s="613">
        <v>21</v>
      </c>
      <c r="C1440" s="613">
        <v>29</v>
      </c>
      <c r="D1440" s="613">
        <v>11</v>
      </c>
      <c r="E1440" s="613">
        <v>2013</v>
      </c>
      <c r="F1440" s="610">
        <v>2096</v>
      </c>
    </row>
    <row r="1441" spans="2:6">
      <c r="B1441" s="613">
        <v>22</v>
      </c>
      <c r="C1441" s="613">
        <v>29</v>
      </c>
      <c r="D1441" s="613">
        <v>11</v>
      </c>
      <c r="E1441" s="613">
        <v>2013</v>
      </c>
      <c r="F1441" s="610">
        <v>2109.9</v>
      </c>
    </row>
    <row r="1442" spans="2:6">
      <c r="B1442" s="613">
        <v>23</v>
      </c>
      <c r="C1442" s="613">
        <v>29</v>
      </c>
      <c r="D1442" s="613">
        <v>11</v>
      </c>
      <c r="E1442" s="613">
        <v>2013</v>
      </c>
      <c r="F1442" s="610">
        <v>2058.6999999999998</v>
      </c>
    </row>
    <row r="1443" spans="2:6">
      <c r="B1443" s="613">
        <v>24</v>
      </c>
      <c r="C1443" s="613">
        <v>29</v>
      </c>
      <c r="D1443" s="613">
        <v>11</v>
      </c>
      <c r="E1443" s="613">
        <v>2013</v>
      </c>
      <c r="F1443" s="610">
        <v>2039.1</v>
      </c>
    </row>
    <row r="1444" spans="2:6">
      <c r="B1444" s="613">
        <v>1</v>
      </c>
      <c r="C1444" s="613">
        <v>30</v>
      </c>
      <c r="D1444" s="613">
        <v>11</v>
      </c>
      <c r="E1444" s="613">
        <v>2013</v>
      </c>
      <c r="F1444" s="610">
        <v>2159.1999999999998</v>
      </c>
    </row>
    <row r="1445" spans="2:6">
      <c r="B1445" s="613">
        <v>2</v>
      </c>
      <c r="C1445" s="613">
        <v>30</v>
      </c>
      <c r="D1445" s="613">
        <v>11</v>
      </c>
      <c r="E1445" s="613">
        <v>2013</v>
      </c>
      <c r="F1445" s="610">
        <v>2066.9</v>
      </c>
    </row>
    <row r="1446" spans="2:6">
      <c r="B1446" s="613">
        <v>3</v>
      </c>
      <c r="C1446" s="613">
        <v>30</v>
      </c>
      <c r="D1446" s="613">
        <v>11</v>
      </c>
      <c r="E1446" s="613">
        <v>2013</v>
      </c>
      <c r="F1446" s="610">
        <v>2049.4</v>
      </c>
    </row>
    <row r="1447" spans="2:6">
      <c r="B1447" s="613">
        <v>4</v>
      </c>
      <c r="C1447" s="613">
        <v>30</v>
      </c>
      <c r="D1447" s="613">
        <v>11</v>
      </c>
      <c r="E1447" s="613">
        <v>2013</v>
      </c>
      <c r="F1447" s="610">
        <v>2038.1</v>
      </c>
    </row>
    <row r="1448" spans="2:6">
      <c r="B1448" s="613">
        <v>5</v>
      </c>
      <c r="C1448" s="613">
        <v>30</v>
      </c>
      <c r="D1448" s="613">
        <v>11</v>
      </c>
      <c r="E1448" s="613">
        <v>2013</v>
      </c>
      <c r="F1448" s="610">
        <v>2031.4</v>
      </c>
    </row>
    <row r="1449" spans="2:6">
      <c r="B1449" s="613">
        <v>6</v>
      </c>
      <c r="C1449" s="613">
        <v>30</v>
      </c>
      <c r="D1449" s="613">
        <v>11</v>
      </c>
      <c r="E1449" s="613">
        <v>2013</v>
      </c>
      <c r="F1449" s="610">
        <v>2018.7</v>
      </c>
    </row>
    <row r="1450" spans="2:6">
      <c r="B1450" s="613">
        <v>7</v>
      </c>
      <c r="C1450" s="613">
        <v>30</v>
      </c>
      <c r="D1450" s="613">
        <v>11</v>
      </c>
      <c r="E1450" s="613">
        <v>2013</v>
      </c>
      <c r="F1450" s="610">
        <v>2047.5</v>
      </c>
    </row>
    <row r="1451" spans="2:6">
      <c r="B1451" s="613">
        <v>8</v>
      </c>
      <c r="C1451" s="613">
        <v>30</v>
      </c>
      <c r="D1451" s="613">
        <v>11</v>
      </c>
      <c r="E1451" s="613">
        <v>2013</v>
      </c>
      <c r="F1451" s="610">
        <v>1981.6</v>
      </c>
    </row>
    <row r="1452" spans="2:6">
      <c r="B1452" s="613">
        <v>9</v>
      </c>
      <c r="C1452" s="613">
        <v>30</v>
      </c>
      <c r="D1452" s="613">
        <v>11</v>
      </c>
      <c r="E1452" s="613">
        <v>2013</v>
      </c>
      <c r="F1452" s="610">
        <v>2049.9</v>
      </c>
    </row>
    <row r="1453" spans="2:6">
      <c r="B1453" s="613">
        <v>10</v>
      </c>
      <c r="C1453" s="613">
        <v>30</v>
      </c>
      <c r="D1453" s="613">
        <v>11</v>
      </c>
      <c r="E1453" s="613">
        <v>2013</v>
      </c>
      <c r="F1453" s="610">
        <v>2031.6</v>
      </c>
    </row>
    <row r="1454" spans="2:6">
      <c r="B1454" s="613">
        <v>11</v>
      </c>
      <c r="C1454" s="613">
        <v>30</v>
      </c>
      <c r="D1454" s="613">
        <v>11</v>
      </c>
      <c r="E1454" s="613">
        <v>2013</v>
      </c>
      <c r="F1454" s="610">
        <v>2010.7</v>
      </c>
    </row>
    <row r="1455" spans="2:6">
      <c r="B1455" s="613">
        <v>12</v>
      </c>
      <c r="C1455" s="613">
        <v>30</v>
      </c>
      <c r="D1455" s="613">
        <v>11</v>
      </c>
      <c r="E1455" s="613">
        <v>2013</v>
      </c>
      <c r="F1455" s="610">
        <v>2021.8</v>
      </c>
    </row>
    <row r="1456" spans="2:6">
      <c r="B1456" s="613">
        <v>13</v>
      </c>
      <c r="C1456" s="613">
        <v>30</v>
      </c>
      <c r="D1456" s="613">
        <v>11</v>
      </c>
      <c r="E1456" s="613">
        <v>2013</v>
      </c>
      <c r="F1456" s="610">
        <v>2009.1</v>
      </c>
    </row>
    <row r="1457" spans="2:6">
      <c r="B1457" s="613">
        <v>14</v>
      </c>
      <c r="C1457" s="613">
        <v>30</v>
      </c>
      <c r="D1457" s="613">
        <v>11</v>
      </c>
      <c r="E1457" s="613">
        <v>2013</v>
      </c>
      <c r="F1457" s="610">
        <v>2059.6999999999998</v>
      </c>
    </row>
    <row r="1458" spans="2:6">
      <c r="B1458" s="613">
        <v>15</v>
      </c>
      <c r="C1458" s="613">
        <v>30</v>
      </c>
      <c r="D1458" s="613">
        <v>11</v>
      </c>
      <c r="E1458" s="613">
        <v>2013</v>
      </c>
      <c r="F1458" s="610">
        <v>1998.4</v>
      </c>
    </row>
    <row r="1459" spans="2:6">
      <c r="B1459" s="613">
        <v>16</v>
      </c>
      <c r="C1459" s="613">
        <v>30</v>
      </c>
      <c r="D1459" s="613">
        <v>11</v>
      </c>
      <c r="E1459" s="613">
        <v>2013</v>
      </c>
      <c r="F1459" s="610">
        <v>2044.9</v>
      </c>
    </row>
    <row r="1460" spans="2:6">
      <c r="B1460" s="613">
        <v>17</v>
      </c>
      <c r="C1460" s="613">
        <v>30</v>
      </c>
      <c r="D1460" s="613">
        <v>11</v>
      </c>
      <c r="E1460" s="613">
        <v>2013</v>
      </c>
      <c r="F1460" s="610">
        <v>2065.1999999999998</v>
      </c>
    </row>
    <row r="1461" spans="2:6">
      <c r="B1461" s="613">
        <v>18</v>
      </c>
      <c r="C1461" s="613">
        <v>30</v>
      </c>
      <c r="D1461" s="613">
        <v>11</v>
      </c>
      <c r="E1461" s="613">
        <v>2013</v>
      </c>
      <c r="F1461" s="610">
        <v>2087.6999999999998</v>
      </c>
    </row>
    <row r="1462" spans="2:6">
      <c r="B1462" s="613">
        <v>19</v>
      </c>
      <c r="C1462" s="613">
        <v>30</v>
      </c>
      <c r="D1462" s="613">
        <v>11</v>
      </c>
      <c r="E1462" s="613">
        <v>2013</v>
      </c>
      <c r="F1462" s="610">
        <v>2091.3000000000002</v>
      </c>
    </row>
    <row r="1463" spans="2:6">
      <c r="B1463" s="613">
        <v>20</v>
      </c>
      <c r="C1463" s="613">
        <v>30</v>
      </c>
      <c r="D1463" s="613">
        <v>11</v>
      </c>
      <c r="E1463" s="613">
        <v>2013</v>
      </c>
      <c r="F1463" s="610">
        <v>2069.6999999999998</v>
      </c>
    </row>
    <row r="1464" spans="2:6">
      <c r="B1464" s="613">
        <v>21</v>
      </c>
      <c r="C1464" s="613">
        <v>30</v>
      </c>
      <c r="D1464" s="613">
        <v>11</v>
      </c>
      <c r="E1464" s="613">
        <v>2013</v>
      </c>
      <c r="F1464" s="610">
        <v>2155.5</v>
      </c>
    </row>
    <row r="1465" spans="2:6">
      <c r="B1465" s="613">
        <v>22</v>
      </c>
      <c r="C1465" s="613">
        <v>30</v>
      </c>
      <c r="D1465" s="613">
        <v>11</v>
      </c>
      <c r="E1465" s="613">
        <v>2013</v>
      </c>
      <c r="F1465" s="610">
        <v>2160</v>
      </c>
    </row>
    <row r="1466" spans="2:6">
      <c r="B1466" s="613">
        <v>23</v>
      </c>
      <c r="C1466" s="613">
        <v>30</v>
      </c>
      <c r="D1466" s="613">
        <v>11</v>
      </c>
      <c r="E1466" s="613">
        <v>2013</v>
      </c>
      <c r="F1466" s="610">
        <v>2165</v>
      </c>
    </row>
    <row r="1467" spans="2:6">
      <c r="B1467" s="613">
        <v>24</v>
      </c>
      <c r="C1467" s="613">
        <v>30</v>
      </c>
      <c r="D1467" s="613">
        <v>11</v>
      </c>
      <c r="E1467" s="613">
        <v>2013</v>
      </c>
      <c r="F1467" s="610">
        <v>2160.8000000000002</v>
      </c>
    </row>
    <row r="1468" spans="2:6">
      <c r="B1468" s="614">
        <v>1</v>
      </c>
      <c r="C1468" s="614">
        <v>1</v>
      </c>
      <c r="D1468" s="614">
        <v>12</v>
      </c>
      <c r="E1468" s="614">
        <v>2013</v>
      </c>
      <c r="F1468" s="611">
        <v>2119.6999999999998</v>
      </c>
    </row>
    <row r="1469" spans="2:6">
      <c r="B1469" s="614">
        <v>2</v>
      </c>
      <c r="C1469" s="614">
        <v>1</v>
      </c>
      <c r="D1469" s="614">
        <v>12</v>
      </c>
      <c r="E1469" s="614">
        <v>2013</v>
      </c>
      <c r="F1469" s="611">
        <v>2106.6</v>
      </c>
    </row>
    <row r="1470" spans="2:6">
      <c r="B1470" s="614">
        <v>3</v>
      </c>
      <c r="C1470" s="614">
        <v>1</v>
      </c>
      <c r="D1470" s="614">
        <v>12</v>
      </c>
      <c r="E1470" s="614">
        <v>2013</v>
      </c>
      <c r="F1470" s="611">
        <v>2090</v>
      </c>
    </row>
    <row r="1471" spans="2:6">
      <c r="B1471" s="614">
        <v>4</v>
      </c>
      <c r="C1471" s="614">
        <v>1</v>
      </c>
      <c r="D1471" s="614">
        <v>12</v>
      </c>
      <c r="E1471" s="614">
        <v>2013</v>
      </c>
      <c r="F1471" s="611">
        <v>2100.1</v>
      </c>
    </row>
    <row r="1472" spans="2:6">
      <c r="B1472" s="614">
        <v>5</v>
      </c>
      <c r="C1472" s="614">
        <v>1</v>
      </c>
      <c r="D1472" s="614">
        <v>12</v>
      </c>
      <c r="E1472" s="614">
        <v>2013</v>
      </c>
      <c r="F1472" s="611">
        <v>2077.6999999999998</v>
      </c>
    </row>
    <row r="1473" spans="2:6">
      <c r="B1473" s="614">
        <v>6</v>
      </c>
      <c r="C1473" s="614">
        <v>1</v>
      </c>
      <c r="D1473" s="614">
        <v>12</v>
      </c>
      <c r="E1473" s="614">
        <v>2013</v>
      </c>
      <c r="F1473" s="611">
        <v>2058</v>
      </c>
    </row>
    <row r="1474" spans="2:6">
      <c r="B1474" s="614">
        <v>7</v>
      </c>
      <c r="C1474" s="614">
        <v>1</v>
      </c>
      <c r="D1474" s="614">
        <v>12</v>
      </c>
      <c r="E1474" s="614">
        <v>2013</v>
      </c>
      <c r="F1474" s="611">
        <v>2061</v>
      </c>
    </row>
    <row r="1475" spans="2:6">
      <c r="B1475" s="614">
        <v>8</v>
      </c>
      <c r="C1475" s="614">
        <v>1</v>
      </c>
      <c r="D1475" s="614">
        <v>12</v>
      </c>
      <c r="E1475" s="614">
        <v>2013</v>
      </c>
      <c r="F1475" s="611">
        <v>1984.9</v>
      </c>
    </row>
    <row r="1476" spans="2:6">
      <c r="B1476" s="614">
        <v>9</v>
      </c>
      <c r="C1476" s="614">
        <v>1</v>
      </c>
      <c r="D1476" s="614">
        <v>12</v>
      </c>
      <c r="E1476" s="614">
        <v>2013</v>
      </c>
      <c r="F1476" s="611">
        <v>2006.9</v>
      </c>
    </row>
    <row r="1477" spans="2:6">
      <c r="B1477" s="614">
        <v>10</v>
      </c>
      <c r="C1477" s="614">
        <v>1</v>
      </c>
      <c r="D1477" s="614">
        <v>12</v>
      </c>
      <c r="E1477" s="614">
        <v>2013</v>
      </c>
      <c r="F1477" s="611">
        <v>2012.5</v>
      </c>
    </row>
    <row r="1478" spans="2:6">
      <c r="B1478" s="614">
        <v>11</v>
      </c>
      <c r="C1478" s="614">
        <v>1</v>
      </c>
      <c r="D1478" s="614">
        <v>12</v>
      </c>
      <c r="E1478" s="614">
        <v>2013</v>
      </c>
      <c r="F1478" s="611">
        <v>2002.7</v>
      </c>
    </row>
    <row r="1479" spans="2:6">
      <c r="B1479" s="614">
        <v>12</v>
      </c>
      <c r="C1479" s="614">
        <v>1</v>
      </c>
      <c r="D1479" s="614">
        <v>12</v>
      </c>
      <c r="E1479" s="614">
        <v>2013</v>
      </c>
      <c r="F1479" s="611">
        <v>1993</v>
      </c>
    </row>
    <row r="1480" spans="2:6">
      <c r="B1480" s="614">
        <v>13</v>
      </c>
      <c r="C1480" s="614">
        <v>1</v>
      </c>
      <c r="D1480" s="614">
        <v>12</v>
      </c>
      <c r="E1480" s="614">
        <v>2013</v>
      </c>
      <c r="F1480" s="611">
        <v>2060.3000000000002</v>
      </c>
    </row>
    <row r="1481" spans="2:6">
      <c r="B1481" s="614">
        <v>14</v>
      </c>
      <c r="C1481" s="614">
        <v>1</v>
      </c>
      <c r="D1481" s="614">
        <v>12</v>
      </c>
      <c r="E1481" s="614">
        <v>2013</v>
      </c>
      <c r="F1481" s="611">
        <v>2095.3000000000002</v>
      </c>
    </row>
    <row r="1482" spans="2:6">
      <c r="B1482" s="614">
        <v>15</v>
      </c>
      <c r="C1482" s="614">
        <v>1</v>
      </c>
      <c r="D1482" s="614">
        <v>12</v>
      </c>
      <c r="E1482" s="614">
        <v>2013</v>
      </c>
      <c r="F1482" s="611">
        <v>2055</v>
      </c>
    </row>
    <row r="1483" spans="2:6">
      <c r="B1483" s="614">
        <v>16</v>
      </c>
      <c r="C1483" s="614">
        <v>1</v>
      </c>
      <c r="D1483" s="614">
        <v>12</v>
      </c>
      <c r="E1483" s="614">
        <v>2013</v>
      </c>
      <c r="F1483" s="611">
        <v>2073.5</v>
      </c>
    </row>
    <row r="1484" spans="2:6">
      <c r="B1484" s="614">
        <v>17</v>
      </c>
      <c r="C1484" s="614">
        <v>1</v>
      </c>
      <c r="D1484" s="614">
        <v>12</v>
      </c>
      <c r="E1484" s="614">
        <v>2013</v>
      </c>
      <c r="F1484" s="611">
        <v>2044.4</v>
      </c>
    </row>
    <row r="1485" spans="2:6">
      <c r="B1485" s="614">
        <v>18</v>
      </c>
      <c r="C1485" s="614">
        <v>1</v>
      </c>
      <c r="D1485" s="614">
        <v>12</v>
      </c>
      <c r="E1485" s="614">
        <v>2013</v>
      </c>
      <c r="F1485" s="611">
        <v>2043</v>
      </c>
    </row>
    <row r="1486" spans="2:6">
      <c r="B1486" s="614">
        <v>19</v>
      </c>
      <c r="C1486" s="614">
        <v>1</v>
      </c>
      <c r="D1486" s="614">
        <v>12</v>
      </c>
      <c r="E1486" s="614">
        <v>2013</v>
      </c>
      <c r="F1486" s="611">
        <v>2048.6</v>
      </c>
    </row>
    <row r="1487" spans="2:6">
      <c r="B1487" s="614">
        <v>20</v>
      </c>
      <c r="C1487" s="614">
        <v>1</v>
      </c>
      <c r="D1487" s="614">
        <v>12</v>
      </c>
      <c r="E1487" s="614">
        <v>2013</v>
      </c>
      <c r="F1487" s="611">
        <v>2127.1999999999998</v>
      </c>
    </row>
    <row r="1488" spans="2:6">
      <c r="B1488" s="614">
        <v>21</v>
      </c>
      <c r="C1488" s="614">
        <v>1</v>
      </c>
      <c r="D1488" s="614">
        <v>12</v>
      </c>
      <c r="E1488" s="614">
        <v>2013</v>
      </c>
      <c r="F1488" s="611">
        <v>2153.3000000000002</v>
      </c>
    </row>
    <row r="1489" spans="2:6">
      <c r="B1489" s="614">
        <v>22</v>
      </c>
      <c r="C1489" s="614">
        <v>1</v>
      </c>
      <c r="D1489" s="614">
        <v>12</v>
      </c>
      <c r="E1489" s="614">
        <v>2013</v>
      </c>
      <c r="F1489" s="611">
        <v>2221.1999999999998</v>
      </c>
    </row>
    <row r="1490" spans="2:6">
      <c r="B1490" s="614">
        <v>23</v>
      </c>
      <c r="C1490" s="614">
        <v>1</v>
      </c>
      <c r="D1490" s="614">
        <v>12</v>
      </c>
      <c r="E1490" s="614">
        <v>2013</v>
      </c>
      <c r="F1490" s="611">
        <v>2185.3000000000002</v>
      </c>
    </row>
    <row r="1491" spans="2:6">
      <c r="B1491" s="614">
        <v>24</v>
      </c>
      <c r="C1491" s="614">
        <v>1</v>
      </c>
      <c r="D1491" s="614">
        <v>12</v>
      </c>
      <c r="E1491" s="614">
        <v>2013</v>
      </c>
      <c r="F1491" s="611">
        <v>2148.4</v>
      </c>
    </row>
    <row r="1492" spans="2:6">
      <c r="B1492" s="614">
        <v>1</v>
      </c>
      <c r="C1492" s="614">
        <v>2</v>
      </c>
      <c r="D1492" s="614">
        <v>12</v>
      </c>
      <c r="E1492" s="614">
        <v>2013</v>
      </c>
      <c r="F1492" s="611">
        <v>2126.4</v>
      </c>
    </row>
    <row r="1493" spans="2:6">
      <c r="B1493" s="614">
        <v>2</v>
      </c>
      <c r="C1493" s="614">
        <v>2</v>
      </c>
      <c r="D1493" s="614">
        <v>12</v>
      </c>
      <c r="E1493" s="614">
        <v>2013</v>
      </c>
      <c r="F1493" s="611">
        <v>2117.4</v>
      </c>
    </row>
    <row r="1494" spans="2:6">
      <c r="B1494" s="614">
        <v>3</v>
      </c>
      <c r="C1494" s="614">
        <v>2</v>
      </c>
      <c r="D1494" s="614">
        <v>12</v>
      </c>
      <c r="E1494" s="614">
        <v>2013</v>
      </c>
      <c r="F1494" s="611">
        <v>2083.6999999999998</v>
      </c>
    </row>
    <row r="1495" spans="2:6">
      <c r="B1495" s="614">
        <v>4</v>
      </c>
      <c r="C1495" s="614">
        <v>2</v>
      </c>
      <c r="D1495" s="614">
        <v>12</v>
      </c>
      <c r="E1495" s="614">
        <v>2013</v>
      </c>
      <c r="F1495" s="611">
        <v>2090.8000000000002</v>
      </c>
    </row>
    <row r="1496" spans="2:6">
      <c r="B1496" s="614">
        <v>5</v>
      </c>
      <c r="C1496" s="614">
        <v>2</v>
      </c>
      <c r="D1496" s="614">
        <v>12</v>
      </c>
      <c r="E1496" s="614">
        <v>2013</v>
      </c>
      <c r="F1496" s="611">
        <v>2090.4</v>
      </c>
    </row>
    <row r="1497" spans="2:6">
      <c r="B1497" s="614">
        <v>6</v>
      </c>
      <c r="C1497" s="614">
        <v>2</v>
      </c>
      <c r="D1497" s="614">
        <v>12</v>
      </c>
      <c r="E1497" s="614">
        <v>2013</v>
      </c>
      <c r="F1497" s="611">
        <v>2074.3000000000002</v>
      </c>
    </row>
    <row r="1498" spans="2:6">
      <c r="B1498" s="614">
        <v>7</v>
      </c>
      <c r="C1498" s="614">
        <v>2</v>
      </c>
      <c r="D1498" s="614">
        <v>12</v>
      </c>
      <c r="E1498" s="614">
        <v>2013</v>
      </c>
      <c r="F1498" s="611">
        <v>2090.3000000000002</v>
      </c>
    </row>
    <row r="1499" spans="2:6">
      <c r="B1499" s="614">
        <v>8</v>
      </c>
      <c r="C1499" s="614">
        <v>2</v>
      </c>
      <c r="D1499" s="614">
        <v>12</v>
      </c>
      <c r="E1499" s="614">
        <v>2013</v>
      </c>
      <c r="F1499" s="611">
        <v>2067.3000000000002</v>
      </c>
    </row>
    <row r="1500" spans="2:6">
      <c r="B1500" s="614">
        <v>9</v>
      </c>
      <c r="C1500" s="614">
        <v>2</v>
      </c>
      <c r="D1500" s="614">
        <v>12</v>
      </c>
      <c r="E1500" s="614">
        <v>2013</v>
      </c>
      <c r="F1500" s="611">
        <v>2050.1999999999998</v>
      </c>
    </row>
    <row r="1501" spans="2:6">
      <c r="B1501" s="614">
        <v>10</v>
      </c>
      <c r="C1501" s="614">
        <v>2</v>
      </c>
      <c r="D1501" s="614">
        <v>12</v>
      </c>
      <c r="E1501" s="614">
        <v>2013</v>
      </c>
      <c r="F1501" s="611">
        <v>2044.6</v>
      </c>
    </row>
    <row r="1502" spans="2:6">
      <c r="B1502" s="614">
        <v>11</v>
      </c>
      <c r="C1502" s="614">
        <v>2</v>
      </c>
      <c r="D1502" s="614">
        <v>12</v>
      </c>
      <c r="E1502" s="614">
        <v>2013</v>
      </c>
      <c r="F1502" s="611">
        <v>2007.4</v>
      </c>
    </row>
    <row r="1503" spans="2:6">
      <c r="B1503" s="614">
        <v>12</v>
      </c>
      <c r="C1503" s="614">
        <v>2</v>
      </c>
      <c r="D1503" s="614">
        <v>12</v>
      </c>
      <c r="E1503" s="614">
        <v>2013</v>
      </c>
      <c r="F1503" s="611">
        <v>1980.5</v>
      </c>
    </row>
    <row r="1504" spans="2:6">
      <c r="B1504" s="614">
        <v>13</v>
      </c>
      <c r="C1504" s="614">
        <v>2</v>
      </c>
      <c r="D1504" s="614">
        <v>12</v>
      </c>
      <c r="E1504" s="614">
        <v>2013</v>
      </c>
      <c r="F1504" s="611">
        <v>1994.5</v>
      </c>
    </row>
    <row r="1505" spans="2:6">
      <c r="B1505" s="614">
        <v>14</v>
      </c>
      <c r="C1505" s="614">
        <v>2</v>
      </c>
      <c r="D1505" s="614">
        <v>12</v>
      </c>
      <c r="E1505" s="614">
        <v>2013</v>
      </c>
      <c r="F1505" s="611">
        <v>2032.9</v>
      </c>
    </row>
    <row r="1506" spans="2:6">
      <c r="B1506" s="614">
        <v>15</v>
      </c>
      <c r="C1506" s="614">
        <v>2</v>
      </c>
      <c r="D1506" s="614">
        <v>12</v>
      </c>
      <c r="E1506" s="614">
        <v>2013</v>
      </c>
      <c r="F1506" s="611">
        <v>2041</v>
      </c>
    </row>
    <row r="1507" spans="2:6">
      <c r="B1507" s="614">
        <v>16</v>
      </c>
      <c r="C1507" s="614">
        <v>2</v>
      </c>
      <c r="D1507" s="614">
        <v>12</v>
      </c>
      <c r="E1507" s="614">
        <v>2013</v>
      </c>
      <c r="F1507" s="611">
        <v>2032.6</v>
      </c>
    </row>
    <row r="1508" spans="2:6">
      <c r="B1508" s="614">
        <v>17</v>
      </c>
      <c r="C1508" s="614">
        <v>2</v>
      </c>
      <c r="D1508" s="614">
        <v>12</v>
      </c>
      <c r="E1508" s="614">
        <v>2013</v>
      </c>
      <c r="F1508" s="611">
        <v>2051.6999999999998</v>
      </c>
    </row>
    <row r="1509" spans="2:6">
      <c r="B1509" s="614">
        <v>18</v>
      </c>
      <c r="C1509" s="614">
        <v>2</v>
      </c>
      <c r="D1509" s="614">
        <v>12</v>
      </c>
      <c r="E1509" s="614">
        <v>2013</v>
      </c>
      <c r="F1509" s="611">
        <v>2014.1</v>
      </c>
    </row>
    <row r="1510" spans="2:6">
      <c r="B1510" s="614">
        <v>19</v>
      </c>
      <c r="C1510" s="614">
        <v>2</v>
      </c>
      <c r="D1510" s="614">
        <v>12</v>
      </c>
      <c r="E1510" s="614">
        <v>2013</v>
      </c>
      <c r="F1510" s="611">
        <v>2013.4</v>
      </c>
    </row>
    <row r="1511" spans="2:6">
      <c r="B1511" s="614">
        <v>20</v>
      </c>
      <c r="C1511" s="614">
        <v>2</v>
      </c>
      <c r="D1511" s="614">
        <v>12</v>
      </c>
      <c r="E1511" s="614">
        <v>2013</v>
      </c>
      <c r="F1511" s="611">
        <v>2024.8</v>
      </c>
    </row>
    <row r="1512" spans="2:6">
      <c r="B1512" s="614">
        <v>21</v>
      </c>
      <c r="C1512" s="614">
        <v>2</v>
      </c>
      <c r="D1512" s="614">
        <v>12</v>
      </c>
      <c r="E1512" s="614">
        <v>2013</v>
      </c>
      <c r="F1512" s="611">
        <v>2070.5</v>
      </c>
    </row>
    <row r="1513" spans="2:6">
      <c r="B1513" s="614">
        <v>22</v>
      </c>
      <c r="C1513" s="614">
        <v>2</v>
      </c>
      <c r="D1513" s="614">
        <v>12</v>
      </c>
      <c r="E1513" s="614">
        <v>2013</v>
      </c>
      <c r="F1513" s="611">
        <v>2116.1</v>
      </c>
    </row>
    <row r="1514" spans="2:6">
      <c r="B1514" s="614">
        <v>23</v>
      </c>
      <c r="C1514" s="614">
        <v>2</v>
      </c>
      <c r="D1514" s="614">
        <v>12</v>
      </c>
      <c r="E1514" s="614">
        <v>2013</v>
      </c>
      <c r="F1514" s="611">
        <v>2121.1999999999998</v>
      </c>
    </row>
    <row r="1515" spans="2:6">
      <c r="B1515" s="614">
        <v>24</v>
      </c>
      <c r="C1515" s="614">
        <v>2</v>
      </c>
      <c r="D1515" s="614">
        <v>12</v>
      </c>
      <c r="E1515" s="614">
        <v>2013</v>
      </c>
      <c r="F1515" s="611">
        <v>2119.6999999999998</v>
      </c>
    </row>
    <row r="1516" spans="2:6">
      <c r="B1516" s="614">
        <v>1</v>
      </c>
      <c r="C1516" s="614">
        <v>3</v>
      </c>
      <c r="D1516" s="614">
        <v>12</v>
      </c>
      <c r="E1516" s="614">
        <v>2013</v>
      </c>
      <c r="F1516" s="611">
        <v>2087</v>
      </c>
    </row>
    <row r="1517" spans="2:6">
      <c r="B1517" s="614">
        <v>2</v>
      </c>
      <c r="C1517" s="614">
        <v>3</v>
      </c>
      <c r="D1517" s="614">
        <v>12</v>
      </c>
      <c r="E1517" s="614">
        <v>2013</v>
      </c>
      <c r="F1517" s="611">
        <v>2083.1999999999998</v>
      </c>
    </row>
    <row r="1518" spans="2:6">
      <c r="B1518" s="614">
        <v>3</v>
      </c>
      <c r="C1518" s="614">
        <v>3</v>
      </c>
      <c r="D1518" s="614">
        <v>12</v>
      </c>
      <c r="E1518" s="614">
        <v>2013</v>
      </c>
      <c r="F1518" s="611">
        <v>2053.1999999999998</v>
      </c>
    </row>
    <row r="1519" spans="2:6">
      <c r="B1519" s="614">
        <v>4</v>
      </c>
      <c r="C1519" s="614">
        <v>3</v>
      </c>
      <c r="D1519" s="614">
        <v>12</v>
      </c>
      <c r="E1519" s="614">
        <v>2013</v>
      </c>
      <c r="F1519" s="611">
        <v>2067.6</v>
      </c>
    </row>
    <row r="1520" spans="2:6">
      <c r="B1520" s="614">
        <v>5</v>
      </c>
      <c r="C1520" s="614">
        <v>3</v>
      </c>
      <c r="D1520" s="614">
        <v>12</v>
      </c>
      <c r="E1520" s="614">
        <v>2013</v>
      </c>
      <c r="F1520" s="611">
        <v>2051.1</v>
      </c>
    </row>
    <row r="1521" spans="2:6">
      <c r="B1521" s="614">
        <v>6</v>
      </c>
      <c r="C1521" s="614">
        <v>3</v>
      </c>
      <c r="D1521" s="614">
        <v>12</v>
      </c>
      <c r="E1521" s="614">
        <v>2013</v>
      </c>
      <c r="F1521" s="611">
        <v>2050</v>
      </c>
    </row>
    <row r="1522" spans="2:6">
      <c r="B1522" s="614">
        <v>7</v>
      </c>
      <c r="C1522" s="614">
        <v>3</v>
      </c>
      <c r="D1522" s="614">
        <v>12</v>
      </c>
      <c r="E1522" s="614">
        <v>2013</v>
      </c>
      <c r="F1522" s="611">
        <v>2052.5</v>
      </c>
    </row>
    <row r="1523" spans="2:6">
      <c r="B1523" s="614">
        <v>8</v>
      </c>
      <c r="C1523" s="614">
        <v>3</v>
      </c>
      <c r="D1523" s="614">
        <v>12</v>
      </c>
      <c r="E1523" s="614">
        <v>2013</v>
      </c>
      <c r="F1523" s="611">
        <v>2039.5</v>
      </c>
    </row>
    <row r="1524" spans="2:6">
      <c r="B1524" s="614">
        <v>9</v>
      </c>
      <c r="C1524" s="614">
        <v>3</v>
      </c>
      <c r="D1524" s="614">
        <v>12</v>
      </c>
      <c r="E1524" s="614">
        <v>2013</v>
      </c>
      <c r="F1524" s="611">
        <v>2017.2</v>
      </c>
    </row>
    <row r="1525" spans="2:6">
      <c r="B1525" s="614">
        <v>10</v>
      </c>
      <c r="C1525" s="614">
        <v>3</v>
      </c>
      <c r="D1525" s="614">
        <v>12</v>
      </c>
      <c r="E1525" s="614">
        <v>2013</v>
      </c>
      <c r="F1525" s="611">
        <v>2040.1</v>
      </c>
    </row>
    <row r="1526" spans="2:6">
      <c r="B1526" s="614">
        <v>11</v>
      </c>
      <c r="C1526" s="614">
        <v>3</v>
      </c>
      <c r="D1526" s="614">
        <v>12</v>
      </c>
      <c r="E1526" s="614">
        <v>2013</v>
      </c>
      <c r="F1526" s="611">
        <v>2038</v>
      </c>
    </row>
    <row r="1527" spans="2:6">
      <c r="B1527" s="614">
        <v>12</v>
      </c>
      <c r="C1527" s="614">
        <v>3</v>
      </c>
      <c r="D1527" s="614">
        <v>12</v>
      </c>
      <c r="E1527" s="614">
        <v>2013</v>
      </c>
      <c r="F1527" s="611">
        <v>2029.6</v>
      </c>
    </row>
    <row r="1528" spans="2:6">
      <c r="B1528" s="614">
        <v>13</v>
      </c>
      <c r="C1528" s="614">
        <v>3</v>
      </c>
      <c r="D1528" s="614">
        <v>12</v>
      </c>
      <c r="E1528" s="614">
        <v>2013</v>
      </c>
      <c r="F1528" s="611">
        <v>2028.2</v>
      </c>
    </row>
    <row r="1529" spans="2:6">
      <c r="B1529" s="614">
        <v>14</v>
      </c>
      <c r="C1529" s="614">
        <v>3</v>
      </c>
      <c r="D1529" s="614">
        <v>12</v>
      </c>
      <c r="E1529" s="614">
        <v>2013</v>
      </c>
      <c r="F1529" s="611">
        <v>2026.8</v>
      </c>
    </row>
    <row r="1530" spans="2:6">
      <c r="B1530" s="614">
        <v>15</v>
      </c>
      <c r="C1530" s="614">
        <v>3</v>
      </c>
      <c r="D1530" s="614">
        <v>12</v>
      </c>
      <c r="E1530" s="614">
        <v>2013</v>
      </c>
      <c r="F1530" s="611">
        <v>1977.6</v>
      </c>
    </row>
    <row r="1531" spans="2:6">
      <c r="B1531" s="614">
        <v>16</v>
      </c>
      <c r="C1531" s="614">
        <v>3</v>
      </c>
      <c r="D1531" s="614">
        <v>12</v>
      </c>
      <c r="E1531" s="614">
        <v>2013</v>
      </c>
      <c r="F1531" s="611">
        <v>1997.3</v>
      </c>
    </row>
    <row r="1532" spans="2:6">
      <c r="B1532" s="614">
        <v>17</v>
      </c>
      <c r="C1532" s="614">
        <v>3</v>
      </c>
      <c r="D1532" s="614">
        <v>12</v>
      </c>
      <c r="E1532" s="614">
        <v>2013</v>
      </c>
      <c r="F1532" s="611">
        <v>2036.2</v>
      </c>
    </row>
    <row r="1533" spans="2:6">
      <c r="B1533" s="614">
        <v>18</v>
      </c>
      <c r="C1533" s="614">
        <v>3</v>
      </c>
      <c r="D1533" s="614">
        <v>12</v>
      </c>
      <c r="E1533" s="614">
        <v>2013</v>
      </c>
      <c r="F1533" s="611">
        <v>2016.7</v>
      </c>
    </row>
    <row r="1534" spans="2:6">
      <c r="B1534" s="614">
        <v>19</v>
      </c>
      <c r="C1534" s="614">
        <v>3</v>
      </c>
      <c r="D1534" s="614">
        <v>12</v>
      </c>
      <c r="E1534" s="614">
        <v>2013</v>
      </c>
      <c r="F1534" s="611">
        <v>1998.9</v>
      </c>
    </row>
    <row r="1535" spans="2:6">
      <c r="B1535" s="614">
        <v>20</v>
      </c>
      <c r="C1535" s="614">
        <v>3</v>
      </c>
      <c r="D1535" s="614">
        <v>12</v>
      </c>
      <c r="E1535" s="614">
        <v>2013</v>
      </c>
      <c r="F1535" s="611">
        <v>1978.4</v>
      </c>
    </row>
    <row r="1536" spans="2:6">
      <c r="B1536" s="614">
        <v>21</v>
      </c>
      <c r="C1536" s="614">
        <v>3</v>
      </c>
      <c r="D1536" s="614">
        <v>12</v>
      </c>
      <c r="E1536" s="614">
        <v>2013</v>
      </c>
      <c r="F1536" s="611">
        <v>2033.9</v>
      </c>
    </row>
    <row r="1537" spans="2:12">
      <c r="B1537" s="614">
        <v>22</v>
      </c>
      <c r="C1537" s="614">
        <v>3</v>
      </c>
      <c r="D1537" s="614">
        <v>12</v>
      </c>
      <c r="E1537" s="614">
        <v>2013</v>
      </c>
      <c r="F1537" s="611">
        <v>2078.1999999999998</v>
      </c>
    </row>
    <row r="1538" spans="2:12">
      <c r="B1538" s="614">
        <v>23</v>
      </c>
      <c r="C1538" s="614">
        <v>3</v>
      </c>
      <c r="D1538" s="614">
        <v>12</v>
      </c>
      <c r="E1538" s="614">
        <v>2013</v>
      </c>
      <c r="F1538" s="611">
        <v>2076.1999999999998</v>
      </c>
      <c r="G1538" s="188"/>
      <c r="H1538" s="188"/>
      <c r="I1538" s="188"/>
      <c r="J1538" s="188"/>
      <c r="K1538" s="188"/>
      <c r="L1538" s="188"/>
    </row>
    <row r="1539" spans="2:12">
      <c r="B1539" s="614">
        <v>24</v>
      </c>
      <c r="C1539" s="614">
        <v>3</v>
      </c>
      <c r="D1539" s="614">
        <v>12</v>
      </c>
      <c r="E1539" s="614">
        <v>2013</v>
      </c>
      <c r="F1539" s="611">
        <v>2062.1</v>
      </c>
      <c r="G1539" s="188"/>
      <c r="H1539" s="188"/>
      <c r="I1539" s="188"/>
      <c r="J1539" s="188"/>
      <c r="K1539" s="188"/>
      <c r="L1539" s="188"/>
    </row>
    <row r="1540" spans="2:12">
      <c r="B1540" s="614">
        <v>1</v>
      </c>
      <c r="C1540" s="614">
        <v>4</v>
      </c>
      <c r="D1540" s="614">
        <v>12</v>
      </c>
      <c r="E1540" s="614">
        <v>2013</v>
      </c>
      <c r="F1540" s="611">
        <v>2023.7</v>
      </c>
      <c r="G1540" s="188"/>
      <c r="H1540" s="188"/>
      <c r="I1540" s="188"/>
      <c r="J1540" s="188"/>
      <c r="K1540" s="188"/>
      <c r="L1540" s="188"/>
    </row>
    <row r="1541" spans="2:12">
      <c r="B1541" s="614">
        <v>2</v>
      </c>
      <c r="C1541" s="614">
        <v>4</v>
      </c>
      <c r="D1541" s="614">
        <v>12</v>
      </c>
      <c r="E1541" s="614">
        <v>2013</v>
      </c>
      <c r="F1541" s="611">
        <v>1972.3</v>
      </c>
      <c r="G1541" s="188"/>
      <c r="H1541" s="188"/>
      <c r="I1541" s="188"/>
      <c r="J1541" s="188"/>
      <c r="K1541" s="188"/>
      <c r="L1541" s="188"/>
    </row>
    <row r="1542" spans="2:12">
      <c r="B1542" s="614">
        <v>3</v>
      </c>
      <c r="C1542" s="614">
        <v>4</v>
      </c>
      <c r="D1542" s="614">
        <v>12</v>
      </c>
      <c r="E1542" s="614">
        <v>2013</v>
      </c>
      <c r="F1542" s="611">
        <v>1956.7</v>
      </c>
      <c r="G1542" s="188"/>
      <c r="H1542" s="188"/>
      <c r="I1542" s="188"/>
      <c r="J1542" s="188"/>
      <c r="K1542" s="188"/>
      <c r="L1542" s="188"/>
    </row>
    <row r="1543" spans="2:12">
      <c r="B1543" s="614">
        <v>4</v>
      </c>
      <c r="C1543" s="614">
        <v>4</v>
      </c>
      <c r="D1543" s="614">
        <v>12</v>
      </c>
      <c r="E1543" s="614">
        <v>2013</v>
      </c>
      <c r="F1543" s="611">
        <v>1965.8</v>
      </c>
      <c r="G1543" s="188"/>
      <c r="H1543" s="188"/>
      <c r="I1543" s="188"/>
      <c r="J1543" s="188"/>
      <c r="K1543" s="188"/>
      <c r="L1543" s="188"/>
    </row>
    <row r="1544" spans="2:12">
      <c r="B1544" s="614">
        <v>5</v>
      </c>
      <c r="C1544" s="614">
        <v>4</v>
      </c>
      <c r="D1544" s="614">
        <v>12</v>
      </c>
      <c r="E1544" s="614">
        <v>2013</v>
      </c>
      <c r="F1544" s="611">
        <v>1966.9</v>
      </c>
      <c r="G1544" s="188"/>
      <c r="H1544" s="188"/>
      <c r="I1544" s="188"/>
      <c r="J1544" s="188"/>
      <c r="K1544" s="188"/>
      <c r="L1544" s="188"/>
    </row>
    <row r="1545" spans="2:12">
      <c r="B1545" s="614">
        <v>6</v>
      </c>
      <c r="C1545" s="614">
        <v>4</v>
      </c>
      <c r="D1545" s="614">
        <v>12</v>
      </c>
      <c r="E1545" s="614">
        <v>2013</v>
      </c>
      <c r="F1545" s="611">
        <v>1954.5</v>
      </c>
    </row>
    <row r="1546" spans="2:12">
      <c r="B1546" s="614">
        <v>7</v>
      </c>
      <c r="C1546" s="614">
        <v>4</v>
      </c>
      <c r="D1546" s="614">
        <v>12</v>
      </c>
      <c r="E1546" s="614">
        <v>2013</v>
      </c>
      <c r="F1546" s="611">
        <v>1977.6</v>
      </c>
    </row>
    <row r="1547" spans="2:12">
      <c r="B1547" s="614">
        <v>8</v>
      </c>
      <c r="C1547" s="614">
        <v>4</v>
      </c>
      <c r="D1547" s="614">
        <v>12</v>
      </c>
      <c r="E1547" s="614">
        <v>2013</v>
      </c>
      <c r="F1547" s="611">
        <v>1968.9</v>
      </c>
    </row>
    <row r="1548" spans="2:12">
      <c r="B1548" s="614">
        <v>9</v>
      </c>
      <c r="C1548" s="614">
        <v>4</v>
      </c>
      <c r="D1548" s="614">
        <v>12</v>
      </c>
      <c r="E1548" s="614">
        <v>2013</v>
      </c>
      <c r="F1548" s="611">
        <v>1927.7</v>
      </c>
    </row>
    <row r="1549" spans="2:12">
      <c r="B1549" s="614">
        <v>10</v>
      </c>
      <c r="C1549" s="614">
        <v>4</v>
      </c>
      <c r="D1549" s="614">
        <v>12</v>
      </c>
      <c r="E1549" s="614">
        <v>2013</v>
      </c>
      <c r="F1549" s="611">
        <v>1967.1</v>
      </c>
    </row>
    <row r="1550" spans="2:12">
      <c r="B1550" s="614">
        <v>11</v>
      </c>
      <c r="C1550" s="614">
        <v>4</v>
      </c>
      <c r="D1550" s="614">
        <v>12</v>
      </c>
      <c r="E1550" s="614">
        <v>2013</v>
      </c>
      <c r="F1550" s="611">
        <v>1974.9</v>
      </c>
    </row>
    <row r="1551" spans="2:12">
      <c r="B1551" s="614">
        <v>12</v>
      </c>
      <c r="C1551" s="614">
        <v>4</v>
      </c>
      <c r="D1551" s="614">
        <v>12</v>
      </c>
      <c r="E1551" s="614">
        <v>2013</v>
      </c>
      <c r="F1551" s="611">
        <v>1990.3</v>
      </c>
    </row>
    <row r="1552" spans="2:12">
      <c r="B1552" s="614">
        <v>13</v>
      </c>
      <c r="C1552" s="614">
        <v>4</v>
      </c>
      <c r="D1552" s="614">
        <v>12</v>
      </c>
      <c r="E1552" s="614">
        <v>2013</v>
      </c>
      <c r="F1552" s="611">
        <v>1971.4</v>
      </c>
    </row>
    <row r="1553" spans="2:6">
      <c r="B1553" s="614">
        <v>14</v>
      </c>
      <c r="C1553" s="614">
        <v>4</v>
      </c>
      <c r="D1553" s="614">
        <v>12</v>
      </c>
      <c r="E1553" s="614">
        <v>2013</v>
      </c>
      <c r="F1553" s="611">
        <v>1949.2</v>
      </c>
    </row>
    <row r="1554" spans="2:6">
      <c r="B1554" s="614">
        <v>15</v>
      </c>
      <c r="C1554" s="614">
        <v>4</v>
      </c>
      <c r="D1554" s="614">
        <v>12</v>
      </c>
      <c r="E1554" s="614">
        <v>2013</v>
      </c>
      <c r="F1554" s="611">
        <v>1930.7</v>
      </c>
    </row>
    <row r="1555" spans="2:6">
      <c r="B1555" s="614">
        <v>16</v>
      </c>
      <c r="C1555" s="614">
        <v>4</v>
      </c>
      <c r="D1555" s="614">
        <v>12</v>
      </c>
      <c r="E1555" s="614">
        <v>2013</v>
      </c>
      <c r="F1555" s="611">
        <v>1946.5</v>
      </c>
    </row>
    <row r="1556" spans="2:6">
      <c r="B1556" s="614">
        <v>17</v>
      </c>
      <c r="C1556" s="614">
        <v>4</v>
      </c>
      <c r="D1556" s="614">
        <v>12</v>
      </c>
      <c r="E1556" s="614">
        <v>2013</v>
      </c>
      <c r="F1556" s="611">
        <v>1980.5</v>
      </c>
    </row>
    <row r="1557" spans="2:6">
      <c r="B1557" s="614">
        <v>18</v>
      </c>
      <c r="C1557" s="614">
        <v>4</v>
      </c>
      <c r="D1557" s="614">
        <v>12</v>
      </c>
      <c r="E1557" s="614">
        <v>2013</v>
      </c>
      <c r="F1557" s="611">
        <v>1973.1</v>
      </c>
    </row>
    <row r="1558" spans="2:6">
      <c r="B1558" s="614">
        <v>19</v>
      </c>
      <c r="C1558" s="614">
        <v>4</v>
      </c>
      <c r="D1558" s="614">
        <v>12</v>
      </c>
      <c r="E1558" s="614">
        <v>2013</v>
      </c>
      <c r="F1558" s="611">
        <v>1957.1</v>
      </c>
    </row>
    <row r="1559" spans="2:6">
      <c r="B1559" s="614">
        <v>20</v>
      </c>
      <c r="C1559" s="614">
        <v>4</v>
      </c>
      <c r="D1559" s="614">
        <v>12</v>
      </c>
      <c r="E1559" s="614">
        <v>2013</v>
      </c>
      <c r="F1559" s="611">
        <v>1941.2</v>
      </c>
    </row>
    <row r="1560" spans="2:6">
      <c r="B1560" s="614">
        <v>21</v>
      </c>
      <c r="C1560" s="614">
        <v>4</v>
      </c>
      <c r="D1560" s="614">
        <v>12</v>
      </c>
      <c r="E1560" s="614">
        <v>2013</v>
      </c>
      <c r="F1560" s="611">
        <v>1977.2</v>
      </c>
    </row>
    <row r="1561" spans="2:6">
      <c r="B1561" s="614">
        <v>22</v>
      </c>
      <c r="C1561" s="614">
        <v>4</v>
      </c>
      <c r="D1561" s="614">
        <v>12</v>
      </c>
      <c r="E1561" s="614">
        <v>2013</v>
      </c>
      <c r="F1561" s="611">
        <v>2051.5</v>
      </c>
    </row>
    <row r="1562" spans="2:6">
      <c r="B1562" s="614">
        <v>23</v>
      </c>
      <c r="C1562" s="614">
        <v>4</v>
      </c>
      <c r="D1562" s="614">
        <v>12</v>
      </c>
      <c r="E1562" s="614">
        <v>2013</v>
      </c>
      <c r="F1562" s="611">
        <v>2067.6999999999998</v>
      </c>
    </row>
    <row r="1563" spans="2:6">
      <c r="B1563" s="614">
        <v>24</v>
      </c>
      <c r="C1563" s="614">
        <v>4</v>
      </c>
      <c r="D1563" s="614">
        <v>12</v>
      </c>
      <c r="E1563" s="614">
        <v>2013</v>
      </c>
      <c r="F1563" s="611">
        <v>2046</v>
      </c>
    </row>
    <row r="1564" spans="2:6">
      <c r="B1564" s="614">
        <v>1</v>
      </c>
      <c r="C1564" s="614">
        <v>5</v>
      </c>
      <c r="D1564" s="614">
        <v>12</v>
      </c>
      <c r="E1564" s="614">
        <v>2013</v>
      </c>
      <c r="F1564" s="611">
        <v>2012</v>
      </c>
    </row>
    <row r="1565" spans="2:6">
      <c r="B1565" s="614">
        <v>2</v>
      </c>
      <c r="C1565" s="614">
        <v>5</v>
      </c>
      <c r="D1565" s="614">
        <v>12</v>
      </c>
      <c r="E1565" s="614">
        <v>2013</v>
      </c>
      <c r="F1565" s="611">
        <v>1974.4</v>
      </c>
    </row>
    <row r="1566" spans="2:6">
      <c r="B1566" s="614">
        <v>3</v>
      </c>
      <c r="C1566" s="614">
        <v>5</v>
      </c>
      <c r="D1566" s="614">
        <v>12</v>
      </c>
      <c r="E1566" s="614">
        <v>2013</v>
      </c>
      <c r="F1566" s="611">
        <v>1942.3</v>
      </c>
    </row>
    <row r="1567" spans="2:6">
      <c r="B1567" s="614">
        <v>4</v>
      </c>
      <c r="C1567" s="614">
        <v>5</v>
      </c>
      <c r="D1567" s="614">
        <v>12</v>
      </c>
      <c r="E1567" s="614">
        <v>2013</v>
      </c>
      <c r="F1567" s="611">
        <v>1951.7</v>
      </c>
    </row>
    <row r="1568" spans="2:6">
      <c r="B1568" s="614">
        <v>5</v>
      </c>
      <c r="C1568" s="614">
        <v>5</v>
      </c>
      <c r="D1568" s="614">
        <v>12</v>
      </c>
      <c r="E1568" s="614">
        <v>2013</v>
      </c>
      <c r="F1568" s="611">
        <v>1940.1</v>
      </c>
    </row>
    <row r="1569" spans="2:6">
      <c r="B1569" s="614">
        <v>6</v>
      </c>
      <c r="C1569" s="614">
        <v>5</v>
      </c>
      <c r="D1569" s="614">
        <v>12</v>
      </c>
      <c r="E1569" s="614">
        <v>2013</v>
      </c>
      <c r="F1569" s="611">
        <v>1925</v>
      </c>
    </row>
    <row r="1570" spans="2:6">
      <c r="B1570" s="614">
        <v>7</v>
      </c>
      <c r="C1570" s="614">
        <v>5</v>
      </c>
      <c r="D1570" s="614">
        <v>12</v>
      </c>
      <c r="E1570" s="614">
        <v>2013</v>
      </c>
      <c r="F1570" s="611">
        <v>1935.2</v>
      </c>
    </row>
    <row r="1571" spans="2:6">
      <c r="B1571" s="614">
        <v>8</v>
      </c>
      <c r="C1571" s="614">
        <v>5</v>
      </c>
      <c r="D1571" s="614">
        <v>12</v>
      </c>
      <c r="E1571" s="614">
        <v>2013</v>
      </c>
      <c r="F1571" s="611">
        <v>1913.5</v>
      </c>
    </row>
    <row r="1572" spans="2:6">
      <c r="B1572" s="614">
        <v>9</v>
      </c>
      <c r="C1572" s="614">
        <v>5</v>
      </c>
      <c r="D1572" s="614">
        <v>12</v>
      </c>
      <c r="E1572" s="614">
        <v>2013</v>
      </c>
      <c r="F1572" s="611">
        <v>1900.4</v>
      </c>
    </row>
    <row r="1573" spans="2:6">
      <c r="B1573" s="614">
        <v>10</v>
      </c>
      <c r="C1573" s="614">
        <v>5</v>
      </c>
      <c r="D1573" s="614">
        <v>12</v>
      </c>
      <c r="E1573" s="614">
        <v>2013</v>
      </c>
      <c r="F1573" s="611">
        <v>1946.1</v>
      </c>
    </row>
    <row r="1574" spans="2:6">
      <c r="B1574" s="614">
        <v>11</v>
      </c>
      <c r="C1574" s="614">
        <v>5</v>
      </c>
      <c r="D1574" s="614">
        <v>12</v>
      </c>
      <c r="E1574" s="614">
        <v>2013</v>
      </c>
      <c r="F1574" s="611">
        <v>1967.6</v>
      </c>
    </row>
    <row r="1575" spans="2:6">
      <c r="B1575" s="614">
        <v>12</v>
      </c>
      <c r="C1575" s="614">
        <v>5</v>
      </c>
      <c r="D1575" s="614">
        <v>12</v>
      </c>
      <c r="E1575" s="614">
        <v>2013</v>
      </c>
      <c r="F1575" s="611">
        <v>1944.8</v>
      </c>
    </row>
    <row r="1576" spans="2:6">
      <c r="B1576" s="614">
        <v>13</v>
      </c>
      <c r="C1576" s="614">
        <v>5</v>
      </c>
      <c r="D1576" s="614">
        <v>12</v>
      </c>
      <c r="E1576" s="614">
        <v>2013</v>
      </c>
      <c r="F1576" s="611">
        <v>1941.9</v>
      </c>
    </row>
    <row r="1577" spans="2:6">
      <c r="B1577" s="614">
        <v>14</v>
      </c>
      <c r="C1577" s="614">
        <v>5</v>
      </c>
      <c r="D1577" s="614">
        <v>12</v>
      </c>
      <c r="E1577" s="614">
        <v>2013</v>
      </c>
      <c r="F1577" s="611">
        <v>1928.6</v>
      </c>
    </row>
    <row r="1578" spans="2:6">
      <c r="B1578" s="614">
        <v>15</v>
      </c>
      <c r="C1578" s="614">
        <v>5</v>
      </c>
      <c r="D1578" s="614">
        <v>12</v>
      </c>
      <c r="E1578" s="614">
        <v>2013</v>
      </c>
      <c r="F1578" s="611">
        <v>1934.7</v>
      </c>
    </row>
    <row r="1579" spans="2:6">
      <c r="B1579" s="614">
        <v>16</v>
      </c>
      <c r="C1579" s="614">
        <v>5</v>
      </c>
      <c r="D1579" s="614">
        <v>12</v>
      </c>
      <c r="E1579" s="614">
        <v>2013</v>
      </c>
      <c r="F1579" s="611">
        <v>1986.3</v>
      </c>
    </row>
    <row r="1580" spans="2:6">
      <c r="B1580" s="614">
        <v>17</v>
      </c>
      <c r="C1580" s="614">
        <v>5</v>
      </c>
      <c r="D1580" s="614">
        <v>12</v>
      </c>
      <c r="E1580" s="614">
        <v>2013</v>
      </c>
      <c r="F1580" s="611">
        <v>1975.2</v>
      </c>
    </row>
    <row r="1581" spans="2:6">
      <c r="B1581" s="614">
        <v>18</v>
      </c>
      <c r="C1581" s="614">
        <v>5</v>
      </c>
      <c r="D1581" s="614">
        <v>12</v>
      </c>
      <c r="E1581" s="614">
        <v>2013</v>
      </c>
      <c r="F1581" s="611">
        <v>1996.2</v>
      </c>
    </row>
    <row r="1582" spans="2:6">
      <c r="B1582" s="614">
        <v>19</v>
      </c>
      <c r="C1582" s="614">
        <v>5</v>
      </c>
      <c r="D1582" s="614">
        <v>12</v>
      </c>
      <c r="E1582" s="614">
        <v>2013</v>
      </c>
      <c r="F1582" s="611">
        <v>1951.8</v>
      </c>
    </row>
    <row r="1583" spans="2:6">
      <c r="B1583" s="614">
        <v>20</v>
      </c>
      <c r="C1583" s="614">
        <v>5</v>
      </c>
      <c r="D1583" s="614">
        <v>12</v>
      </c>
      <c r="E1583" s="614">
        <v>2013</v>
      </c>
      <c r="F1583" s="611">
        <v>1936.9</v>
      </c>
    </row>
    <row r="1584" spans="2:6">
      <c r="B1584" s="614">
        <v>21</v>
      </c>
      <c r="C1584" s="614">
        <v>5</v>
      </c>
      <c r="D1584" s="614">
        <v>12</v>
      </c>
      <c r="E1584" s="614">
        <v>2013</v>
      </c>
      <c r="F1584" s="611">
        <v>1981.6</v>
      </c>
    </row>
    <row r="1585" spans="2:6">
      <c r="B1585" s="614">
        <v>22</v>
      </c>
      <c r="C1585" s="614">
        <v>5</v>
      </c>
      <c r="D1585" s="614">
        <v>12</v>
      </c>
      <c r="E1585" s="614">
        <v>2013</v>
      </c>
      <c r="F1585" s="611">
        <v>2037.1</v>
      </c>
    </row>
    <row r="1586" spans="2:6">
      <c r="B1586" s="614">
        <v>23</v>
      </c>
      <c r="C1586" s="614">
        <v>5</v>
      </c>
      <c r="D1586" s="614">
        <v>12</v>
      </c>
      <c r="E1586" s="614">
        <v>2013</v>
      </c>
      <c r="F1586" s="611">
        <v>2072.9</v>
      </c>
    </row>
    <row r="1587" spans="2:6">
      <c r="B1587" s="614">
        <v>24</v>
      </c>
      <c r="C1587" s="614">
        <v>5</v>
      </c>
      <c r="D1587" s="614">
        <v>12</v>
      </c>
      <c r="E1587" s="614">
        <v>2013</v>
      </c>
      <c r="F1587" s="611">
        <v>2062.9</v>
      </c>
    </row>
    <row r="1588" spans="2:6">
      <c r="B1588" s="614">
        <v>1</v>
      </c>
      <c r="C1588" s="614">
        <v>6</v>
      </c>
      <c r="D1588" s="614">
        <v>12</v>
      </c>
      <c r="E1588" s="614">
        <v>2013</v>
      </c>
      <c r="F1588" s="611">
        <v>2027.5</v>
      </c>
    </row>
    <row r="1589" spans="2:6">
      <c r="B1589" s="614">
        <v>2</v>
      </c>
      <c r="C1589" s="614">
        <v>6</v>
      </c>
      <c r="D1589" s="614">
        <v>12</v>
      </c>
      <c r="E1589" s="614">
        <v>2013</v>
      </c>
      <c r="F1589" s="611">
        <v>1995.3</v>
      </c>
    </row>
    <row r="1590" spans="2:6">
      <c r="B1590" s="614">
        <v>3</v>
      </c>
      <c r="C1590" s="614">
        <v>6</v>
      </c>
      <c r="D1590" s="614">
        <v>12</v>
      </c>
      <c r="E1590" s="614">
        <v>2013</v>
      </c>
      <c r="F1590" s="611">
        <v>1978.3</v>
      </c>
    </row>
    <row r="1591" spans="2:6">
      <c r="B1591" s="614">
        <v>4</v>
      </c>
      <c r="C1591" s="614">
        <v>6</v>
      </c>
      <c r="D1591" s="614">
        <v>12</v>
      </c>
      <c r="E1591" s="614">
        <v>2013</v>
      </c>
      <c r="F1591" s="611">
        <v>1967.5</v>
      </c>
    </row>
    <row r="1592" spans="2:6">
      <c r="B1592" s="614">
        <v>5</v>
      </c>
      <c r="C1592" s="614">
        <v>6</v>
      </c>
      <c r="D1592" s="614">
        <v>12</v>
      </c>
      <c r="E1592" s="614">
        <v>2013</v>
      </c>
      <c r="F1592" s="611">
        <v>1956.7</v>
      </c>
    </row>
    <row r="1593" spans="2:6">
      <c r="B1593" s="614">
        <v>6</v>
      </c>
      <c r="C1593" s="614">
        <v>6</v>
      </c>
      <c r="D1593" s="614">
        <v>12</v>
      </c>
      <c r="E1593" s="614">
        <v>2013</v>
      </c>
      <c r="F1593" s="611">
        <v>1903.4</v>
      </c>
    </row>
    <row r="1594" spans="2:6">
      <c r="B1594" s="614">
        <v>7</v>
      </c>
      <c r="C1594" s="614">
        <v>6</v>
      </c>
      <c r="D1594" s="614">
        <v>12</v>
      </c>
      <c r="E1594" s="614">
        <v>2013</v>
      </c>
      <c r="F1594" s="611">
        <v>1921</v>
      </c>
    </row>
    <row r="1595" spans="2:6">
      <c r="B1595" s="614">
        <v>8</v>
      </c>
      <c r="C1595" s="614">
        <v>6</v>
      </c>
      <c r="D1595" s="614">
        <v>12</v>
      </c>
      <c r="E1595" s="614">
        <v>2013</v>
      </c>
      <c r="F1595" s="611">
        <v>1883</v>
      </c>
    </row>
    <row r="1596" spans="2:6">
      <c r="B1596" s="614">
        <v>9</v>
      </c>
      <c r="C1596" s="614">
        <v>6</v>
      </c>
      <c r="D1596" s="614">
        <v>12</v>
      </c>
      <c r="E1596" s="614">
        <v>2013</v>
      </c>
      <c r="F1596" s="611">
        <v>1860.7</v>
      </c>
    </row>
    <row r="1597" spans="2:6">
      <c r="B1597" s="614">
        <v>10</v>
      </c>
      <c r="C1597" s="614">
        <v>6</v>
      </c>
      <c r="D1597" s="614">
        <v>12</v>
      </c>
      <c r="E1597" s="614">
        <v>2013</v>
      </c>
      <c r="F1597" s="611">
        <v>1890.3</v>
      </c>
    </row>
    <row r="1598" spans="2:6">
      <c r="B1598" s="614">
        <v>11</v>
      </c>
      <c r="C1598" s="614">
        <v>6</v>
      </c>
      <c r="D1598" s="614">
        <v>12</v>
      </c>
      <c r="E1598" s="614">
        <v>2013</v>
      </c>
      <c r="F1598" s="611">
        <v>1907.8</v>
      </c>
    </row>
    <row r="1599" spans="2:6">
      <c r="B1599" s="614">
        <v>12</v>
      </c>
      <c r="C1599" s="614">
        <v>6</v>
      </c>
      <c r="D1599" s="614">
        <v>12</v>
      </c>
      <c r="E1599" s="614">
        <v>2013</v>
      </c>
      <c r="F1599" s="611">
        <v>1902.1</v>
      </c>
    </row>
    <row r="1600" spans="2:6">
      <c r="B1600" s="614">
        <v>13</v>
      </c>
      <c r="C1600" s="614">
        <v>6</v>
      </c>
      <c r="D1600" s="614">
        <v>12</v>
      </c>
      <c r="E1600" s="614">
        <v>2013</v>
      </c>
      <c r="F1600" s="611">
        <v>1900.7</v>
      </c>
    </row>
    <row r="1601" spans="2:6">
      <c r="B1601" s="614">
        <v>14</v>
      </c>
      <c r="C1601" s="614">
        <v>6</v>
      </c>
      <c r="D1601" s="614">
        <v>12</v>
      </c>
      <c r="E1601" s="614">
        <v>2013</v>
      </c>
      <c r="F1601" s="611">
        <v>1903.9</v>
      </c>
    </row>
    <row r="1602" spans="2:6">
      <c r="B1602" s="614">
        <v>15</v>
      </c>
      <c r="C1602" s="614">
        <v>6</v>
      </c>
      <c r="D1602" s="614">
        <v>12</v>
      </c>
      <c r="E1602" s="614">
        <v>2013</v>
      </c>
      <c r="F1602" s="611">
        <v>1904.4</v>
      </c>
    </row>
    <row r="1603" spans="2:6">
      <c r="B1603" s="614">
        <v>16</v>
      </c>
      <c r="C1603" s="614">
        <v>6</v>
      </c>
      <c r="D1603" s="614">
        <v>12</v>
      </c>
      <c r="E1603" s="614">
        <v>2013</v>
      </c>
      <c r="F1603" s="611">
        <v>1915.3</v>
      </c>
    </row>
    <row r="1604" spans="2:6">
      <c r="B1604" s="614">
        <v>17</v>
      </c>
      <c r="C1604" s="614">
        <v>6</v>
      </c>
      <c r="D1604" s="614">
        <v>12</v>
      </c>
      <c r="E1604" s="614">
        <v>2013</v>
      </c>
      <c r="F1604" s="611">
        <v>1925.9</v>
      </c>
    </row>
    <row r="1605" spans="2:6">
      <c r="B1605" s="614">
        <v>18</v>
      </c>
      <c r="C1605" s="614">
        <v>6</v>
      </c>
      <c r="D1605" s="614">
        <v>12</v>
      </c>
      <c r="E1605" s="614">
        <v>2013</v>
      </c>
      <c r="F1605" s="611">
        <v>1909.5</v>
      </c>
    </row>
    <row r="1606" spans="2:6">
      <c r="B1606" s="614">
        <v>19</v>
      </c>
      <c r="C1606" s="614">
        <v>6</v>
      </c>
      <c r="D1606" s="614">
        <v>12</v>
      </c>
      <c r="E1606" s="614">
        <v>2013</v>
      </c>
      <c r="F1606" s="611">
        <v>1902.2</v>
      </c>
    </row>
    <row r="1607" spans="2:6">
      <c r="B1607" s="614">
        <v>20</v>
      </c>
      <c r="C1607" s="614">
        <v>6</v>
      </c>
      <c r="D1607" s="614">
        <v>12</v>
      </c>
      <c r="E1607" s="614">
        <v>2013</v>
      </c>
      <c r="F1607" s="611">
        <v>1883.3</v>
      </c>
    </row>
    <row r="1608" spans="2:6">
      <c r="B1608" s="614">
        <v>21</v>
      </c>
      <c r="C1608" s="614">
        <v>6</v>
      </c>
      <c r="D1608" s="614">
        <v>12</v>
      </c>
      <c r="E1608" s="614">
        <v>2013</v>
      </c>
      <c r="F1608" s="611">
        <v>1900.1</v>
      </c>
    </row>
    <row r="1609" spans="2:6">
      <c r="B1609" s="614">
        <v>22</v>
      </c>
      <c r="C1609" s="614">
        <v>6</v>
      </c>
      <c r="D1609" s="614">
        <v>12</v>
      </c>
      <c r="E1609" s="614">
        <v>2013</v>
      </c>
      <c r="F1609" s="611">
        <v>1955.4</v>
      </c>
    </row>
    <row r="1610" spans="2:6">
      <c r="B1610" s="614">
        <v>23</v>
      </c>
      <c r="C1610" s="614">
        <v>6</v>
      </c>
      <c r="D1610" s="614">
        <v>12</v>
      </c>
      <c r="E1610" s="614">
        <v>2013</v>
      </c>
      <c r="F1610" s="611">
        <v>1983.2</v>
      </c>
    </row>
    <row r="1611" spans="2:6">
      <c r="B1611" s="614">
        <v>24</v>
      </c>
      <c r="C1611" s="614">
        <v>6</v>
      </c>
      <c r="D1611" s="614">
        <v>12</v>
      </c>
      <c r="E1611" s="614">
        <v>2013</v>
      </c>
      <c r="F1611" s="611">
        <v>1949.3</v>
      </c>
    </row>
    <row r="1612" spans="2:6">
      <c r="B1612" s="614">
        <v>1</v>
      </c>
      <c r="C1612" s="614">
        <v>7</v>
      </c>
      <c r="D1612" s="614">
        <v>12</v>
      </c>
      <c r="E1612" s="614">
        <v>2013</v>
      </c>
      <c r="F1612" s="611">
        <v>1933.5</v>
      </c>
    </row>
    <row r="1613" spans="2:6">
      <c r="B1613" s="614">
        <v>2</v>
      </c>
      <c r="C1613" s="614">
        <v>7</v>
      </c>
      <c r="D1613" s="614">
        <v>12</v>
      </c>
      <c r="E1613" s="614">
        <v>2013</v>
      </c>
      <c r="F1613" s="611">
        <v>1902.8</v>
      </c>
    </row>
    <row r="1614" spans="2:6">
      <c r="B1614" s="614">
        <v>3</v>
      </c>
      <c r="C1614" s="614">
        <v>7</v>
      </c>
      <c r="D1614" s="614">
        <v>12</v>
      </c>
      <c r="E1614" s="614">
        <v>2013</v>
      </c>
      <c r="F1614" s="611">
        <v>1877.7</v>
      </c>
    </row>
    <row r="1615" spans="2:6">
      <c r="B1615" s="614">
        <v>4</v>
      </c>
      <c r="C1615" s="614">
        <v>7</v>
      </c>
      <c r="D1615" s="614">
        <v>12</v>
      </c>
      <c r="E1615" s="614">
        <v>2013</v>
      </c>
      <c r="F1615" s="611">
        <v>1870.3</v>
      </c>
    </row>
    <row r="1616" spans="2:6">
      <c r="B1616" s="614">
        <v>5</v>
      </c>
      <c r="C1616" s="614">
        <v>7</v>
      </c>
      <c r="D1616" s="614">
        <v>12</v>
      </c>
      <c r="E1616" s="614">
        <v>2013</v>
      </c>
      <c r="F1616" s="611">
        <v>1866.3</v>
      </c>
    </row>
    <row r="1617" spans="2:6">
      <c r="B1617" s="614">
        <v>6</v>
      </c>
      <c r="C1617" s="614">
        <v>7</v>
      </c>
      <c r="D1617" s="614">
        <v>12</v>
      </c>
      <c r="E1617" s="614">
        <v>2013</v>
      </c>
      <c r="F1617" s="611">
        <v>1856.6</v>
      </c>
    </row>
    <row r="1618" spans="2:6">
      <c r="B1618" s="614">
        <v>7</v>
      </c>
      <c r="C1618" s="614">
        <v>7</v>
      </c>
      <c r="D1618" s="614">
        <v>12</v>
      </c>
      <c r="E1618" s="614">
        <v>2013</v>
      </c>
      <c r="F1618" s="611">
        <v>1860.9</v>
      </c>
    </row>
    <row r="1619" spans="2:6">
      <c r="B1619" s="614">
        <v>8</v>
      </c>
      <c r="C1619" s="614">
        <v>7</v>
      </c>
      <c r="D1619" s="614">
        <v>12</v>
      </c>
      <c r="E1619" s="614">
        <v>2013</v>
      </c>
      <c r="F1619" s="611">
        <v>1833.3</v>
      </c>
    </row>
    <row r="1620" spans="2:6">
      <c r="B1620" s="614">
        <v>9</v>
      </c>
      <c r="C1620" s="614">
        <v>7</v>
      </c>
      <c r="D1620" s="614">
        <v>12</v>
      </c>
      <c r="E1620" s="614">
        <v>2013</v>
      </c>
      <c r="F1620" s="611">
        <v>1830</v>
      </c>
    </row>
    <row r="1621" spans="2:6">
      <c r="B1621" s="614">
        <v>10</v>
      </c>
      <c r="C1621" s="614">
        <v>7</v>
      </c>
      <c r="D1621" s="614">
        <v>12</v>
      </c>
      <c r="E1621" s="614">
        <v>2013</v>
      </c>
      <c r="F1621" s="611">
        <v>1862.3</v>
      </c>
    </row>
    <row r="1622" spans="2:6">
      <c r="B1622" s="614">
        <v>11</v>
      </c>
      <c r="C1622" s="614">
        <v>7</v>
      </c>
      <c r="D1622" s="614">
        <v>12</v>
      </c>
      <c r="E1622" s="614">
        <v>2013</v>
      </c>
      <c r="F1622" s="611">
        <v>1876.1</v>
      </c>
    </row>
    <row r="1623" spans="2:6">
      <c r="B1623" s="614">
        <v>12</v>
      </c>
      <c r="C1623" s="614">
        <v>7</v>
      </c>
      <c r="D1623" s="614">
        <v>12</v>
      </c>
      <c r="E1623" s="614">
        <v>2013</v>
      </c>
      <c r="F1623" s="611">
        <v>1891.3</v>
      </c>
    </row>
    <row r="1624" spans="2:6">
      <c r="B1624" s="614">
        <v>13</v>
      </c>
      <c r="C1624" s="614">
        <v>7</v>
      </c>
      <c r="D1624" s="614">
        <v>12</v>
      </c>
      <c r="E1624" s="614">
        <v>2013</v>
      </c>
      <c r="F1624" s="611">
        <v>1882</v>
      </c>
    </row>
    <row r="1625" spans="2:6">
      <c r="B1625" s="614">
        <v>14</v>
      </c>
      <c r="C1625" s="614">
        <v>7</v>
      </c>
      <c r="D1625" s="614">
        <v>12</v>
      </c>
      <c r="E1625" s="614">
        <v>2013</v>
      </c>
      <c r="F1625" s="611">
        <v>1881.8</v>
      </c>
    </row>
    <row r="1626" spans="2:6">
      <c r="B1626" s="614">
        <v>15</v>
      </c>
      <c r="C1626" s="614">
        <v>7</v>
      </c>
      <c r="D1626" s="614">
        <v>12</v>
      </c>
      <c r="E1626" s="614">
        <v>2013</v>
      </c>
      <c r="F1626" s="611">
        <v>1864.2</v>
      </c>
    </row>
    <row r="1627" spans="2:6">
      <c r="B1627" s="614">
        <v>16</v>
      </c>
      <c r="C1627" s="614">
        <v>7</v>
      </c>
      <c r="D1627" s="614">
        <v>12</v>
      </c>
      <c r="E1627" s="614">
        <v>2013</v>
      </c>
      <c r="F1627" s="611">
        <v>1859.6</v>
      </c>
    </row>
    <row r="1628" spans="2:6">
      <c r="B1628" s="614">
        <v>17</v>
      </c>
      <c r="C1628" s="614">
        <v>7</v>
      </c>
      <c r="D1628" s="614">
        <v>12</v>
      </c>
      <c r="E1628" s="614">
        <v>2013</v>
      </c>
      <c r="F1628" s="611">
        <v>1865.2</v>
      </c>
    </row>
    <row r="1629" spans="2:6">
      <c r="B1629" s="614">
        <v>18</v>
      </c>
      <c r="C1629" s="614">
        <v>7</v>
      </c>
      <c r="D1629" s="614">
        <v>12</v>
      </c>
      <c r="E1629" s="614">
        <v>2013</v>
      </c>
      <c r="F1629" s="611">
        <v>1881.2</v>
      </c>
    </row>
    <row r="1630" spans="2:6">
      <c r="B1630" s="614">
        <v>19</v>
      </c>
      <c r="C1630" s="614">
        <v>7</v>
      </c>
      <c r="D1630" s="614">
        <v>12</v>
      </c>
      <c r="E1630" s="614">
        <v>2013</v>
      </c>
      <c r="F1630" s="611">
        <v>1900.1</v>
      </c>
    </row>
    <row r="1631" spans="2:6">
      <c r="B1631" s="614">
        <v>20</v>
      </c>
      <c r="C1631" s="614">
        <v>7</v>
      </c>
      <c r="D1631" s="614">
        <v>12</v>
      </c>
      <c r="E1631" s="614">
        <v>2013</v>
      </c>
      <c r="F1631" s="611">
        <v>1917.1</v>
      </c>
    </row>
    <row r="1632" spans="2:6">
      <c r="B1632" s="614">
        <v>21</v>
      </c>
      <c r="C1632" s="614">
        <v>7</v>
      </c>
      <c r="D1632" s="614">
        <v>12</v>
      </c>
      <c r="E1632" s="614">
        <v>2013</v>
      </c>
      <c r="F1632" s="611">
        <v>1986.6</v>
      </c>
    </row>
    <row r="1633" spans="2:6">
      <c r="B1633" s="614">
        <v>22</v>
      </c>
      <c r="C1633" s="614">
        <v>7</v>
      </c>
      <c r="D1633" s="614">
        <v>12</v>
      </c>
      <c r="E1633" s="614">
        <v>2013</v>
      </c>
      <c r="F1633" s="611">
        <v>2087.4</v>
      </c>
    </row>
    <row r="1634" spans="2:6">
      <c r="B1634" s="614">
        <v>23</v>
      </c>
      <c r="C1634" s="614">
        <v>7</v>
      </c>
      <c r="D1634" s="614">
        <v>12</v>
      </c>
      <c r="E1634" s="614">
        <v>2013</v>
      </c>
      <c r="F1634" s="611">
        <v>2075.4</v>
      </c>
    </row>
    <row r="1635" spans="2:6">
      <c r="B1635" s="614">
        <v>24</v>
      </c>
      <c r="C1635" s="614">
        <v>7</v>
      </c>
      <c r="D1635" s="614">
        <v>12</v>
      </c>
      <c r="E1635" s="614">
        <v>2013</v>
      </c>
      <c r="F1635" s="611">
        <v>2088.6</v>
      </c>
    </row>
    <row r="1636" spans="2:6">
      <c r="B1636" s="614">
        <v>1</v>
      </c>
      <c r="C1636" s="614">
        <v>8</v>
      </c>
      <c r="D1636" s="614">
        <v>12</v>
      </c>
      <c r="E1636" s="614">
        <v>2013</v>
      </c>
      <c r="F1636" s="611">
        <v>2058.9</v>
      </c>
    </row>
    <row r="1637" spans="2:6">
      <c r="B1637" s="614">
        <v>2</v>
      </c>
      <c r="C1637" s="614">
        <v>8</v>
      </c>
      <c r="D1637" s="614">
        <v>12</v>
      </c>
      <c r="E1637" s="614">
        <v>2013</v>
      </c>
      <c r="F1637" s="611">
        <v>2010.5</v>
      </c>
    </row>
    <row r="1638" spans="2:6">
      <c r="B1638" s="614">
        <v>3</v>
      </c>
      <c r="C1638" s="614">
        <v>8</v>
      </c>
      <c r="D1638" s="614">
        <v>12</v>
      </c>
      <c r="E1638" s="614">
        <v>2013</v>
      </c>
      <c r="F1638" s="611">
        <v>2031.3</v>
      </c>
    </row>
    <row r="1639" spans="2:6">
      <c r="B1639" s="614">
        <v>4</v>
      </c>
      <c r="C1639" s="614">
        <v>8</v>
      </c>
      <c r="D1639" s="614">
        <v>12</v>
      </c>
      <c r="E1639" s="614">
        <v>2013</v>
      </c>
      <c r="F1639" s="611">
        <v>2036</v>
      </c>
    </row>
    <row r="1640" spans="2:6">
      <c r="B1640" s="614">
        <v>5</v>
      </c>
      <c r="C1640" s="614">
        <v>8</v>
      </c>
      <c r="D1640" s="614">
        <v>12</v>
      </c>
      <c r="E1640" s="614">
        <v>2013</v>
      </c>
      <c r="F1640" s="611">
        <v>2028.7</v>
      </c>
    </row>
    <row r="1641" spans="2:6">
      <c r="B1641" s="614">
        <v>6</v>
      </c>
      <c r="C1641" s="614">
        <v>8</v>
      </c>
      <c r="D1641" s="614">
        <v>12</v>
      </c>
      <c r="E1641" s="614">
        <v>2013</v>
      </c>
      <c r="F1641" s="611">
        <v>2004.5</v>
      </c>
    </row>
    <row r="1642" spans="2:6">
      <c r="B1642" s="614">
        <v>7</v>
      </c>
      <c r="C1642" s="614">
        <v>8</v>
      </c>
      <c r="D1642" s="614">
        <v>12</v>
      </c>
      <c r="E1642" s="614">
        <v>2013</v>
      </c>
      <c r="F1642" s="611">
        <v>1990.6</v>
      </c>
    </row>
    <row r="1643" spans="2:6">
      <c r="B1643" s="614">
        <v>8</v>
      </c>
      <c r="C1643" s="614">
        <v>8</v>
      </c>
      <c r="D1643" s="614">
        <v>12</v>
      </c>
      <c r="E1643" s="614">
        <v>2013</v>
      </c>
      <c r="F1643" s="611">
        <v>1964.6</v>
      </c>
    </row>
    <row r="1644" spans="2:6">
      <c r="B1644" s="614">
        <v>9</v>
      </c>
      <c r="C1644" s="614">
        <v>8</v>
      </c>
      <c r="D1644" s="614">
        <v>12</v>
      </c>
      <c r="E1644" s="614">
        <v>2013</v>
      </c>
      <c r="F1644" s="611">
        <v>1959.6</v>
      </c>
    </row>
    <row r="1645" spans="2:6">
      <c r="B1645" s="614">
        <v>10</v>
      </c>
      <c r="C1645" s="614">
        <v>8</v>
      </c>
      <c r="D1645" s="614">
        <v>12</v>
      </c>
      <c r="E1645" s="614">
        <v>2013</v>
      </c>
      <c r="F1645" s="611">
        <v>1991.8</v>
      </c>
    </row>
    <row r="1646" spans="2:6">
      <c r="B1646" s="614">
        <v>11</v>
      </c>
      <c r="C1646" s="614">
        <v>8</v>
      </c>
      <c r="D1646" s="614">
        <v>12</v>
      </c>
      <c r="E1646" s="614">
        <v>2013</v>
      </c>
      <c r="F1646" s="611">
        <v>1976.5</v>
      </c>
    </row>
    <row r="1647" spans="2:6">
      <c r="B1647" s="614">
        <v>12</v>
      </c>
      <c r="C1647" s="614">
        <v>8</v>
      </c>
      <c r="D1647" s="614">
        <v>12</v>
      </c>
      <c r="E1647" s="614">
        <v>2013</v>
      </c>
      <c r="F1647" s="611">
        <v>1993.1</v>
      </c>
    </row>
    <row r="1648" spans="2:6">
      <c r="B1648" s="614">
        <v>13</v>
      </c>
      <c r="C1648" s="614">
        <v>8</v>
      </c>
      <c r="D1648" s="614">
        <v>12</v>
      </c>
      <c r="E1648" s="614">
        <v>2013</v>
      </c>
      <c r="F1648" s="611">
        <v>1996</v>
      </c>
    </row>
    <row r="1649" spans="2:6">
      <c r="B1649" s="614">
        <v>14</v>
      </c>
      <c r="C1649" s="614">
        <v>8</v>
      </c>
      <c r="D1649" s="614">
        <v>12</v>
      </c>
      <c r="E1649" s="614">
        <v>2013</v>
      </c>
      <c r="F1649" s="611">
        <v>1988.9</v>
      </c>
    </row>
    <row r="1650" spans="2:6">
      <c r="B1650" s="614">
        <v>15</v>
      </c>
      <c r="C1650" s="614">
        <v>8</v>
      </c>
      <c r="D1650" s="614">
        <v>12</v>
      </c>
      <c r="E1650" s="614">
        <v>2013</v>
      </c>
      <c r="F1650" s="611">
        <v>1994.5</v>
      </c>
    </row>
    <row r="1651" spans="2:6">
      <c r="B1651" s="614">
        <v>16</v>
      </c>
      <c r="C1651" s="614">
        <v>8</v>
      </c>
      <c r="D1651" s="614">
        <v>12</v>
      </c>
      <c r="E1651" s="614">
        <v>2013</v>
      </c>
      <c r="F1651" s="611">
        <v>2008</v>
      </c>
    </row>
    <row r="1652" spans="2:6">
      <c r="B1652" s="614">
        <v>17</v>
      </c>
      <c r="C1652" s="614">
        <v>8</v>
      </c>
      <c r="D1652" s="614">
        <v>12</v>
      </c>
      <c r="E1652" s="614">
        <v>2013</v>
      </c>
      <c r="F1652" s="611">
        <v>2008.2</v>
      </c>
    </row>
    <row r="1653" spans="2:6">
      <c r="B1653" s="614">
        <v>18</v>
      </c>
      <c r="C1653" s="614">
        <v>8</v>
      </c>
      <c r="D1653" s="614">
        <v>12</v>
      </c>
      <c r="E1653" s="614">
        <v>2013</v>
      </c>
      <c r="F1653" s="611">
        <v>2001.6</v>
      </c>
    </row>
    <row r="1654" spans="2:6">
      <c r="B1654" s="614">
        <v>19</v>
      </c>
      <c r="C1654" s="614">
        <v>8</v>
      </c>
      <c r="D1654" s="614">
        <v>12</v>
      </c>
      <c r="E1654" s="614">
        <v>2013</v>
      </c>
      <c r="F1654" s="611">
        <v>2015</v>
      </c>
    </row>
    <row r="1655" spans="2:6">
      <c r="B1655" s="614">
        <v>20</v>
      </c>
      <c r="C1655" s="614">
        <v>8</v>
      </c>
      <c r="D1655" s="614">
        <v>12</v>
      </c>
      <c r="E1655" s="614">
        <v>2013</v>
      </c>
      <c r="F1655" s="611">
        <v>2023.9</v>
      </c>
    </row>
    <row r="1656" spans="2:6">
      <c r="B1656" s="614">
        <v>21</v>
      </c>
      <c r="C1656" s="614">
        <v>8</v>
      </c>
      <c r="D1656" s="614">
        <v>12</v>
      </c>
      <c r="E1656" s="614">
        <v>2013</v>
      </c>
      <c r="F1656" s="611">
        <v>2052.9</v>
      </c>
    </row>
    <row r="1657" spans="2:6">
      <c r="B1657" s="614">
        <v>22</v>
      </c>
      <c r="C1657" s="614">
        <v>8</v>
      </c>
      <c r="D1657" s="614">
        <v>12</v>
      </c>
      <c r="E1657" s="614">
        <v>2013</v>
      </c>
      <c r="F1657" s="611">
        <v>2130.5</v>
      </c>
    </row>
    <row r="1658" spans="2:6">
      <c r="B1658" s="614">
        <v>23</v>
      </c>
      <c r="C1658" s="614">
        <v>8</v>
      </c>
      <c r="D1658" s="614">
        <v>12</v>
      </c>
      <c r="E1658" s="614">
        <v>2013</v>
      </c>
      <c r="F1658" s="611">
        <v>2135.6999999999998</v>
      </c>
    </row>
    <row r="1659" spans="2:6">
      <c r="B1659" s="614">
        <v>24</v>
      </c>
      <c r="C1659" s="614">
        <v>8</v>
      </c>
      <c r="D1659" s="614">
        <v>12</v>
      </c>
      <c r="E1659" s="614">
        <v>2013</v>
      </c>
      <c r="F1659" s="611">
        <v>2130.5</v>
      </c>
    </row>
    <row r="1660" spans="2:6">
      <c r="B1660" s="614">
        <v>1</v>
      </c>
      <c r="C1660" s="614">
        <v>9</v>
      </c>
      <c r="D1660" s="614">
        <v>12</v>
      </c>
      <c r="E1660" s="614">
        <v>2013</v>
      </c>
      <c r="F1660" s="611">
        <v>2082.1999999999998</v>
      </c>
    </row>
    <row r="1661" spans="2:6">
      <c r="B1661" s="614">
        <v>2</v>
      </c>
      <c r="C1661" s="614">
        <v>9</v>
      </c>
      <c r="D1661" s="614">
        <v>12</v>
      </c>
      <c r="E1661" s="614">
        <v>2013</v>
      </c>
      <c r="F1661" s="611">
        <v>2044.7</v>
      </c>
    </row>
    <row r="1662" spans="2:6">
      <c r="B1662" s="614">
        <v>3</v>
      </c>
      <c r="C1662" s="614">
        <v>9</v>
      </c>
      <c r="D1662" s="614">
        <v>12</v>
      </c>
      <c r="E1662" s="614">
        <v>2013</v>
      </c>
      <c r="F1662" s="611">
        <v>2010</v>
      </c>
    </row>
    <row r="1663" spans="2:6">
      <c r="B1663" s="614">
        <v>4</v>
      </c>
      <c r="C1663" s="614">
        <v>9</v>
      </c>
      <c r="D1663" s="614">
        <v>12</v>
      </c>
      <c r="E1663" s="614">
        <v>2013</v>
      </c>
      <c r="F1663" s="611">
        <v>2027.5</v>
      </c>
    </row>
    <row r="1664" spans="2:6">
      <c r="B1664" s="614">
        <v>5</v>
      </c>
      <c r="C1664" s="614">
        <v>9</v>
      </c>
      <c r="D1664" s="614">
        <v>12</v>
      </c>
      <c r="E1664" s="614">
        <v>2013</v>
      </c>
      <c r="F1664" s="611">
        <v>2029.6</v>
      </c>
    </row>
    <row r="1665" spans="2:6">
      <c r="B1665" s="614">
        <v>6</v>
      </c>
      <c r="C1665" s="614">
        <v>9</v>
      </c>
      <c r="D1665" s="614">
        <v>12</v>
      </c>
      <c r="E1665" s="614">
        <v>2013</v>
      </c>
      <c r="F1665" s="611">
        <v>2017.8</v>
      </c>
    </row>
    <row r="1666" spans="2:6">
      <c r="B1666" s="614">
        <v>7</v>
      </c>
      <c r="C1666" s="614">
        <v>9</v>
      </c>
      <c r="D1666" s="614">
        <v>12</v>
      </c>
      <c r="E1666" s="614">
        <v>2013</v>
      </c>
      <c r="F1666" s="611">
        <v>2050.6</v>
      </c>
    </row>
    <row r="1667" spans="2:6">
      <c r="B1667" s="614">
        <v>8</v>
      </c>
      <c r="C1667" s="614">
        <v>9</v>
      </c>
      <c r="D1667" s="614">
        <v>12</v>
      </c>
      <c r="E1667" s="614">
        <v>2013</v>
      </c>
      <c r="F1667" s="611">
        <v>2031.4</v>
      </c>
    </row>
    <row r="1668" spans="2:6">
      <c r="B1668" s="614">
        <v>9</v>
      </c>
      <c r="C1668" s="614">
        <v>9</v>
      </c>
      <c r="D1668" s="614">
        <v>12</v>
      </c>
      <c r="E1668" s="614">
        <v>2013</v>
      </c>
      <c r="F1668" s="611">
        <v>2007.8</v>
      </c>
    </row>
    <row r="1669" spans="2:6">
      <c r="B1669" s="614">
        <v>10</v>
      </c>
      <c r="C1669" s="614">
        <v>9</v>
      </c>
      <c r="D1669" s="614">
        <v>12</v>
      </c>
      <c r="E1669" s="614">
        <v>2013</v>
      </c>
      <c r="F1669" s="611">
        <v>2026.4</v>
      </c>
    </row>
    <row r="1670" spans="2:6">
      <c r="B1670" s="614">
        <v>11</v>
      </c>
      <c r="C1670" s="614">
        <v>9</v>
      </c>
      <c r="D1670" s="614">
        <v>12</v>
      </c>
      <c r="E1670" s="614">
        <v>2013</v>
      </c>
      <c r="F1670" s="611">
        <v>2034.7</v>
      </c>
    </row>
    <row r="1671" spans="2:6">
      <c r="B1671" s="614">
        <v>12</v>
      </c>
      <c r="C1671" s="614">
        <v>9</v>
      </c>
      <c r="D1671" s="614">
        <v>12</v>
      </c>
      <c r="E1671" s="614">
        <v>2013</v>
      </c>
      <c r="F1671" s="611">
        <v>2041</v>
      </c>
    </row>
    <row r="1672" spans="2:6">
      <c r="B1672" s="614">
        <v>13</v>
      </c>
      <c r="C1672" s="614">
        <v>9</v>
      </c>
      <c r="D1672" s="614">
        <v>12</v>
      </c>
      <c r="E1672" s="614">
        <v>2013</v>
      </c>
      <c r="F1672" s="611">
        <v>2042.2</v>
      </c>
    </row>
    <row r="1673" spans="2:6">
      <c r="B1673" s="614">
        <v>14</v>
      </c>
      <c r="C1673" s="614">
        <v>9</v>
      </c>
      <c r="D1673" s="614">
        <v>12</v>
      </c>
      <c r="E1673" s="614">
        <v>2013</v>
      </c>
      <c r="F1673" s="611">
        <v>2020.7</v>
      </c>
    </row>
    <row r="1674" spans="2:6">
      <c r="B1674" s="614">
        <v>15</v>
      </c>
      <c r="C1674" s="614">
        <v>9</v>
      </c>
      <c r="D1674" s="614">
        <v>12</v>
      </c>
      <c r="E1674" s="614">
        <v>2013</v>
      </c>
      <c r="F1674" s="611">
        <v>1985.9</v>
      </c>
    </row>
    <row r="1675" spans="2:6">
      <c r="B1675" s="614">
        <v>16</v>
      </c>
      <c r="C1675" s="614">
        <v>9</v>
      </c>
      <c r="D1675" s="614">
        <v>12</v>
      </c>
      <c r="E1675" s="614">
        <v>2013</v>
      </c>
      <c r="F1675" s="611">
        <v>2016.6</v>
      </c>
    </row>
    <row r="1676" spans="2:6">
      <c r="B1676" s="614">
        <v>17</v>
      </c>
      <c r="C1676" s="614">
        <v>9</v>
      </c>
      <c r="D1676" s="614">
        <v>12</v>
      </c>
      <c r="E1676" s="614">
        <v>2013</v>
      </c>
      <c r="F1676" s="611">
        <v>2015</v>
      </c>
    </row>
    <row r="1677" spans="2:6">
      <c r="B1677" s="614">
        <v>18</v>
      </c>
      <c r="C1677" s="614">
        <v>9</v>
      </c>
      <c r="D1677" s="614">
        <v>12</v>
      </c>
      <c r="E1677" s="614">
        <v>2013</v>
      </c>
      <c r="F1677" s="611">
        <v>1965.1</v>
      </c>
    </row>
    <row r="1678" spans="2:6">
      <c r="B1678" s="614">
        <v>19</v>
      </c>
      <c r="C1678" s="614">
        <v>9</v>
      </c>
      <c r="D1678" s="614">
        <v>12</v>
      </c>
      <c r="E1678" s="614">
        <v>2013</v>
      </c>
      <c r="F1678" s="611">
        <v>1999.8</v>
      </c>
    </row>
    <row r="1679" spans="2:6">
      <c r="B1679" s="614">
        <v>20</v>
      </c>
      <c r="C1679" s="614">
        <v>9</v>
      </c>
      <c r="D1679" s="614">
        <v>12</v>
      </c>
      <c r="E1679" s="614">
        <v>2013</v>
      </c>
      <c r="F1679" s="611">
        <v>1960.6</v>
      </c>
    </row>
    <row r="1680" spans="2:6">
      <c r="B1680" s="614">
        <v>21</v>
      </c>
      <c r="C1680" s="614">
        <v>9</v>
      </c>
      <c r="D1680" s="614">
        <v>12</v>
      </c>
      <c r="E1680" s="614">
        <v>2013</v>
      </c>
      <c r="F1680" s="611">
        <v>1962.2</v>
      </c>
    </row>
    <row r="1681" spans="2:6">
      <c r="B1681" s="614">
        <v>22</v>
      </c>
      <c r="C1681" s="614">
        <v>9</v>
      </c>
      <c r="D1681" s="614">
        <v>12</v>
      </c>
      <c r="E1681" s="614">
        <v>2013</v>
      </c>
      <c r="F1681" s="611">
        <v>2027.8</v>
      </c>
    </row>
    <row r="1682" spans="2:6">
      <c r="B1682" s="614">
        <v>23</v>
      </c>
      <c r="C1682" s="614">
        <v>9</v>
      </c>
      <c r="D1682" s="614">
        <v>12</v>
      </c>
      <c r="E1682" s="614">
        <v>2013</v>
      </c>
      <c r="F1682" s="611">
        <v>2011.5</v>
      </c>
    </row>
    <row r="1683" spans="2:6">
      <c r="B1683" s="614">
        <v>24</v>
      </c>
      <c r="C1683" s="614">
        <v>9</v>
      </c>
      <c r="D1683" s="614">
        <v>12</v>
      </c>
      <c r="E1683" s="614">
        <v>2013</v>
      </c>
      <c r="F1683" s="611">
        <v>1999</v>
      </c>
    </row>
    <row r="1684" spans="2:6">
      <c r="B1684" s="614">
        <v>1</v>
      </c>
      <c r="C1684" s="614">
        <v>10</v>
      </c>
      <c r="D1684" s="614">
        <v>12</v>
      </c>
      <c r="E1684" s="614">
        <v>2013</v>
      </c>
      <c r="F1684" s="611">
        <v>1985.4</v>
      </c>
    </row>
    <row r="1685" spans="2:6">
      <c r="B1685" s="614">
        <v>2</v>
      </c>
      <c r="C1685" s="614">
        <v>10</v>
      </c>
      <c r="D1685" s="614">
        <v>12</v>
      </c>
      <c r="E1685" s="614">
        <v>2013</v>
      </c>
      <c r="F1685" s="611">
        <v>2022.6</v>
      </c>
    </row>
    <row r="1686" spans="2:6">
      <c r="B1686" s="614">
        <v>3</v>
      </c>
      <c r="C1686" s="614">
        <v>10</v>
      </c>
      <c r="D1686" s="614">
        <v>12</v>
      </c>
      <c r="E1686" s="614">
        <v>2013</v>
      </c>
      <c r="F1686" s="611">
        <v>1988</v>
      </c>
    </row>
    <row r="1687" spans="2:6">
      <c r="B1687" s="614">
        <v>4</v>
      </c>
      <c r="C1687" s="614">
        <v>10</v>
      </c>
      <c r="D1687" s="614">
        <v>12</v>
      </c>
      <c r="E1687" s="614">
        <v>2013</v>
      </c>
      <c r="F1687" s="611">
        <v>1988.1</v>
      </c>
    </row>
    <row r="1688" spans="2:6">
      <c r="B1688" s="614">
        <v>5</v>
      </c>
      <c r="C1688" s="614">
        <v>10</v>
      </c>
      <c r="D1688" s="614">
        <v>12</v>
      </c>
      <c r="E1688" s="614">
        <v>2013</v>
      </c>
      <c r="F1688" s="611">
        <v>2002.6</v>
      </c>
    </row>
    <row r="1689" spans="2:6">
      <c r="B1689" s="614">
        <v>6</v>
      </c>
      <c r="C1689" s="614">
        <v>10</v>
      </c>
      <c r="D1689" s="614">
        <v>12</v>
      </c>
      <c r="E1689" s="614">
        <v>2013</v>
      </c>
      <c r="F1689" s="611">
        <v>1982.3</v>
      </c>
    </row>
    <row r="1690" spans="2:6">
      <c r="B1690" s="614">
        <v>7</v>
      </c>
      <c r="C1690" s="614">
        <v>10</v>
      </c>
      <c r="D1690" s="614">
        <v>12</v>
      </c>
      <c r="E1690" s="614">
        <v>2013</v>
      </c>
      <c r="F1690" s="611">
        <v>1998.2</v>
      </c>
    </row>
    <row r="1691" spans="2:6">
      <c r="B1691" s="614">
        <v>8</v>
      </c>
      <c r="C1691" s="614">
        <v>10</v>
      </c>
      <c r="D1691" s="614">
        <v>12</v>
      </c>
      <c r="E1691" s="614">
        <v>2013</v>
      </c>
      <c r="F1691" s="611">
        <v>1962.1</v>
      </c>
    </row>
    <row r="1692" spans="2:6">
      <c r="B1692" s="614">
        <v>9</v>
      </c>
      <c r="C1692" s="614">
        <v>10</v>
      </c>
      <c r="D1692" s="614">
        <v>12</v>
      </c>
      <c r="E1692" s="614">
        <v>2013</v>
      </c>
      <c r="F1692" s="611">
        <v>1949.8</v>
      </c>
    </row>
    <row r="1693" spans="2:6">
      <c r="B1693" s="614">
        <v>10</v>
      </c>
      <c r="C1693" s="614">
        <v>10</v>
      </c>
      <c r="D1693" s="614">
        <v>12</v>
      </c>
      <c r="E1693" s="614">
        <v>2013</v>
      </c>
      <c r="F1693" s="611">
        <v>2001.3</v>
      </c>
    </row>
    <row r="1694" spans="2:6">
      <c r="B1694" s="614">
        <v>11</v>
      </c>
      <c r="C1694" s="614">
        <v>10</v>
      </c>
      <c r="D1694" s="614">
        <v>12</v>
      </c>
      <c r="E1694" s="614">
        <v>2013</v>
      </c>
      <c r="F1694" s="611">
        <v>2018</v>
      </c>
    </row>
    <row r="1695" spans="2:6">
      <c r="B1695" s="614">
        <v>12</v>
      </c>
      <c r="C1695" s="614">
        <v>10</v>
      </c>
      <c r="D1695" s="614">
        <v>12</v>
      </c>
      <c r="E1695" s="614">
        <v>2013</v>
      </c>
      <c r="F1695" s="611">
        <v>2006.5</v>
      </c>
    </row>
    <row r="1696" spans="2:6">
      <c r="B1696" s="614">
        <v>13</v>
      </c>
      <c r="C1696" s="614">
        <v>10</v>
      </c>
      <c r="D1696" s="614">
        <v>12</v>
      </c>
      <c r="E1696" s="614">
        <v>2013</v>
      </c>
      <c r="F1696" s="611">
        <v>1975.5</v>
      </c>
    </row>
    <row r="1697" spans="2:6">
      <c r="B1697" s="614">
        <v>14</v>
      </c>
      <c r="C1697" s="614">
        <v>10</v>
      </c>
      <c r="D1697" s="614">
        <v>12</v>
      </c>
      <c r="E1697" s="614">
        <v>2013</v>
      </c>
      <c r="F1697" s="611">
        <v>1995.4</v>
      </c>
    </row>
    <row r="1698" spans="2:6">
      <c r="B1698" s="614">
        <v>15</v>
      </c>
      <c r="C1698" s="614">
        <v>10</v>
      </c>
      <c r="D1698" s="614">
        <v>12</v>
      </c>
      <c r="E1698" s="614">
        <v>2013</v>
      </c>
      <c r="F1698" s="611">
        <v>1977.2</v>
      </c>
    </row>
    <row r="1699" spans="2:6">
      <c r="B1699" s="614">
        <v>16</v>
      </c>
      <c r="C1699" s="614">
        <v>10</v>
      </c>
      <c r="D1699" s="614">
        <v>12</v>
      </c>
      <c r="E1699" s="614">
        <v>2013</v>
      </c>
      <c r="F1699" s="611">
        <v>1994.8</v>
      </c>
    </row>
    <row r="1700" spans="2:6">
      <c r="B1700" s="614">
        <v>17</v>
      </c>
      <c r="C1700" s="614">
        <v>10</v>
      </c>
      <c r="D1700" s="614">
        <v>12</v>
      </c>
      <c r="E1700" s="614">
        <v>2013</v>
      </c>
      <c r="F1700" s="611">
        <v>2046.2</v>
      </c>
    </row>
    <row r="1701" spans="2:6">
      <c r="B1701" s="614">
        <v>18</v>
      </c>
      <c r="C1701" s="614">
        <v>10</v>
      </c>
      <c r="D1701" s="614">
        <v>12</v>
      </c>
      <c r="E1701" s="614">
        <v>2013</v>
      </c>
      <c r="F1701" s="611">
        <v>2009.5</v>
      </c>
    </row>
    <row r="1702" spans="2:6">
      <c r="B1702" s="614">
        <v>19</v>
      </c>
      <c r="C1702" s="614">
        <v>10</v>
      </c>
      <c r="D1702" s="614">
        <v>12</v>
      </c>
      <c r="E1702" s="614">
        <v>2013</v>
      </c>
      <c r="F1702" s="611">
        <v>1972.3</v>
      </c>
    </row>
    <row r="1703" spans="2:6">
      <c r="B1703" s="614">
        <v>20</v>
      </c>
      <c r="C1703" s="614">
        <v>10</v>
      </c>
      <c r="D1703" s="614">
        <v>12</v>
      </c>
      <c r="E1703" s="614">
        <v>2013</v>
      </c>
      <c r="F1703" s="611">
        <v>1942.5</v>
      </c>
    </row>
    <row r="1704" spans="2:6">
      <c r="B1704" s="614">
        <v>21</v>
      </c>
      <c r="C1704" s="614">
        <v>10</v>
      </c>
      <c r="D1704" s="614">
        <v>12</v>
      </c>
      <c r="E1704" s="614">
        <v>2013</v>
      </c>
      <c r="F1704" s="611">
        <v>2090.6999999999998</v>
      </c>
    </row>
    <row r="1705" spans="2:6">
      <c r="B1705" s="614">
        <v>22</v>
      </c>
      <c r="C1705" s="614">
        <v>10</v>
      </c>
      <c r="D1705" s="614">
        <v>12</v>
      </c>
      <c r="E1705" s="614">
        <v>2013</v>
      </c>
      <c r="F1705" s="611">
        <v>2095.6</v>
      </c>
    </row>
    <row r="1706" spans="2:6">
      <c r="B1706" s="614">
        <v>23</v>
      </c>
      <c r="C1706" s="614">
        <v>10</v>
      </c>
      <c r="D1706" s="614">
        <v>12</v>
      </c>
      <c r="E1706" s="614">
        <v>2013</v>
      </c>
      <c r="F1706" s="611">
        <v>2079.6999999999998</v>
      </c>
    </row>
    <row r="1707" spans="2:6">
      <c r="B1707" s="614">
        <v>24</v>
      </c>
      <c r="C1707" s="614">
        <v>10</v>
      </c>
      <c r="D1707" s="614">
        <v>12</v>
      </c>
      <c r="E1707" s="614">
        <v>2013</v>
      </c>
      <c r="F1707" s="611">
        <v>2058.5</v>
      </c>
    </row>
    <row r="1708" spans="2:6">
      <c r="B1708" s="614">
        <v>1</v>
      </c>
      <c r="C1708" s="614">
        <v>11</v>
      </c>
      <c r="D1708" s="614">
        <v>12</v>
      </c>
      <c r="E1708" s="614">
        <v>2013</v>
      </c>
      <c r="F1708" s="611">
        <v>2014.2</v>
      </c>
    </row>
    <row r="1709" spans="2:6">
      <c r="B1709" s="614">
        <v>2</v>
      </c>
      <c r="C1709" s="614">
        <v>11</v>
      </c>
      <c r="D1709" s="614">
        <v>12</v>
      </c>
      <c r="E1709" s="614">
        <v>2013</v>
      </c>
      <c r="F1709" s="611">
        <v>2010.5</v>
      </c>
    </row>
    <row r="1710" spans="2:6">
      <c r="B1710" s="614">
        <v>3</v>
      </c>
      <c r="C1710" s="614">
        <v>11</v>
      </c>
      <c r="D1710" s="614">
        <v>12</v>
      </c>
      <c r="E1710" s="614">
        <v>2013</v>
      </c>
      <c r="F1710" s="611">
        <v>1982.2</v>
      </c>
    </row>
    <row r="1711" spans="2:6">
      <c r="B1711" s="614">
        <v>4</v>
      </c>
      <c r="C1711" s="614">
        <v>11</v>
      </c>
      <c r="D1711" s="614">
        <v>12</v>
      </c>
      <c r="E1711" s="614">
        <v>2013</v>
      </c>
      <c r="F1711" s="611">
        <v>1993.3</v>
      </c>
    </row>
    <row r="1712" spans="2:6">
      <c r="B1712" s="614">
        <v>5</v>
      </c>
      <c r="C1712" s="614">
        <v>11</v>
      </c>
      <c r="D1712" s="614">
        <v>12</v>
      </c>
      <c r="E1712" s="614">
        <v>2013</v>
      </c>
      <c r="F1712" s="611">
        <v>1983</v>
      </c>
    </row>
    <row r="1713" spans="2:6">
      <c r="B1713" s="614">
        <v>6</v>
      </c>
      <c r="C1713" s="614">
        <v>11</v>
      </c>
      <c r="D1713" s="614">
        <v>12</v>
      </c>
      <c r="E1713" s="614">
        <v>2013</v>
      </c>
      <c r="F1713" s="611">
        <v>1982.8</v>
      </c>
    </row>
    <row r="1714" spans="2:6">
      <c r="B1714" s="614">
        <v>7</v>
      </c>
      <c r="C1714" s="614">
        <v>11</v>
      </c>
      <c r="D1714" s="614">
        <v>12</v>
      </c>
      <c r="E1714" s="614">
        <v>2013</v>
      </c>
      <c r="F1714" s="611">
        <v>1988.7</v>
      </c>
    </row>
    <row r="1715" spans="2:6">
      <c r="B1715" s="614">
        <v>8</v>
      </c>
      <c r="C1715" s="614">
        <v>11</v>
      </c>
      <c r="D1715" s="614">
        <v>12</v>
      </c>
      <c r="E1715" s="614">
        <v>2013</v>
      </c>
      <c r="F1715" s="611">
        <v>1930.3</v>
      </c>
    </row>
    <row r="1716" spans="2:6">
      <c r="B1716" s="614">
        <v>9</v>
      </c>
      <c r="C1716" s="614">
        <v>11</v>
      </c>
      <c r="D1716" s="614">
        <v>12</v>
      </c>
      <c r="E1716" s="614">
        <v>2013</v>
      </c>
      <c r="F1716" s="611">
        <v>1900.3</v>
      </c>
    </row>
    <row r="1717" spans="2:6">
      <c r="B1717" s="614">
        <v>10</v>
      </c>
      <c r="C1717" s="614">
        <v>11</v>
      </c>
      <c r="D1717" s="614">
        <v>12</v>
      </c>
      <c r="E1717" s="614">
        <v>2013</v>
      </c>
      <c r="F1717" s="611">
        <v>1942.2</v>
      </c>
    </row>
    <row r="1718" spans="2:6">
      <c r="B1718" s="614">
        <v>11</v>
      </c>
      <c r="C1718" s="614">
        <v>11</v>
      </c>
      <c r="D1718" s="614">
        <v>12</v>
      </c>
      <c r="E1718" s="614">
        <v>2013</v>
      </c>
      <c r="F1718" s="611">
        <v>1959.3</v>
      </c>
    </row>
    <row r="1719" spans="2:6">
      <c r="B1719" s="614">
        <v>12</v>
      </c>
      <c r="C1719" s="614">
        <v>11</v>
      </c>
      <c r="D1719" s="614">
        <v>12</v>
      </c>
      <c r="E1719" s="614">
        <v>2013</v>
      </c>
      <c r="F1719" s="611">
        <v>1932.1</v>
      </c>
    </row>
    <row r="1720" spans="2:6">
      <c r="B1720" s="614">
        <v>13</v>
      </c>
      <c r="C1720" s="614">
        <v>11</v>
      </c>
      <c r="D1720" s="614">
        <v>12</v>
      </c>
      <c r="E1720" s="614">
        <v>2013</v>
      </c>
      <c r="F1720" s="611">
        <v>1882.1</v>
      </c>
    </row>
    <row r="1721" spans="2:6">
      <c r="B1721" s="614">
        <v>14</v>
      </c>
      <c r="C1721" s="614">
        <v>11</v>
      </c>
      <c r="D1721" s="614">
        <v>12</v>
      </c>
      <c r="E1721" s="614">
        <v>2013</v>
      </c>
      <c r="F1721" s="611">
        <v>1882.3</v>
      </c>
    </row>
    <row r="1722" spans="2:6">
      <c r="B1722" s="614">
        <v>15</v>
      </c>
      <c r="C1722" s="614">
        <v>11</v>
      </c>
      <c r="D1722" s="614">
        <v>12</v>
      </c>
      <c r="E1722" s="614">
        <v>2013</v>
      </c>
      <c r="F1722" s="611">
        <v>1868</v>
      </c>
    </row>
    <row r="1723" spans="2:6">
      <c r="B1723" s="614">
        <v>16</v>
      </c>
      <c r="C1723" s="614">
        <v>11</v>
      </c>
      <c r="D1723" s="614">
        <v>12</v>
      </c>
      <c r="E1723" s="614">
        <v>2013</v>
      </c>
      <c r="F1723" s="611">
        <v>1882.6</v>
      </c>
    </row>
    <row r="1724" spans="2:6">
      <c r="B1724" s="614">
        <v>17</v>
      </c>
      <c r="C1724" s="614">
        <v>11</v>
      </c>
      <c r="D1724" s="614">
        <v>12</v>
      </c>
      <c r="E1724" s="614">
        <v>2013</v>
      </c>
      <c r="F1724" s="611">
        <v>1890.7</v>
      </c>
    </row>
    <row r="1725" spans="2:6">
      <c r="B1725" s="614">
        <v>18</v>
      </c>
      <c r="C1725" s="614">
        <v>11</v>
      </c>
      <c r="D1725" s="614">
        <v>12</v>
      </c>
      <c r="E1725" s="614">
        <v>2013</v>
      </c>
      <c r="F1725" s="611">
        <v>1861.3</v>
      </c>
    </row>
    <row r="1726" spans="2:6">
      <c r="B1726" s="614">
        <v>19</v>
      </c>
      <c r="C1726" s="614">
        <v>11</v>
      </c>
      <c r="D1726" s="614">
        <v>12</v>
      </c>
      <c r="E1726" s="614">
        <v>2013</v>
      </c>
      <c r="F1726" s="611">
        <v>1848.3</v>
      </c>
    </row>
    <row r="1727" spans="2:6">
      <c r="B1727" s="614">
        <v>20</v>
      </c>
      <c r="C1727" s="614">
        <v>11</v>
      </c>
      <c r="D1727" s="614">
        <v>12</v>
      </c>
      <c r="E1727" s="614">
        <v>2013</v>
      </c>
      <c r="F1727" s="611">
        <v>1861.5</v>
      </c>
    </row>
    <row r="1728" spans="2:6">
      <c r="B1728" s="614">
        <v>21</v>
      </c>
      <c r="C1728" s="614">
        <v>11</v>
      </c>
      <c r="D1728" s="614">
        <v>12</v>
      </c>
      <c r="E1728" s="614">
        <v>2013</v>
      </c>
      <c r="F1728" s="611">
        <v>1918.3</v>
      </c>
    </row>
    <row r="1729" spans="2:6">
      <c r="B1729" s="614">
        <v>22</v>
      </c>
      <c r="C1729" s="614">
        <v>11</v>
      </c>
      <c r="D1729" s="614">
        <v>12</v>
      </c>
      <c r="E1729" s="614">
        <v>2013</v>
      </c>
      <c r="F1729" s="611">
        <v>2004.9</v>
      </c>
    </row>
    <row r="1730" spans="2:6">
      <c r="B1730" s="614">
        <v>23</v>
      </c>
      <c r="C1730" s="614">
        <v>11</v>
      </c>
      <c r="D1730" s="614">
        <v>12</v>
      </c>
      <c r="E1730" s="614">
        <v>2013</v>
      </c>
      <c r="F1730" s="611">
        <v>1994</v>
      </c>
    </row>
    <row r="1731" spans="2:6">
      <c r="B1731" s="614">
        <v>24</v>
      </c>
      <c r="C1731" s="614">
        <v>11</v>
      </c>
      <c r="D1731" s="614">
        <v>12</v>
      </c>
      <c r="E1731" s="614">
        <v>2013</v>
      </c>
      <c r="F1731" s="611">
        <v>1992.1</v>
      </c>
    </row>
    <row r="1732" spans="2:6">
      <c r="B1732" s="614">
        <v>1</v>
      </c>
      <c r="C1732" s="614">
        <v>12</v>
      </c>
      <c r="D1732" s="614">
        <v>12</v>
      </c>
      <c r="E1732" s="614">
        <v>2013</v>
      </c>
      <c r="F1732" s="611">
        <v>1950.7</v>
      </c>
    </row>
    <row r="1733" spans="2:6">
      <c r="B1733" s="614">
        <v>2</v>
      </c>
      <c r="C1733" s="614">
        <v>12</v>
      </c>
      <c r="D1733" s="614">
        <v>12</v>
      </c>
      <c r="E1733" s="614">
        <v>2013</v>
      </c>
      <c r="F1733" s="611">
        <v>1987.4</v>
      </c>
    </row>
    <row r="1734" spans="2:6">
      <c r="B1734" s="614">
        <v>3</v>
      </c>
      <c r="C1734" s="614">
        <v>12</v>
      </c>
      <c r="D1734" s="614">
        <v>12</v>
      </c>
      <c r="E1734" s="614">
        <v>2013</v>
      </c>
      <c r="F1734" s="611">
        <v>1976.3</v>
      </c>
    </row>
    <row r="1735" spans="2:6">
      <c r="B1735" s="614">
        <v>4</v>
      </c>
      <c r="C1735" s="614">
        <v>12</v>
      </c>
      <c r="D1735" s="614">
        <v>12</v>
      </c>
      <c r="E1735" s="614">
        <v>2013</v>
      </c>
      <c r="F1735" s="611">
        <v>1970.8</v>
      </c>
    </row>
    <row r="1736" spans="2:6">
      <c r="B1736" s="614">
        <v>5</v>
      </c>
      <c r="C1736" s="614">
        <v>12</v>
      </c>
      <c r="D1736" s="614">
        <v>12</v>
      </c>
      <c r="E1736" s="614">
        <v>2013</v>
      </c>
      <c r="F1736" s="611">
        <v>2018.1</v>
      </c>
    </row>
    <row r="1737" spans="2:6">
      <c r="B1737" s="614">
        <v>6</v>
      </c>
      <c r="C1737" s="614">
        <v>12</v>
      </c>
      <c r="D1737" s="614">
        <v>12</v>
      </c>
      <c r="E1737" s="614">
        <v>2013</v>
      </c>
      <c r="F1737" s="611">
        <v>2023.8</v>
      </c>
    </row>
    <row r="1738" spans="2:6">
      <c r="B1738" s="614">
        <v>7</v>
      </c>
      <c r="C1738" s="614">
        <v>12</v>
      </c>
      <c r="D1738" s="614">
        <v>12</v>
      </c>
      <c r="E1738" s="614">
        <v>2013</v>
      </c>
      <c r="F1738" s="611">
        <v>2035.1</v>
      </c>
    </row>
    <row r="1739" spans="2:6">
      <c r="B1739" s="614">
        <v>8</v>
      </c>
      <c r="C1739" s="614">
        <v>12</v>
      </c>
      <c r="D1739" s="614">
        <v>12</v>
      </c>
      <c r="E1739" s="614">
        <v>2013</v>
      </c>
      <c r="F1739" s="611">
        <v>1989.3</v>
      </c>
    </row>
    <row r="1740" spans="2:6">
      <c r="B1740" s="614">
        <v>9</v>
      </c>
      <c r="C1740" s="614">
        <v>12</v>
      </c>
      <c r="D1740" s="614">
        <v>12</v>
      </c>
      <c r="E1740" s="614">
        <v>2013</v>
      </c>
      <c r="F1740" s="611">
        <v>1968.3</v>
      </c>
    </row>
    <row r="1741" spans="2:6">
      <c r="B1741" s="614">
        <v>10</v>
      </c>
      <c r="C1741" s="614">
        <v>12</v>
      </c>
      <c r="D1741" s="614">
        <v>12</v>
      </c>
      <c r="E1741" s="614">
        <v>2013</v>
      </c>
      <c r="F1741" s="611">
        <v>1991</v>
      </c>
    </row>
    <row r="1742" spans="2:6">
      <c r="B1742" s="614">
        <v>11</v>
      </c>
      <c r="C1742" s="614">
        <v>12</v>
      </c>
      <c r="D1742" s="614">
        <v>12</v>
      </c>
      <c r="E1742" s="614">
        <v>2013</v>
      </c>
      <c r="F1742" s="611">
        <v>1980.1</v>
      </c>
    </row>
    <row r="1743" spans="2:6">
      <c r="B1743" s="614">
        <v>12</v>
      </c>
      <c r="C1743" s="614">
        <v>12</v>
      </c>
      <c r="D1743" s="614">
        <v>12</v>
      </c>
      <c r="E1743" s="614">
        <v>2013</v>
      </c>
      <c r="F1743" s="611">
        <v>1984.8</v>
      </c>
    </row>
    <row r="1744" spans="2:6">
      <c r="B1744" s="614">
        <v>13</v>
      </c>
      <c r="C1744" s="614">
        <v>12</v>
      </c>
      <c r="D1744" s="614">
        <v>12</v>
      </c>
      <c r="E1744" s="614">
        <v>2013</v>
      </c>
      <c r="F1744" s="611">
        <v>1983</v>
      </c>
    </row>
    <row r="1745" spans="2:6">
      <c r="B1745" s="614">
        <v>14</v>
      </c>
      <c r="C1745" s="614">
        <v>12</v>
      </c>
      <c r="D1745" s="614">
        <v>12</v>
      </c>
      <c r="E1745" s="614">
        <v>2013</v>
      </c>
      <c r="F1745" s="611">
        <v>1966.4</v>
      </c>
    </row>
    <row r="1746" spans="2:6">
      <c r="B1746" s="614">
        <v>15</v>
      </c>
      <c r="C1746" s="614">
        <v>12</v>
      </c>
      <c r="D1746" s="614">
        <v>12</v>
      </c>
      <c r="E1746" s="614">
        <v>2013</v>
      </c>
      <c r="F1746" s="611">
        <v>1940.9</v>
      </c>
    </row>
    <row r="1747" spans="2:6">
      <c r="B1747" s="614">
        <v>16</v>
      </c>
      <c r="C1747" s="614">
        <v>12</v>
      </c>
      <c r="D1747" s="614">
        <v>12</v>
      </c>
      <c r="E1747" s="614">
        <v>2013</v>
      </c>
      <c r="F1747" s="611">
        <v>1946.4</v>
      </c>
    </row>
    <row r="1748" spans="2:6">
      <c r="B1748" s="614">
        <v>17</v>
      </c>
      <c r="C1748" s="614">
        <v>12</v>
      </c>
      <c r="D1748" s="614">
        <v>12</v>
      </c>
      <c r="E1748" s="614">
        <v>2013</v>
      </c>
      <c r="F1748" s="611">
        <v>1994.8</v>
      </c>
    </row>
    <row r="1749" spans="2:6">
      <c r="B1749" s="614">
        <v>18</v>
      </c>
      <c r="C1749" s="614">
        <v>12</v>
      </c>
      <c r="D1749" s="614">
        <v>12</v>
      </c>
      <c r="E1749" s="614">
        <v>2013</v>
      </c>
      <c r="F1749" s="611">
        <v>1976.9</v>
      </c>
    </row>
    <row r="1750" spans="2:6">
      <c r="B1750" s="614">
        <v>19</v>
      </c>
      <c r="C1750" s="614">
        <v>12</v>
      </c>
      <c r="D1750" s="614">
        <v>12</v>
      </c>
      <c r="E1750" s="614">
        <v>2013</v>
      </c>
      <c r="F1750" s="611">
        <v>2000.4</v>
      </c>
    </row>
    <row r="1751" spans="2:6">
      <c r="B1751" s="614">
        <v>20</v>
      </c>
      <c r="C1751" s="614">
        <v>12</v>
      </c>
      <c r="D1751" s="614">
        <v>12</v>
      </c>
      <c r="E1751" s="614">
        <v>2013</v>
      </c>
      <c r="F1751" s="611">
        <v>1987.7</v>
      </c>
    </row>
    <row r="1752" spans="2:6">
      <c r="B1752" s="614">
        <v>21</v>
      </c>
      <c r="C1752" s="614">
        <v>12</v>
      </c>
      <c r="D1752" s="614">
        <v>12</v>
      </c>
      <c r="E1752" s="614">
        <v>2013</v>
      </c>
      <c r="F1752" s="611">
        <v>2025.7</v>
      </c>
    </row>
    <row r="1753" spans="2:6">
      <c r="B1753" s="614">
        <v>22</v>
      </c>
      <c r="C1753" s="614">
        <v>12</v>
      </c>
      <c r="D1753" s="614">
        <v>12</v>
      </c>
      <c r="E1753" s="614">
        <v>2013</v>
      </c>
      <c r="F1753" s="611">
        <v>2071</v>
      </c>
    </row>
    <row r="1754" spans="2:6">
      <c r="B1754" s="614">
        <v>23</v>
      </c>
      <c r="C1754" s="614">
        <v>12</v>
      </c>
      <c r="D1754" s="614">
        <v>12</v>
      </c>
      <c r="E1754" s="614">
        <v>2013</v>
      </c>
      <c r="F1754" s="611">
        <v>2086.1</v>
      </c>
    </row>
    <row r="1755" spans="2:6">
      <c r="B1755" s="614">
        <v>24</v>
      </c>
      <c r="C1755" s="614">
        <v>12</v>
      </c>
      <c r="D1755" s="614">
        <v>12</v>
      </c>
      <c r="E1755" s="614">
        <v>2013</v>
      </c>
      <c r="F1755" s="611">
        <v>2085.6999999999998</v>
      </c>
    </row>
    <row r="1756" spans="2:6">
      <c r="B1756" s="614">
        <v>1</v>
      </c>
      <c r="C1756" s="614">
        <v>13</v>
      </c>
      <c r="D1756" s="614">
        <v>12</v>
      </c>
      <c r="E1756" s="614">
        <v>2013</v>
      </c>
      <c r="F1756" s="611">
        <v>2074.9</v>
      </c>
    </row>
    <row r="1757" spans="2:6">
      <c r="B1757" s="614">
        <v>2</v>
      </c>
      <c r="C1757" s="614">
        <v>13</v>
      </c>
      <c r="D1757" s="614">
        <v>12</v>
      </c>
      <c r="E1757" s="614">
        <v>2013</v>
      </c>
      <c r="F1757" s="611">
        <v>2045.8</v>
      </c>
    </row>
    <row r="1758" spans="2:6">
      <c r="B1758" s="614">
        <v>3</v>
      </c>
      <c r="C1758" s="614">
        <v>13</v>
      </c>
      <c r="D1758" s="614">
        <v>12</v>
      </c>
      <c r="E1758" s="614">
        <v>2013</v>
      </c>
      <c r="F1758" s="611">
        <v>2019.4</v>
      </c>
    </row>
    <row r="1759" spans="2:6">
      <c r="B1759" s="614">
        <v>4</v>
      </c>
      <c r="C1759" s="614">
        <v>13</v>
      </c>
      <c r="D1759" s="614">
        <v>12</v>
      </c>
      <c r="E1759" s="614">
        <v>2013</v>
      </c>
      <c r="F1759" s="611">
        <v>2022.1</v>
      </c>
    </row>
    <row r="1760" spans="2:6">
      <c r="B1760" s="614">
        <v>5</v>
      </c>
      <c r="C1760" s="614">
        <v>13</v>
      </c>
      <c r="D1760" s="614">
        <v>12</v>
      </c>
      <c r="E1760" s="614">
        <v>2013</v>
      </c>
      <c r="F1760" s="611">
        <v>2016.2</v>
      </c>
    </row>
    <row r="1761" spans="2:6">
      <c r="B1761" s="614">
        <v>6</v>
      </c>
      <c r="C1761" s="614">
        <v>13</v>
      </c>
      <c r="D1761" s="614">
        <v>12</v>
      </c>
      <c r="E1761" s="614">
        <v>2013</v>
      </c>
      <c r="F1761" s="611">
        <v>1982.4</v>
      </c>
    </row>
    <row r="1762" spans="2:6">
      <c r="B1762" s="614">
        <v>7</v>
      </c>
      <c r="C1762" s="614">
        <v>13</v>
      </c>
      <c r="D1762" s="614">
        <v>12</v>
      </c>
      <c r="E1762" s="614">
        <v>2013</v>
      </c>
      <c r="F1762" s="611">
        <v>2000.6</v>
      </c>
    </row>
    <row r="1763" spans="2:6">
      <c r="B1763" s="614">
        <v>8</v>
      </c>
      <c r="C1763" s="614">
        <v>13</v>
      </c>
      <c r="D1763" s="614">
        <v>12</v>
      </c>
      <c r="E1763" s="614">
        <v>2013</v>
      </c>
      <c r="F1763" s="611">
        <v>1969.5</v>
      </c>
    </row>
    <row r="1764" spans="2:6">
      <c r="B1764" s="614">
        <v>9</v>
      </c>
      <c r="C1764" s="614">
        <v>13</v>
      </c>
      <c r="D1764" s="614">
        <v>12</v>
      </c>
      <c r="E1764" s="614">
        <v>2013</v>
      </c>
      <c r="F1764" s="611">
        <v>1983.2</v>
      </c>
    </row>
    <row r="1765" spans="2:6">
      <c r="B1765" s="614">
        <v>10</v>
      </c>
      <c r="C1765" s="614">
        <v>13</v>
      </c>
      <c r="D1765" s="614">
        <v>12</v>
      </c>
      <c r="E1765" s="614">
        <v>2013</v>
      </c>
      <c r="F1765" s="611">
        <v>2009.9</v>
      </c>
    </row>
    <row r="1766" spans="2:6">
      <c r="B1766" s="614">
        <v>11</v>
      </c>
      <c r="C1766" s="614">
        <v>13</v>
      </c>
      <c r="D1766" s="614">
        <v>12</v>
      </c>
      <c r="E1766" s="614">
        <v>2013</v>
      </c>
      <c r="F1766" s="611">
        <v>2048</v>
      </c>
    </row>
    <row r="1767" spans="2:6">
      <c r="B1767" s="614">
        <v>12</v>
      </c>
      <c r="C1767" s="614">
        <v>13</v>
      </c>
      <c r="D1767" s="614">
        <v>12</v>
      </c>
      <c r="E1767" s="614">
        <v>2013</v>
      </c>
      <c r="F1767" s="611">
        <v>2023.5</v>
      </c>
    </row>
    <row r="1768" spans="2:6">
      <c r="B1768" s="614">
        <v>13</v>
      </c>
      <c r="C1768" s="614">
        <v>13</v>
      </c>
      <c r="D1768" s="614">
        <v>12</v>
      </c>
      <c r="E1768" s="614">
        <v>2013</v>
      </c>
      <c r="F1768" s="611">
        <v>2033.1</v>
      </c>
    </row>
    <row r="1769" spans="2:6">
      <c r="B1769" s="614">
        <v>14</v>
      </c>
      <c r="C1769" s="614">
        <v>13</v>
      </c>
      <c r="D1769" s="614">
        <v>12</v>
      </c>
      <c r="E1769" s="614">
        <v>2013</v>
      </c>
      <c r="F1769" s="611">
        <v>2053.5</v>
      </c>
    </row>
    <row r="1770" spans="2:6">
      <c r="B1770" s="614">
        <v>15</v>
      </c>
      <c r="C1770" s="614">
        <v>13</v>
      </c>
      <c r="D1770" s="614">
        <v>12</v>
      </c>
      <c r="E1770" s="614">
        <v>2013</v>
      </c>
      <c r="F1770" s="611">
        <v>2034</v>
      </c>
    </row>
    <row r="1771" spans="2:6">
      <c r="B1771" s="614">
        <v>16</v>
      </c>
      <c r="C1771" s="614">
        <v>13</v>
      </c>
      <c r="D1771" s="614">
        <v>12</v>
      </c>
      <c r="E1771" s="614">
        <v>2013</v>
      </c>
      <c r="F1771" s="611">
        <v>2053.8000000000002</v>
      </c>
    </row>
    <row r="1772" spans="2:6">
      <c r="B1772" s="614">
        <v>17</v>
      </c>
      <c r="C1772" s="614">
        <v>13</v>
      </c>
      <c r="D1772" s="614">
        <v>12</v>
      </c>
      <c r="E1772" s="614">
        <v>2013</v>
      </c>
      <c r="F1772" s="611">
        <v>2049.1999999999998</v>
      </c>
    </row>
    <row r="1773" spans="2:6">
      <c r="B1773" s="614">
        <v>18</v>
      </c>
      <c r="C1773" s="614">
        <v>13</v>
      </c>
      <c r="D1773" s="614">
        <v>12</v>
      </c>
      <c r="E1773" s="614">
        <v>2013</v>
      </c>
      <c r="F1773" s="611">
        <v>2063.1</v>
      </c>
    </row>
    <row r="1774" spans="2:6">
      <c r="B1774" s="614">
        <v>19</v>
      </c>
      <c r="C1774" s="614">
        <v>13</v>
      </c>
      <c r="D1774" s="614">
        <v>12</v>
      </c>
      <c r="E1774" s="614">
        <v>2013</v>
      </c>
      <c r="F1774" s="611">
        <v>2030.2</v>
      </c>
    </row>
    <row r="1775" spans="2:6">
      <c r="B1775" s="614">
        <v>20</v>
      </c>
      <c r="C1775" s="614">
        <v>13</v>
      </c>
      <c r="D1775" s="614">
        <v>12</v>
      </c>
      <c r="E1775" s="614">
        <v>2013</v>
      </c>
      <c r="F1775" s="611">
        <v>1983.5</v>
      </c>
    </row>
    <row r="1776" spans="2:6">
      <c r="B1776" s="614">
        <v>21</v>
      </c>
      <c r="C1776" s="614">
        <v>13</v>
      </c>
      <c r="D1776" s="614">
        <v>12</v>
      </c>
      <c r="E1776" s="614">
        <v>2013</v>
      </c>
      <c r="F1776" s="611">
        <v>2019.3</v>
      </c>
    </row>
    <row r="1777" spans="2:6">
      <c r="B1777" s="614">
        <v>22</v>
      </c>
      <c r="C1777" s="614">
        <v>13</v>
      </c>
      <c r="D1777" s="614">
        <v>12</v>
      </c>
      <c r="E1777" s="614">
        <v>2013</v>
      </c>
      <c r="F1777" s="611">
        <v>2125.5</v>
      </c>
    </row>
    <row r="1778" spans="2:6">
      <c r="B1778" s="614">
        <v>23</v>
      </c>
      <c r="C1778" s="614">
        <v>13</v>
      </c>
      <c r="D1778" s="614">
        <v>12</v>
      </c>
      <c r="E1778" s="614">
        <v>2013</v>
      </c>
      <c r="F1778" s="611">
        <v>2152.1999999999998</v>
      </c>
    </row>
    <row r="1779" spans="2:6">
      <c r="B1779" s="614">
        <v>24</v>
      </c>
      <c r="C1779" s="614">
        <v>13</v>
      </c>
      <c r="D1779" s="614">
        <v>12</v>
      </c>
      <c r="E1779" s="614">
        <v>2013</v>
      </c>
      <c r="F1779" s="611">
        <v>2125.3000000000002</v>
      </c>
    </row>
    <row r="1780" spans="2:6">
      <c r="B1780" s="614">
        <v>1</v>
      </c>
      <c r="C1780" s="614">
        <v>14</v>
      </c>
      <c r="D1780" s="614">
        <v>12</v>
      </c>
      <c r="E1780" s="614">
        <v>2013</v>
      </c>
      <c r="F1780" s="611">
        <v>2135</v>
      </c>
    </row>
    <row r="1781" spans="2:6">
      <c r="B1781" s="614">
        <v>2</v>
      </c>
      <c r="C1781" s="614">
        <v>14</v>
      </c>
      <c r="D1781" s="614">
        <v>12</v>
      </c>
      <c r="E1781" s="614">
        <v>2013</v>
      </c>
      <c r="F1781" s="611">
        <v>2081.1</v>
      </c>
    </row>
    <row r="1782" spans="2:6">
      <c r="B1782" s="614">
        <v>3</v>
      </c>
      <c r="C1782" s="614">
        <v>14</v>
      </c>
      <c r="D1782" s="614">
        <v>12</v>
      </c>
      <c r="E1782" s="614">
        <v>2013</v>
      </c>
      <c r="F1782" s="611">
        <v>2062.5</v>
      </c>
    </row>
    <row r="1783" spans="2:6">
      <c r="B1783" s="614">
        <v>4</v>
      </c>
      <c r="C1783" s="614">
        <v>14</v>
      </c>
      <c r="D1783" s="614">
        <v>12</v>
      </c>
      <c r="E1783" s="614">
        <v>2013</v>
      </c>
      <c r="F1783" s="611">
        <v>2076.6999999999998</v>
      </c>
    </row>
    <row r="1784" spans="2:6">
      <c r="B1784" s="614">
        <v>5</v>
      </c>
      <c r="C1784" s="614">
        <v>14</v>
      </c>
      <c r="D1784" s="614">
        <v>12</v>
      </c>
      <c r="E1784" s="614">
        <v>2013</v>
      </c>
      <c r="F1784" s="611">
        <v>2062.6999999999998</v>
      </c>
    </row>
    <row r="1785" spans="2:6">
      <c r="B1785" s="614">
        <v>6</v>
      </c>
      <c r="C1785" s="614">
        <v>14</v>
      </c>
      <c r="D1785" s="614">
        <v>12</v>
      </c>
      <c r="E1785" s="614">
        <v>2013</v>
      </c>
      <c r="F1785" s="611">
        <v>2031</v>
      </c>
    </row>
    <row r="1786" spans="2:6">
      <c r="B1786" s="614">
        <v>7</v>
      </c>
      <c r="C1786" s="614">
        <v>14</v>
      </c>
      <c r="D1786" s="614">
        <v>12</v>
      </c>
      <c r="E1786" s="614">
        <v>2013</v>
      </c>
      <c r="F1786" s="611">
        <v>2035.9</v>
      </c>
    </row>
    <row r="1787" spans="2:6">
      <c r="B1787" s="614">
        <v>8</v>
      </c>
      <c r="C1787" s="614">
        <v>14</v>
      </c>
      <c r="D1787" s="614">
        <v>12</v>
      </c>
      <c r="E1787" s="614">
        <v>2013</v>
      </c>
      <c r="F1787" s="611">
        <v>1999.1</v>
      </c>
    </row>
    <row r="1788" spans="2:6">
      <c r="B1788" s="614">
        <v>9</v>
      </c>
      <c r="C1788" s="614">
        <v>14</v>
      </c>
      <c r="D1788" s="614">
        <v>12</v>
      </c>
      <c r="E1788" s="614">
        <v>2013</v>
      </c>
      <c r="F1788" s="611">
        <v>1988.4</v>
      </c>
    </row>
    <row r="1789" spans="2:6">
      <c r="B1789" s="614">
        <v>10</v>
      </c>
      <c r="C1789" s="614">
        <v>14</v>
      </c>
      <c r="D1789" s="614">
        <v>12</v>
      </c>
      <c r="E1789" s="614">
        <v>2013</v>
      </c>
      <c r="F1789" s="611">
        <v>1993.1</v>
      </c>
    </row>
    <row r="1790" spans="2:6">
      <c r="B1790" s="614">
        <v>11</v>
      </c>
      <c r="C1790" s="614">
        <v>14</v>
      </c>
      <c r="D1790" s="614">
        <v>12</v>
      </c>
      <c r="E1790" s="614">
        <v>2013</v>
      </c>
      <c r="F1790" s="611">
        <v>2007.3</v>
      </c>
    </row>
    <row r="1791" spans="2:6">
      <c r="B1791" s="614">
        <v>12</v>
      </c>
      <c r="C1791" s="614">
        <v>14</v>
      </c>
      <c r="D1791" s="614">
        <v>12</v>
      </c>
      <c r="E1791" s="614">
        <v>2013</v>
      </c>
      <c r="F1791" s="611">
        <v>2057.4</v>
      </c>
    </row>
    <row r="1792" spans="2:6">
      <c r="B1792" s="614">
        <v>13</v>
      </c>
      <c r="C1792" s="614">
        <v>14</v>
      </c>
      <c r="D1792" s="614">
        <v>12</v>
      </c>
      <c r="E1792" s="614">
        <v>2013</v>
      </c>
      <c r="F1792" s="611">
        <v>2038.1</v>
      </c>
    </row>
    <row r="1793" spans="2:6">
      <c r="B1793" s="614">
        <v>14</v>
      </c>
      <c r="C1793" s="614">
        <v>14</v>
      </c>
      <c r="D1793" s="614">
        <v>12</v>
      </c>
      <c r="E1793" s="614">
        <v>2013</v>
      </c>
      <c r="F1793" s="611">
        <v>2013.9</v>
      </c>
    </row>
    <row r="1794" spans="2:6">
      <c r="B1794" s="614">
        <v>15</v>
      </c>
      <c r="C1794" s="614">
        <v>14</v>
      </c>
      <c r="D1794" s="614">
        <v>12</v>
      </c>
      <c r="E1794" s="614">
        <v>2013</v>
      </c>
      <c r="F1794" s="611">
        <v>2029</v>
      </c>
    </row>
    <row r="1795" spans="2:6">
      <c r="B1795" s="614">
        <v>16</v>
      </c>
      <c r="C1795" s="614">
        <v>14</v>
      </c>
      <c r="D1795" s="614">
        <v>12</v>
      </c>
      <c r="E1795" s="614">
        <v>2013</v>
      </c>
      <c r="F1795" s="611">
        <v>2054.6</v>
      </c>
    </row>
    <row r="1796" spans="2:6">
      <c r="B1796" s="614">
        <v>17</v>
      </c>
      <c r="C1796" s="614">
        <v>14</v>
      </c>
      <c r="D1796" s="614">
        <v>12</v>
      </c>
      <c r="E1796" s="614">
        <v>2013</v>
      </c>
      <c r="F1796" s="611">
        <v>2078.3000000000002</v>
      </c>
    </row>
    <row r="1797" spans="2:6">
      <c r="B1797" s="614">
        <v>18</v>
      </c>
      <c r="C1797" s="614">
        <v>14</v>
      </c>
      <c r="D1797" s="614">
        <v>12</v>
      </c>
      <c r="E1797" s="614">
        <v>2013</v>
      </c>
      <c r="F1797" s="611">
        <v>2076.4</v>
      </c>
    </row>
    <row r="1798" spans="2:6">
      <c r="B1798" s="614">
        <v>19</v>
      </c>
      <c r="C1798" s="614">
        <v>14</v>
      </c>
      <c r="D1798" s="614">
        <v>12</v>
      </c>
      <c r="E1798" s="614">
        <v>2013</v>
      </c>
      <c r="F1798" s="611">
        <v>2076.1</v>
      </c>
    </row>
    <row r="1799" spans="2:6">
      <c r="B1799" s="614">
        <v>20</v>
      </c>
      <c r="C1799" s="614">
        <v>14</v>
      </c>
      <c r="D1799" s="614">
        <v>12</v>
      </c>
      <c r="E1799" s="614">
        <v>2013</v>
      </c>
      <c r="F1799" s="611">
        <v>2075.3000000000002</v>
      </c>
    </row>
    <row r="1800" spans="2:6">
      <c r="B1800" s="614">
        <v>21</v>
      </c>
      <c r="C1800" s="614">
        <v>14</v>
      </c>
      <c r="D1800" s="614">
        <v>12</v>
      </c>
      <c r="E1800" s="614">
        <v>2013</v>
      </c>
      <c r="F1800" s="611">
        <v>2085.1</v>
      </c>
    </row>
    <row r="1801" spans="2:6">
      <c r="B1801" s="614">
        <v>22</v>
      </c>
      <c r="C1801" s="614">
        <v>14</v>
      </c>
      <c r="D1801" s="614">
        <v>12</v>
      </c>
      <c r="E1801" s="614">
        <v>2013</v>
      </c>
      <c r="F1801" s="611">
        <v>2157.8000000000002</v>
      </c>
    </row>
    <row r="1802" spans="2:6">
      <c r="B1802" s="614">
        <v>23</v>
      </c>
      <c r="C1802" s="614">
        <v>14</v>
      </c>
      <c r="D1802" s="614">
        <v>12</v>
      </c>
      <c r="E1802" s="614">
        <v>2013</v>
      </c>
      <c r="F1802" s="611">
        <v>2181.1999999999998</v>
      </c>
    </row>
    <row r="1803" spans="2:6">
      <c r="B1803" s="614">
        <v>24</v>
      </c>
      <c r="C1803" s="614">
        <v>14</v>
      </c>
      <c r="D1803" s="614">
        <v>12</v>
      </c>
      <c r="E1803" s="614">
        <v>2013</v>
      </c>
      <c r="F1803" s="611">
        <v>2167.1</v>
      </c>
    </row>
    <row r="1804" spans="2:6">
      <c r="B1804" s="614">
        <v>1</v>
      </c>
      <c r="C1804" s="614">
        <v>15</v>
      </c>
      <c r="D1804" s="614">
        <v>12</v>
      </c>
      <c r="E1804" s="614">
        <v>2013</v>
      </c>
      <c r="F1804" s="611">
        <v>2148.9</v>
      </c>
    </row>
    <row r="1805" spans="2:6">
      <c r="B1805" s="614">
        <v>2</v>
      </c>
      <c r="C1805" s="614">
        <v>15</v>
      </c>
      <c r="D1805" s="614">
        <v>12</v>
      </c>
      <c r="E1805" s="614">
        <v>2013</v>
      </c>
      <c r="F1805" s="611">
        <v>2079.1</v>
      </c>
    </row>
    <row r="1806" spans="2:6">
      <c r="B1806" s="614">
        <v>3</v>
      </c>
      <c r="C1806" s="614">
        <v>15</v>
      </c>
      <c r="D1806" s="614">
        <v>12</v>
      </c>
      <c r="E1806" s="614">
        <v>2013</v>
      </c>
      <c r="F1806" s="611">
        <v>2076.8000000000002</v>
      </c>
    </row>
    <row r="1807" spans="2:6">
      <c r="B1807" s="614">
        <v>4</v>
      </c>
      <c r="C1807" s="614">
        <v>15</v>
      </c>
      <c r="D1807" s="614">
        <v>12</v>
      </c>
      <c r="E1807" s="614">
        <v>2013</v>
      </c>
      <c r="F1807" s="611">
        <v>2070.1999999999998</v>
      </c>
    </row>
    <row r="1808" spans="2:6">
      <c r="B1808" s="614">
        <v>5</v>
      </c>
      <c r="C1808" s="614">
        <v>15</v>
      </c>
      <c r="D1808" s="614">
        <v>12</v>
      </c>
      <c r="E1808" s="614">
        <v>2013</v>
      </c>
      <c r="F1808" s="611">
        <v>1995.6</v>
      </c>
    </row>
    <row r="1809" spans="2:6">
      <c r="B1809" s="614">
        <v>6</v>
      </c>
      <c r="C1809" s="614">
        <v>15</v>
      </c>
      <c r="D1809" s="614">
        <v>12</v>
      </c>
      <c r="E1809" s="614">
        <v>2013</v>
      </c>
      <c r="F1809" s="611">
        <v>1943</v>
      </c>
    </row>
    <row r="1810" spans="2:6">
      <c r="B1810" s="614">
        <v>7</v>
      </c>
      <c r="C1810" s="614">
        <v>15</v>
      </c>
      <c r="D1810" s="614">
        <v>12</v>
      </c>
      <c r="E1810" s="614">
        <v>2013</v>
      </c>
      <c r="F1810" s="611">
        <v>1961</v>
      </c>
    </row>
    <row r="1811" spans="2:6">
      <c r="B1811" s="614">
        <v>8</v>
      </c>
      <c r="C1811" s="614">
        <v>15</v>
      </c>
      <c r="D1811" s="614">
        <v>12</v>
      </c>
      <c r="E1811" s="614">
        <v>2013</v>
      </c>
      <c r="F1811" s="611">
        <v>1913.3</v>
      </c>
    </row>
    <row r="1812" spans="2:6">
      <c r="B1812" s="614">
        <v>9</v>
      </c>
      <c r="C1812" s="614">
        <v>15</v>
      </c>
      <c r="D1812" s="614">
        <v>12</v>
      </c>
      <c r="E1812" s="614">
        <v>2013</v>
      </c>
      <c r="F1812" s="611">
        <v>1903.5</v>
      </c>
    </row>
    <row r="1813" spans="2:6">
      <c r="B1813" s="614">
        <v>10</v>
      </c>
      <c r="C1813" s="614">
        <v>15</v>
      </c>
      <c r="D1813" s="614">
        <v>12</v>
      </c>
      <c r="E1813" s="614">
        <v>2013</v>
      </c>
      <c r="F1813" s="611">
        <v>1921</v>
      </c>
    </row>
    <row r="1814" spans="2:6">
      <c r="B1814" s="614">
        <v>11</v>
      </c>
      <c r="C1814" s="614">
        <v>15</v>
      </c>
      <c r="D1814" s="614">
        <v>12</v>
      </c>
      <c r="E1814" s="614">
        <v>2013</v>
      </c>
      <c r="F1814" s="611">
        <v>1939.5</v>
      </c>
    </row>
    <row r="1815" spans="2:6">
      <c r="B1815" s="614">
        <v>12</v>
      </c>
      <c r="C1815" s="614">
        <v>15</v>
      </c>
      <c r="D1815" s="614">
        <v>12</v>
      </c>
      <c r="E1815" s="614">
        <v>2013</v>
      </c>
      <c r="F1815" s="611">
        <v>1980.8</v>
      </c>
    </row>
    <row r="1816" spans="2:6">
      <c r="B1816" s="614">
        <v>13</v>
      </c>
      <c r="C1816" s="614">
        <v>15</v>
      </c>
      <c r="D1816" s="614">
        <v>12</v>
      </c>
      <c r="E1816" s="614">
        <v>2013</v>
      </c>
      <c r="F1816" s="611">
        <v>1955.4</v>
      </c>
    </row>
    <row r="1817" spans="2:6">
      <c r="B1817" s="614">
        <v>14</v>
      </c>
      <c r="C1817" s="614">
        <v>15</v>
      </c>
      <c r="D1817" s="614">
        <v>12</v>
      </c>
      <c r="E1817" s="614">
        <v>2013</v>
      </c>
      <c r="F1817" s="611">
        <v>1960.7</v>
      </c>
    </row>
    <row r="1818" spans="2:6">
      <c r="B1818" s="614">
        <v>15</v>
      </c>
      <c r="C1818" s="614">
        <v>15</v>
      </c>
      <c r="D1818" s="614">
        <v>12</v>
      </c>
      <c r="E1818" s="614">
        <v>2013</v>
      </c>
      <c r="F1818" s="611">
        <v>1956.9</v>
      </c>
    </row>
    <row r="1819" spans="2:6">
      <c r="B1819" s="614">
        <v>16</v>
      </c>
      <c r="C1819" s="614">
        <v>15</v>
      </c>
      <c r="D1819" s="614">
        <v>12</v>
      </c>
      <c r="E1819" s="614">
        <v>2013</v>
      </c>
      <c r="F1819" s="611">
        <v>1967.5</v>
      </c>
    </row>
    <row r="1820" spans="2:6">
      <c r="B1820" s="614">
        <v>17</v>
      </c>
      <c r="C1820" s="614">
        <v>15</v>
      </c>
      <c r="D1820" s="614">
        <v>12</v>
      </c>
      <c r="E1820" s="614">
        <v>2013</v>
      </c>
      <c r="F1820" s="611">
        <v>1975.2</v>
      </c>
    </row>
    <row r="1821" spans="2:6">
      <c r="B1821" s="614">
        <v>18</v>
      </c>
      <c r="C1821" s="614">
        <v>15</v>
      </c>
      <c r="D1821" s="614">
        <v>12</v>
      </c>
      <c r="E1821" s="614">
        <v>2013</v>
      </c>
      <c r="F1821" s="611">
        <v>1974.2</v>
      </c>
    </row>
    <row r="1822" spans="2:6">
      <c r="B1822" s="614">
        <v>19</v>
      </c>
      <c r="C1822" s="614">
        <v>15</v>
      </c>
      <c r="D1822" s="614">
        <v>12</v>
      </c>
      <c r="E1822" s="614">
        <v>2013</v>
      </c>
      <c r="F1822" s="611">
        <v>2011.5</v>
      </c>
    </row>
    <row r="1823" spans="2:6">
      <c r="B1823" s="614">
        <v>20</v>
      </c>
      <c r="C1823" s="614">
        <v>15</v>
      </c>
      <c r="D1823" s="614">
        <v>12</v>
      </c>
      <c r="E1823" s="614">
        <v>2013</v>
      </c>
      <c r="F1823" s="611">
        <v>2016.3</v>
      </c>
    </row>
    <row r="1824" spans="2:6">
      <c r="B1824" s="614">
        <v>21</v>
      </c>
      <c r="C1824" s="614">
        <v>15</v>
      </c>
      <c r="D1824" s="614">
        <v>12</v>
      </c>
      <c r="E1824" s="614">
        <v>2013</v>
      </c>
      <c r="F1824" s="611">
        <v>2091.6999999999998</v>
      </c>
    </row>
    <row r="1825" spans="2:7">
      <c r="B1825" s="614">
        <v>22</v>
      </c>
      <c r="C1825" s="614">
        <v>15</v>
      </c>
      <c r="D1825" s="614">
        <v>12</v>
      </c>
      <c r="E1825" s="614">
        <v>2013</v>
      </c>
      <c r="F1825" s="611">
        <v>2123</v>
      </c>
    </row>
    <row r="1826" spans="2:7">
      <c r="B1826" s="614">
        <v>23</v>
      </c>
      <c r="C1826" s="614">
        <v>15</v>
      </c>
      <c r="D1826" s="614">
        <v>12</v>
      </c>
      <c r="E1826" s="614">
        <v>2013</v>
      </c>
      <c r="F1826" s="611">
        <v>2082.5</v>
      </c>
    </row>
    <row r="1827" spans="2:7">
      <c r="B1827" s="614">
        <v>24</v>
      </c>
      <c r="C1827" s="614">
        <v>15</v>
      </c>
      <c r="D1827" s="614">
        <v>12</v>
      </c>
      <c r="E1827" s="614">
        <v>2013</v>
      </c>
      <c r="F1827" s="611">
        <v>2157.5</v>
      </c>
    </row>
    <row r="1828" spans="2:7">
      <c r="B1828" s="614">
        <v>1</v>
      </c>
      <c r="C1828" s="614">
        <v>16</v>
      </c>
      <c r="D1828" s="614">
        <v>12</v>
      </c>
      <c r="E1828" s="614">
        <v>2013</v>
      </c>
      <c r="F1828" s="611">
        <v>2081.8000000000002</v>
      </c>
    </row>
    <row r="1829" spans="2:7">
      <c r="B1829" s="614">
        <v>2</v>
      </c>
      <c r="C1829" s="614">
        <v>16</v>
      </c>
      <c r="D1829" s="614">
        <v>12</v>
      </c>
      <c r="E1829" s="614">
        <v>2013</v>
      </c>
      <c r="F1829" s="611">
        <v>2057.1999999999998</v>
      </c>
    </row>
    <row r="1830" spans="2:7">
      <c r="B1830" s="614">
        <v>3</v>
      </c>
      <c r="C1830" s="614">
        <v>16</v>
      </c>
      <c r="D1830" s="614">
        <v>12</v>
      </c>
      <c r="E1830" s="614">
        <v>2013</v>
      </c>
      <c r="F1830" s="611">
        <v>2034.4</v>
      </c>
    </row>
    <row r="1831" spans="2:7">
      <c r="B1831" s="614">
        <v>4</v>
      </c>
      <c r="C1831" s="614">
        <v>16</v>
      </c>
      <c r="D1831" s="614">
        <v>12</v>
      </c>
      <c r="E1831" s="614">
        <v>2013</v>
      </c>
      <c r="F1831" s="611">
        <v>2030.4</v>
      </c>
    </row>
    <row r="1832" spans="2:7">
      <c r="B1832" s="614">
        <v>5</v>
      </c>
      <c r="C1832" s="614">
        <v>16</v>
      </c>
      <c r="D1832" s="614">
        <v>12</v>
      </c>
      <c r="E1832" s="614">
        <v>2013</v>
      </c>
      <c r="F1832" s="611">
        <v>2035.9</v>
      </c>
    </row>
    <row r="1833" spans="2:7">
      <c r="B1833" s="614">
        <v>6</v>
      </c>
      <c r="C1833" s="614">
        <v>16</v>
      </c>
      <c r="D1833" s="614">
        <v>12</v>
      </c>
      <c r="E1833" s="614">
        <v>2013</v>
      </c>
      <c r="F1833" s="611">
        <v>2042.5</v>
      </c>
    </row>
    <row r="1834" spans="2:7">
      <c r="B1834" s="614">
        <v>7</v>
      </c>
      <c r="C1834" s="614">
        <v>16</v>
      </c>
      <c r="D1834" s="614">
        <v>12</v>
      </c>
      <c r="E1834" s="614">
        <v>2013</v>
      </c>
      <c r="F1834" s="611">
        <v>2028.5</v>
      </c>
    </row>
    <row r="1835" spans="2:7">
      <c r="B1835" s="614">
        <v>8</v>
      </c>
      <c r="C1835" s="614">
        <v>16</v>
      </c>
      <c r="D1835" s="614">
        <v>12</v>
      </c>
      <c r="E1835" s="614">
        <v>2013</v>
      </c>
      <c r="F1835" s="611">
        <v>2005.7</v>
      </c>
    </row>
    <row r="1836" spans="2:7">
      <c r="B1836" s="614">
        <v>9</v>
      </c>
      <c r="C1836" s="614">
        <v>16</v>
      </c>
      <c r="D1836" s="614">
        <v>12</v>
      </c>
      <c r="E1836" s="614">
        <v>2013</v>
      </c>
      <c r="F1836" s="611">
        <v>1949.9</v>
      </c>
    </row>
    <row r="1837" spans="2:7">
      <c r="B1837" s="614">
        <v>10</v>
      </c>
      <c r="C1837" s="614">
        <v>16</v>
      </c>
      <c r="D1837" s="614">
        <v>12</v>
      </c>
      <c r="E1837" s="614">
        <v>2013</v>
      </c>
      <c r="F1837" s="611">
        <v>1931.5</v>
      </c>
    </row>
    <row r="1838" spans="2:7">
      <c r="B1838" s="614">
        <v>11</v>
      </c>
      <c r="C1838" s="614">
        <v>16</v>
      </c>
      <c r="D1838" s="614">
        <v>12</v>
      </c>
      <c r="E1838" s="614">
        <v>2013</v>
      </c>
      <c r="F1838" s="611">
        <v>1938.5</v>
      </c>
      <c r="G1838" s="188" t="s">
        <v>190</v>
      </c>
    </row>
    <row r="1839" spans="2:7">
      <c r="B1839" s="614">
        <v>12</v>
      </c>
      <c r="C1839" s="614">
        <v>16</v>
      </c>
      <c r="D1839" s="614">
        <v>12</v>
      </c>
      <c r="E1839" s="614">
        <v>2013</v>
      </c>
      <c r="F1839" s="611">
        <v>1972.4</v>
      </c>
      <c r="G1839" s="188"/>
    </row>
    <row r="1840" spans="2:7">
      <c r="B1840" s="614">
        <v>13</v>
      </c>
      <c r="C1840" s="614">
        <v>16</v>
      </c>
      <c r="D1840" s="614">
        <v>12</v>
      </c>
      <c r="E1840" s="614">
        <v>2013</v>
      </c>
      <c r="F1840" s="611">
        <v>1974</v>
      </c>
    </row>
    <row r="1841" spans="2:6">
      <c r="B1841" s="614">
        <v>14</v>
      </c>
      <c r="C1841" s="614">
        <v>16</v>
      </c>
      <c r="D1841" s="614">
        <v>12</v>
      </c>
      <c r="E1841" s="614">
        <v>2013</v>
      </c>
      <c r="F1841" s="611">
        <v>1956.2</v>
      </c>
    </row>
    <row r="1842" spans="2:6">
      <c r="B1842" s="614">
        <v>15</v>
      </c>
      <c r="C1842" s="614">
        <v>16</v>
      </c>
      <c r="D1842" s="614">
        <v>12</v>
      </c>
      <c r="E1842" s="614">
        <v>2013</v>
      </c>
      <c r="F1842" s="611">
        <v>1962</v>
      </c>
    </row>
    <row r="1843" spans="2:6">
      <c r="B1843" s="614">
        <v>16</v>
      </c>
      <c r="C1843" s="614">
        <v>16</v>
      </c>
      <c r="D1843" s="614">
        <v>12</v>
      </c>
      <c r="E1843" s="614">
        <v>2013</v>
      </c>
      <c r="F1843" s="611">
        <v>1936.2</v>
      </c>
    </row>
    <row r="1844" spans="2:6">
      <c r="B1844" s="614">
        <v>17</v>
      </c>
      <c r="C1844" s="614">
        <v>16</v>
      </c>
      <c r="D1844" s="614">
        <v>12</v>
      </c>
      <c r="E1844" s="614">
        <v>2013</v>
      </c>
      <c r="F1844" s="611">
        <v>1965.1</v>
      </c>
    </row>
    <row r="1845" spans="2:6">
      <c r="B1845" s="614">
        <v>18</v>
      </c>
      <c r="C1845" s="614">
        <v>16</v>
      </c>
      <c r="D1845" s="614">
        <v>12</v>
      </c>
      <c r="E1845" s="614">
        <v>2013</v>
      </c>
      <c r="F1845" s="611">
        <v>2007.1</v>
      </c>
    </row>
    <row r="1846" spans="2:6">
      <c r="B1846" s="614">
        <v>19</v>
      </c>
      <c r="C1846" s="614">
        <v>16</v>
      </c>
      <c r="D1846" s="614">
        <v>12</v>
      </c>
      <c r="E1846" s="614">
        <v>2013</v>
      </c>
      <c r="F1846" s="611">
        <v>1997.2</v>
      </c>
    </row>
    <row r="1847" spans="2:6">
      <c r="B1847" s="614">
        <v>20</v>
      </c>
      <c r="C1847" s="614">
        <v>16</v>
      </c>
      <c r="D1847" s="614">
        <v>12</v>
      </c>
      <c r="E1847" s="614">
        <v>2013</v>
      </c>
      <c r="F1847" s="611">
        <v>1980.9</v>
      </c>
    </row>
    <row r="1848" spans="2:6">
      <c r="B1848" s="614">
        <v>21</v>
      </c>
      <c r="C1848" s="614">
        <v>16</v>
      </c>
      <c r="D1848" s="614">
        <v>12</v>
      </c>
      <c r="E1848" s="614">
        <v>2013</v>
      </c>
      <c r="F1848" s="611">
        <v>1993</v>
      </c>
    </row>
    <row r="1849" spans="2:6">
      <c r="B1849" s="614">
        <v>22</v>
      </c>
      <c r="C1849" s="614">
        <v>16</v>
      </c>
      <c r="D1849" s="614">
        <v>12</v>
      </c>
      <c r="E1849" s="614">
        <v>2013</v>
      </c>
      <c r="F1849" s="611">
        <v>2068</v>
      </c>
    </row>
    <row r="1850" spans="2:6">
      <c r="B1850" s="614">
        <v>23</v>
      </c>
      <c r="C1850" s="614">
        <v>16</v>
      </c>
      <c r="D1850" s="614">
        <v>12</v>
      </c>
      <c r="E1850" s="614">
        <v>2013</v>
      </c>
      <c r="F1850" s="611">
        <v>2083.8000000000002</v>
      </c>
    </row>
    <row r="1851" spans="2:6">
      <c r="B1851" s="614">
        <v>24</v>
      </c>
      <c r="C1851" s="614">
        <v>16</v>
      </c>
      <c r="D1851" s="614">
        <v>12</v>
      </c>
      <c r="E1851" s="614">
        <v>2013</v>
      </c>
      <c r="F1851" s="611">
        <v>2067.5</v>
      </c>
    </row>
    <row r="1852" spans="2:6">
      <c r="B1852" s="614">
        <v>1</v>
      </c>
      <c r="C1852" s="614">
        <v>17</v>
      </c>
      <c r="D1852" s="614">
        <v>12</v>
      </c>
      <c r="E1852" s="614">
        <v>2013</v>
      </c>
      <c r="F1852" s="611">
        <v>2038</v>
      </c>
    </row>
    <row r="1853" spans="2:6">
      <c r="B1853" s="614">
        <v>2</v>
      </c>
      <c r="C1853" s="614">
        <v>17</v>
      </c>
      <c r="D1853" s="614">
        <v>12</v>
      </c>
      <c r="E1853" s="614">
        <v>2013</v>
      </c>
      <c r="F1853" s="611">
        <v>2007.2</v>
      </c>
    </row>
    <row r="1854" spans="2:6">
      <c r="B1854" s="614">
        <v>3</v>
      </c>
      <c r="C1854" s="614">
        <v>17</v>
      </c>
      <c r="D1854" s="614">
        <v>12</v>
      </c>
      <c r="E1854" s="614">
        <v>2013</v>
      </c>
      <c r="F1854" s="611">
        <v>1969.6</v>
      </c>
    </row>
    <row r="1855" spans="2:6">
      <c r="B1855" s="614">
        <v>4</v>
      </c>
      <c r="C1855" s="614">
        <v>17</v>
      </c>
      <c r="D1855" s="614">
        <v>12</v>
      </c>
      <c r="E1855" s="614">
        <v>2013</v>
      </c>
      <c r="F1855" s="611">
        <v>1978.6</v>
      </c>
    </row>
    <row r="1856" spans="2:6">
      <c r="B1856" s="614">
        <v>5</v>
      </c>
      <c r="C1856" s="614">
        <v>17</v>
      </c>
      <c r="D1856" s="614">
        <v>12</v>
      </c>
      <c r="E1856" s="614">
        <v>2013</v>
      </c>
      <c r="F1856" s="611">
        <v>1971.8</v>
      </c>
    </row>
    <row r="1857" spans="2:6">
      <c r="B1857" s="614">
        <v>6</v>
      </c>
      <c r="C1857" s="614">
        <v>17</v>
      </c>
      <c r="D1857" s="614">
        <v>12</v>
      </c>
      <c r="E1857" s="614">
        <v>2013</v>
      </c>
      <c r="F1857" s="611">
        <v>1945.1</v>
      </c>
    </row>
    <row r="1858" spans="2:6">
      <c r="B1858" s="614">
        <v>7</v>
      </c>
      <c r="C1858" s="614">
        <v>17</v>
      </c>
      <c r="D1858" s="614">
        <v>12</v>
      </c>
      <c r="E1858" s="614">
        <v>2013</v>
      </c>
      <c r="F1858" s="611">
        <v>1933.3</v>
      </c>
    </row>
    <row r="1859" spans="2:6">
      <c r="B1859" s="614">
        <v>8</v>
      </c>
      <c r="C1859" s="614">
        <v>17</v>
      </c>
      <c r="D1859" s="614">
        <v>12</v>
      </c>
      <c r="E1859" s="614">
        <v>2013</v>
      </c>
      <c r="F1859" s="611">
        <v>1904</v>
      </c>
    </row>
    <row r="1860" spans="2:6">
      <c r="B1860" s="614">
        <v>9</v>
      </c>
      <c r="C1860" s="614">
        <v>17</v>
      </c>
      <c r="D1860" s="614">
        <v>12</v>
      </c>
      <c r="E1860" s="614">
        <v>2013</v>
      </c>
      <c r="F1860" s="611">
        <v>1863.7</v>
      </c>
    </row>
    <row r="1861" spans="2:6">
      <c r="B1861" s="614">
        <v>10</v>
      </c>
      <c r="C1861" s="614">
        <v>17</v>
      </c>
      <c r="D1861" s="614">
        <v>12</v>
      </c>
      <c r="E1861" s="614">
        <v>2013</v>
      </c>
      <c r="F1861" s="611">
        <v>1863.4</v>
      </c>
    </row>
    <row r="1862" spans="2:6">
      <c r="B1862" s="614">
        <v>11</v>
      </c>
      <c r="C1862" s="614">
        <v>17</v>
      </c>
      <c r="D1862" s="614">
        <v>12</v>
      </c>
      <c r="E1862" s="614">
        <v>2013</v>
      </c>
      <c r="F1862" s="611">
        <v>1872.7</v>
      </c>
    </row>
    <row r="1863" spans="2:6">
      <c r="B1863" s="614">
        <v>12</v>
      </c>
      <c r="C1863" s="614">
        <v>17</v>
      </c>
      <c r="D1863" s="614">
        <v>12</v>
      </c>
      <c r="E1863" s="614">
        <v>2013</v>
      </c>
      <c r="F1863" s="611">
        <v>1881</v>
      </c>
    </row>
    <row r="1864" spans="2:6">
      <c r="B1864" s="614">
        <v>13</v>
      </c>
      <c r="C1864" s="614">
        <v>17</v>
      </c>
      <c r="D1864" s="614">
        <v>12</v>
      </c>
      <c r="E1864" s="614">
        <v>2013</v>
      </c>
      <c r="F1864" s="611">
        <v>1882.7</v>
      </c>
    </row>
    <row r="1865" spans="2:6">
      <c r="B1865" s="614">
        <v>14</v>
      </c>
      <c r="C1865" s="614">
        <v>17</v>
      </c>
      <c r="D1865" s="614">
        <v>12</v>
      </c>
      <c r="E1865" s="614">
        <v>2013</v>
      </c>
      <c r="F1865" s="611">
        <v>1888.8</v>
      </c>
    </row>
    <row r="1866" spans="2:6">
      <c r="B1866" s="614">
        <v>15</v>
      </c>
      <c r="C1866" s="614">
        <v>17</v>
      </c>
      <c r="D1866" s="614">
        <v>12</v>
      </c>
      <c r="E1866" s="614">
        <v>2013</v>
      </c>
      <c r="F1866" s="611">
        <v>1870.3</v>
      </c>
    </row>
    <row r="1867" spans="2:6">
      <c r="B1867" s="614">
        <v>16</v>
      </c>
      <c r="C1867" s="614">
        <v>17</v>
      </c>
      <c r="D1867" s="614">
        <v>12</v>
      </c>
      <c r="E1867" s="614">
        <v>2013</v>
      </c>
      <c r="F1867" s="611">
        <v>1868.2</v>
      </c>
    </row>
    <row r="1868" spans="2:6">
      <c r="B1868" s="614">
        <v>17</v>
      </c>
      <c r="C1868" s="614">
        <v>17</v>
      </c>
      <c r="D1868" s="614">
        <v>12</v>
      </c>
      <c r="E1868" s="614">
        <v>2013</v>
      </c>
      <c r="F1868" s="611">
        <v>1896.1</v>
      </c>
    </row>
    <row r="1869" spans="2:6">
      <c r="B1869" s="614">
        <v>18</v>
      </c>
      <c r="C1869" s="614">
        <v>17</v>
      </c>
      <c r="D1869" s="614">
        <v>12</v>
      </c>
      <c r="E1869" s="614">
        <v>2013</v>
      </c>
      <c r="F1869" s="611">
        <v>1851.2</v>
      </c>
    </row>
    <row r="1870" spans="2:6">
      <c r="B1870" s="614">
        <v>19</v>
      </c>
      <c r="C1870" s="614">
        <v>17</v>
      </c>
      <c r="D1870" s="614">
        <v>12</v>
      </c>
      <c r="E1870" s="614">
        <v>2013</v>
      </c>
      <c r="F1870" s="611">
        <v>1890.3</v>
      </c>
    </row>
    <row r="1871" spans="2:6">
      <c r="B1871" s="614">
        <v>20</v>
      </c>
      <c r="C1871" s="614">
        <v>17</v>
      </c>
      <c r="D1871" s="614">
        <v>12</v>
      </c>
      <c r="E1871" s="614">
        <v>2013</v>
      </c>
      <c r="F1871" s="611">
        <v>1906.5</v>
      </c>
    </row>
    <row r="1872" spans="2:6">
      <c r="B1872" s="614">
        <v>21</v>
      </c>
      <c r="C1872" s="614">
        <v>17</v>
      </c>
      <c r="D1872" s="614">
        <v>12</v>
      </c>
      <c r="E1872" s="614">
        <v>2013</v>
      </c>
      <c r="F1872" s="611">
        <v>1927.8</v>
      </c>
    </row>
    <row r="1873" spans="2:6">
      <c r="B1873" s="614">
        <v>22</v>
      </c>
      <c r="C1873" s="614">
        <v>17</v>
      </c>
      <c r="D1873" s="614">
        <v>12</v>
      </c>
      <c r="E1873" s="614">
        <v>2013</v>
      </c>
      <c r="F1873" s="611">
        <v>1977.3</v>
      </c>
    </row>
    <row r="1874" spans="2:6">
      <c r="B1874" s="614">
        <v>23</v>
      </c>
      <c r="C1874" s="614">
        <v>17</v>
      </c>
      <c r="D1874" s="614">
        <v>12</v>
      </c>
      <c r="E1874" s="614">
        <v>2013</v>
      </c>
      <c r="F1874" s="611">
        <v>1971.4</v>
      </c>
    </row>
    <row r="1875" spans="2:6">
      <c r="B1875" s="614">
        <v>24</v>
      </c>
      <c r="C1875" s="614">
        <v>17</v>
      </c>
      <c r="D1875" s="614">
        <v>12</v>
      </c>
      <c r="E1875" s="614">
        <v>2013</v>
      </c>
      <c r="F1875" s="611">
        <v>1933.9</v>
      </c>
    </row>
    <row r="1876" spans="2:6">
      <c r="B1876" s="614">
        <v>1</v>
      </c>
      <c r="C1876" s="614">
        <v>18</v>
      </c>
      <c r="D1876" s="614">
        <v>12</v>
      </c>
      <c r="E1876" s="614">
        <v>2013</v>
      </c>
      <c r="F1876" s="611">
        <v>1935.4</v>
      </c>
    </row>
    <row r="1877" spans="2:6">
      <c r="B1877" s="614">
        <v>2</v>
      </c>
      <c r="C1877" s="614">
        <v>18</v>
      </c>
      <c r="D1877" s="614">
        <v>12</v>
      </c>
      <c r="E1877" s="614">
        <v>2013</v>
      </c>
      <c r="F1877" s="611">
        <v>1888</v>
      </c>
    </row>
    <row r="1878" spans="2:6">
      <c r="B1878" s="614">
        <v>3</v>
      </c>
      <c r="C1878" s="614">
        <v>18</v>
      </c>
      <c r="D1878" s="614">
        <v>12</v>
      </c>
      <c r="E1878" s="614">
        <v>2013</v>
      </c>
      <c r="F1878" s="611">
        <v>1835.5</v>
      </c>
    </row>
    <row r="1879" spans="2:6">
      <c r="B1879" s="614">
        <v>4</v>
      </c>
      <c r="C1879" s="614">
        <v>18</v>
      </c>
      <c r="D1879" s="614">
        <v>12</v>
      </c>
      <c r="E1879" s="614">
        <v>2013</v>
      </c>
      <c r="F1879" s="611">
        <v>1888</v>
      </c>
    </row>
    <row r="1880" spans="2:6">
      <c r="B1880" s="614">
        <v>5</v>
      </c>
      <c r="C1880" s="614">
        <v>18</v>
      </c>
      <c r="D1880" s="614">
        <v>12</v>
      </c>
      <c r="E1880" s="614">
        <v>2013</v>
      </c>
      <c r="F1880" s="611">
        <v>1886.8</v>
      </c>
    </row>
    <row r="1881" spans="2:6">
      <c r="B1881" s="614">
        <v>6</v>
      </c>
      <c r="C1881" s="614">
        <v>18</v>
      </c>
      <c r="D1881" s="614">
        <v>12</v>
      </c>
      <c r="E1881" s="614">
        <v>2013</v>
      </c>
      <c r="F1881" s="611">
        <v>1871</v>
      </c>
    </row>
    <row r="1882" spans="2:6">
      <c r="B1882" s="614">
        <v>7</v>
      </c>
      <c r="C1882" s="614">
        <v>18</v>
      </c>
      <c r="D1882" s="614">
        <v>12</v>
      </c>
      <c r="E1882" s="614">
        <v>2013</v>
      </c>
      <c r="F1882" s="611">
        <v>1877.8</v>
      </c>
    </row>
    <row r="1883" spans="2:6">
      <c r="B1883" s="614">
        <v>8</v>
      </c>
      <c r="C1883" s="614">
        <v>18</v>
      </c>
      <c r="D1883" s="614">
        <v>12</v>
      </c>
      <c r="E1883" s="614">
        <v>2013</v>
      </c>
      <c r="F1883" s="611">
        <v>1852.4</v>
      </c>
    </row>
    <row r="1884" spans="2:6">
      <c r="B1884" s="614">
        <v>9</v>
      </c>
      <c r="C1884" s="614">
        <v>18</v>
      </c>
      <c r="D1884" s="614">
        <v>12</v>
      </c>
      <c r="E1884" s="614">
        <v>2013</v>
      </c>
      <c r="F1884" s="611">
        <v>1812.5</v>
      </c>
    </row>
    <row r="1885" spans="2:6">
      <c r="B1885" s="614">
        <v>10</v>
      </c>
      <c r="C1885" s="614">
        <v>18</v>
      </c>
      <c r="D1885" s="614">
        <v>12</v>
      </c>
      <c r="E1885" s="614">
        <v>2013</v>
      </c>
      <c r="F1885" s="611">
        <v>1861.7</v>
      </c>
    </row>
    <row r="1886" spans="2:6">
      <c r="B1886" s="614">
        <v>11</v>
      </c>
      <c r="C1886" s="614">
        <v>18</v>
      </c>
      <c r="D1886" s="614">
        <v>12</v>
      </c>
      <c r="E1886" s="614">
        <v>2013</v>
      </c>
      <c r="F1886" s="611">
        <v>1877.6</v>
      </c>
    </row>
    <row r="1887" spans="2:6">
      <c r="B1887" s="614">
        <v>12</v>
      </c>
      <c r="C1887" s="614">
        <v>18</v>
      </c>
      <c r="D1887" s="614">
        <v>12</v>
      </c>
      <c r="E1887" s="614">
        <v>2013</v>
      </c>
      <c r="F1887" s="611">
        <v>1842.4</v>
      </c>
    </row>
    <row r="1888" spans="2:6">
      <c r="B1888" s="614">
        <v>13</v>
      </c>
      <c r="C1888" s="614">
        <v>18</v>
      </c>
      <c r="D1888" s="614">
        <v>12</v>
      </c>
      <c r="E1888" s="614">
        <v>2013</v>
      </c>
      <c r="F1888" s="611">
        <v>1789.2</v>
      </c>
    </row>
    <row r="1889" spans="2:6">
      <c r="B1889" s="614">
        <v>14</v>
      </c>
      <c r="C1889" s="614">
        <v>18</v>
      </c>
      <c r="D1889" s="614">
        <v>12</v>
      </c>
      <c r="E1889" s="614">
        <v>2013</v>
      </c>
      <c r="F1889" s="611">
        <v>1757.4</v>
      </c>
    </row>
    <row r="1890" spans="2:6">
      <c r="B1890" s="614">
        <v>15</v>
      </c>
      <c r="C1890" s="614">
        <v>18</v>
      </c>
      <c r="D1890" s="614">
        <v>12</v>
      </c>
      <c r="E1890" s="614">
        <v>2013</v>
      </c>
      <c r="F1890" s="611">
        <v>1791.7</v>
      </c>
    </row>
    <row r="1891" spans="2:6">
      <c r="B1891" s="614">
        <v>16</v>
      </c>
      <c r="C1891" s="614">
        <v>18</v>
      </c>
      <c r="D1891" s="614">
        <v>12</v>
      </c>
      <c r="E1891" s="614">
        <v>2013</v>
      </c>
      <c r="F1891" s="611">
        <v>1847.5</v>
      </c>
    </row>
    <row r="1892" spans="2:6">
      <c r="B1892" s="614">
        <v>17</v>
      </c>
      <c r="C1892" s="614">
        <v>18</v>
      </c>
      <c r="D1892" s="614">
        <v>12</v>
      </c>
      <c r="E1892" s="614">
        <v>2013</v>
      </c>
      <c r="F1892" s="611">
        <v>1917.3</v>
      </c>
    </row>
    <row r="1893" spans="2:6">
      <c r="B1893" s="614">
        <v>18</v>
      </c>
      <c r="C1893" s="614">
        <v>18</v>
      </c>
      <c r="D1893" s="614">
        <v>12</v>
      </c>
      <c r="E1893" s="614">
        <v>2013</v>
      </c>
      <c r="F1893" s="611">
        <v>1941</v>
      </c>
    </row>
    <row r="1894" spans="2:6">
      <c r="B1894" s="614">
        <v>19</v>
      </c>
      <c r="C1894" s="614">
        <v>18</v>
      </c>
      <c r="D1894" s="614">
        <v>12</v>
      </c>
      <c r="E1894" s="614">
        <v>2013</v>
      </c>
      <c r="F1894" s="611">
        <v>1935.9</v>
      </c>
    </row>
    <row r="1895" spans="2:6">
      <c r="B1895" s="614">
        <v>20</v>
      </c>
      <c r="C1895" s="614">
        <v>18</v>
      </c>
      <c r="D1895" s="614">
        <v>12</v>
      </c>
      <c r="E1895" s="614">
        <v>2013</v>
      </c>
      <c r="F1895" s="611">
        <v>1918</v>
      </c>
    </row>
    <row r="1896" spans="2:6">
      <c r="B1896" s="614">
        <v>21</v>
      </c>
      <c r="C1896" s="614">
        <v>18</v>
      </c>
      <c r="D1896" s="614">
        <v>12</v>
      </c>
      <c r="E1896" s="614">
        <v>2013</v>
      </c>
      <c r="F1896" s="611">
        <v>1935.9</v>
      </c>
    </row>
    <row r="1897" spans="2:6">
      <c r="B1897" s="614">
        <v>22</v>
      </c>
      <c r="C1897" s="614">
        <v>18</v>
      </c>
      <c r="D1897" s="614">
        <v>12</v>
      </c>
      <c r="E1897" s="614">
        <v>2013</v>
      </c>
      <c r="F1897" s="611">
        <v>1992.3</v>
      </c>
    </row>
    <row r="1898" spans="2:6">
      <c r="B1898" s="614">
        <v>23</v>
      </c>
      <c r="C1898" s="614">
        <v>18</v>
      </c>
      <c r="D1898" s="614">
        <v>12</v>
      </c>
      <c r="E1898" s="614">
        <v>2013</v>
      </c>
      <c r="F1898" s="611">
        <v>2015</v>
      </c>
    </row>
    <row r="1899" spans="2:6">
      <c r="B1899" s="614">
        <v>24</v>
      </c>
      <c r="C1899" s="614">
        <v>18</v>
      </c>
      <c r="D1899" s="614">
        <v>12</v>
      </c>
      <c r="E1899" s="614">
        <v>2013</v>
      </c>
      <c r="F1899" s="611">
        <v>2011.8</v>
      </c>
    </row>
    <row r="1900" spans="2:6">
      <c r="B1900" s="614">
        <v>1</v>
      </c>
      <c r="C1900" s="614">
        <v>19</v>
      </c>
      <c r="D1900" s="614">
        <v>12</v>
      </c>
      <c r="E1900" s="614">
        <v>2013</v>
      </c>
      <c r="F1900" s="611">
        <v>1992.5</v>
      </c>
    </row>
    <row r="1901" spans="2:6">
      <c r="B1901" s="614">
        <v>2</v>
      </c>
      <c r="C1901" s="614">
        <v>19</v>
      </c>
      <c r="D1901" s="614">
        <v>12</v>
      </c>
      <c r="E1901" s="614">
        <v>2013</v>
      </c>
      <c r="F1901" s="611">
        <v>1973.2</v>
      </c>
    </row>
    <row r="1902" spans="2:6">
      <c r="B1902" s="614">
        <v>3</v>
      </c>
      <c r="C1902" s="614">
        <v>19</v>
      </c>
      <c r="D1902" s="614">
        <v>12</v>
      </c>
      <c r="E1902" s="614">
        <v>2013</v>
      </c>
      <c r="F1902" s="611">
        <v>1949.5</v>
      </c>
    </row>
    <row r="1903" spans="2:6">
      <c r="B1903" s="614">
        <v>4</v>
      </c>
      <c r="C1903" s="614">
        <v>19</v>
      </c>
      <c r="D1903" s="614">
        <v>12</v>
      </c>
      <c r="E1903" s="614">
        <v>2013</v>
      </c>
      <c r="F1903" s="611">
        <v>1941</v>
      </c>
    </row>
    <row r="1904" spans="2:6">
      <c r="B1904" s="614">
        <v>5</v>
      </c>
      <c r="C1904" s="614">
        <v>19</v>
      </c>
      <c r="D1904" s="614">
        <v>12</v>
      </c>
      <c r="E1904" s="614">
        <v>2013</v>
      </c>
      <c r="F1904" s="611">
        <v>1964.8</v>
      </c>
    </row>
    <row r="1905" spans="2:6">
      <c r="B1905" s="614">
        <v>6</v>
      </c>
      <c r="C1905" s="614">
        <v>19</v>
      </c>
      <c r="D1905" s="614">
        <v>12</v>
      </c>
      <c r="E1905" s="614">
        <v>2013</v>
      </c>
      <c r="F1905" s="611">
        <v>1953.7</v>
      </c>
    </row>
    <row r="1906" spans="2:6">
      <c r="B1906" s="614">
        <v>7</v>
      </c>
      <c r="C1906" s="614">
        <v>19</v>
      </c>
      <c r="D1906" s="614">
        <v>12</v>
      </c>
      <c r="E1906" s="614">
        <v>2013</v>
      </c>
      <c r="F1906" s="611">
        <v>1954.6</v>
      </c>
    </row>
    <row r="1907" spans="2:6">
      <c r="B1907" s="614">
        <v>8</v>
      </c>
      <c r="C1907" s="614">
        <v>19</v>
      </c>
      <c r="D1907" s="614">
        <v>12</v>
      </c>
      <c r="E1907" s="614">
        <v>2013</v>
      </c>
      <c r="F1907" s="611">
        <v>1889</v>
      </c>
    </row>
    <row r="1908" spans="2:6">
      <c r="B1908" s="614">
        <v>9</v>
      </c>
      <c r="C1908" s="614">
        <v>19</v>
      </c>
      <c r="D1908" s="614">
        <v>12</v>
      </c>
      <c r="E1908" s="614">
        <v>2013</v>
      </c>
      <c r="F1908" s="611">
        <v>1821.1</v>
      </c>
    </row>
    <row r="1909" spans="2:6">
      <c r="B1909" s="614">
        <v>10</v>
      </c>
      <c r="C1909" s="614">
        <v>19</v>
      </c>
      <c r="D1909" s="614">
        <v>12</v>
      </c>
      <c r="E1909" s="614">
        <v>2013</v>
      </c>
      <c r="F1909" s="611">
        <v>1809.5</v>
      </c>
    </row>
    <row r="1910" spans="2:6">
      <c r="B1910" s="614">
        <v>11</v>
      </c>
      <c r="C1910" s="614">
        <v>19</v>
      </c>
      <c r="D1910" s="614">
        <v>12</v>
      </c>
      <c r="E1910" s="614">
        <v>2013</v>
      </c>
      <c r="F1910" s="611">
        <v>1823</v>
      </c>
    </row>
    <row r="1911" spans="2:6">
      <c r="B1911" s="614">
        <v>12</v>
      </c>
      <c r="C1911" s="614">
        <v>19</v>
      </c>
      <c r="D1911" s="614">
        <v>12</v>
      </c>
      <c r="E1911" s="614">
        <v>2013</v>
      </c>
      <c r="F1911" s="611">
        <v>1873.8</v>
      </c>
    </row>
    <row r="1912" spans="2:6">
      <c r="B1912" s="614">
        <v>13</v>
      </c>
      <c r="C1912" s="614">
        <v>19</v>
      </c>
      <c r="D1912" s="614">
        <v>12</v>
      </c>
      <c r="E1912" s="614">
        <v>2013</v>
      </c>
      <c r="F1912" s="611">
        <v>1816.6</v>
      </c>
    </row>
    <row r="1913" spans="2:6">
      <c r="B1913" s="614">
        <v>14</v>
      </c>
      <c r="C1913" s="614">
        <v>19</v>
      </c>
      <c r="D1913" s="614">
        <v>12</v>
      </c>
      <c r="E1913" s="614">
        <v>2013</v>
      </c>
      <c r="F1913" s="611">
        <v>1825.6</v>
      </c>
    </row>
    <row r="1914" spans="2:6">
      <c r="B1914" s="614">
        <v>15</v>
      </c>
      <c r="C1914" s="614">
        <v>19</v>
      </c>
      <c r="D1914" s="614">
        <v>12</v>
      </c>
      <c r="E1914" s="614">
        <v>2013</v>
      </c>
      <c r="F1914" s="611">
        <v>1807.2</v>
      </c>
    </row>
    <row r="1915" spans="2:6">
      <c r="B1915" s="614">
        <v>16</v>
      </c>
      <c r="C1915" s="614">
        <v>19</v>
      </c>
      <c r="D1915" s="614">
        <v>12</v>
      </c>
      <c r="E1915" s="614">
        <v>2013</v>
      </c>
      <c r="F1915" s="611">
        <v>1847.7</v>
      </c>
    </row>
    <row r="1916" spans="2:6">
      <c r="B1916" s="614">
        <v>17</v>
      </c>
      <c r="C1916" s="614">
        <v>19</v>
      </c>
      <c r="D1916" s="614">
        <v>12</v>
      </c>
      <c r="E1916" s="614">
        <v>2013</v>
      </c>
      <c r="F1916" s="611">
        <v>1868.5</v>
      </c>
    </row>
    <row r="1917" spans="2:6">
      <c r="B1917" s="614">
        <v>18</v>
      </c>
      <c r="C1917" s="614">
        <v>19</v>
      </c>
      <c r="D1917" s="614">
        <v>12</v>
      </c>
      <c r="E1917" s="614">
        <v>2013</v>
      </c>
      <c r="F1917" s="611">
        <v>1862.2</v>
      </c>
    </row>
    <row r="1918" spans="2:6">
      <c r="B1918" s="614">
        <v>19</v>
      </c>
      <c r="C1918" s="614">
        <v>19</v>
      </c>
      <c r="D1918" s="614">
        <v>12</v>
      </c>
      <c r="E1918" s="614">
        <v>2013</v>
      </c>
      <c r="F1918" s="611">
        <v>1884.2</v>
      </c>
    </row>
    <row r="1919" spans="2:6">
      <c r="B1919" s="614">
        <v>20</v>
      </c>
      <c r="C1919" s="614">
        <v>19</v>
      </c>
      <c r="D1919" s="614">
        <v>12</v>
      </c>
      <c r="E1919" s="614">
        <v>2013</v>
      </c>
      <c r="F1919" s="611">
        <v>1854.8</v>
      </c>
    </row>
    <row r="1920" spans="2:6">
      <c r="B1920" s="614">
        <v>21</v>
      </c>
      <c r="C1920" s="614">
        <v>19</v>
      </c>
      <c r="D1920" s="614">
        <v>12</v>
      </c>
      <c r="E1920" s="614">
        <v>2013</v>
      </c>
      <c r="F1920" s="611">
        <v>1895.7</v>
      </c>
    </row>
    <row r="1921" spans="2:6">
      <c r="B1921" s="614">
        <v>22</v>
      </c>
      <c r="C1921" s="614">
        <v>19</v>
      </c>
      <c r="D1921" s="614">
        <v>12</v>
      </c>
      <c r="E1921" s="614">
        <v>2013</v>
      </c>
      <c r="F1921" s="611">
        <v>1985</v>
      </c>
    </row>
    <row r="1922" spans="2:6">
      <c r="B1922" s="614">
        <v>23</v>
      </c>
      <c r="C1922" s="614">
        <v>19</v>
      </c>
      <c r="D1922" s="614">
        <v>12</v>
      </c>
      <c r="E1922" s="614">
        <v>2013</v>
      </c>
      <c r="F1922" s="611">
        <v>2028.1</v>
      </c>
    </row>
    <row r="1923" spans="2:6">
      <c r="B1923" s="614">
        <v>24</v>
      </c>
      <c r="C1923" s="614">
        <v>19</v>
      </c>
      <c r="D1923" s="614">
        <v>12</v>
      </c>
      <c r="E1923" s="614">
        <v>2013</v>
      </c>
      <c r="F1923" s="611">
        <v>1919.7</v>
      </c>
    </row>
    <row r="1924" spans="2:6">
      <c r="B1924" s="614">
        <v>1</v>
      </c>
      <c r="C1924" s="614">
        <v>20</v>
      </c>
      <c r="D1924" s="614">
        <v>12</v>
      </c>
      <c r="E1924" s="614">
        <v>2013</v>
      </c>
      <c r="F1924" s="611">
        <v>1985.8</v>
      </c>
    </row>
    <row r="1925" spans="2:6">
      <c r="B1925" s="614">
        <v>2</v>
      </c>
      <c r="C1925" s="614">
        <v>20</v>
      </c>
      <c r="D1925" s="614">
        <v>12</v>
      </c>
      <c r="E1925" s="614">
        <v>2013</v>
      </c>
      <c r="F1925" s="611">
        <v>2035.9</v>
      </c>
    </row>
    <row r="1926" spans="2:6">
      <c r="B1926" s="614">
        <v>3</v>
      </c>
      <c r="C1926" s="614">
        <v>20</v>
      </c>
      <c r="D1926" s="614">
        <v>12</v>
      </c>
      <c r="E1926" s="614">
        <v>2013</v>
      </c>
      <c r="F1926" s="611">
        <v>1961</v>
      </c>
    </row>
    <row r="1927" spans="2:6">
      <c r="B1927" s="614">
        <v>4</v>
      </c>
      <c r="C1927" s="614">
        <v>20</v>
      </c>
      <c r="D1927" s="614">
        <v>12</v>
      </c>
      <c r="E1927" s="614">
        <v>2013</v>
      </c>
      <c r="F1927" s="611">
        <v>1972.4</v>
      </c>
    </row>
    <row r="1928" spans="2:6">
      <c r="B1928" s="614">
        <v>5</v>
      </c>
      <c r="C1928" s="614">
        <v>20</v>
      </c>
      <c r="D1928" s="614">
        <v>12</v>
      </c>
      <c r="E1928" s="614">
        <v>2013</v>
      </c>
      <c r="F1928" s="611">
        <v>1964.1</v>
      </c>
    </row>
    <row r="1929" spans="2:6">
      <c r="B1929" s="614">
        <v>6</v>
      </c>
      <c r="C1929" s="614">
        <v>20</v>
      </c>
      <c r="D1929" s="614">
        <v>12</v>
      </c>
      <c r="E1929" s="614">
        <v>2013</v>
      </c>
      <c r="F1929" s="611">
        <v>1929.7</v>
      </c>
    </row>
    <row r="1930" spans="2:6">
      <c r="B1930" s="614">
        <v>7</v>
      </c>
      <c r="C1930" s="614">
        <v>20</v>
      </c>
      <c r="D1930" s="614">
        <v>12</v>
      </c>
      <c r="E1930" s="614">
        <v>2013</v>
      </c>
      <c r="F1930" s="611">
        <v>1949</v>
      </c>
    </row>
    <row r="1931" spans="2:6">
      <c r="B1931" s="614">
        <v>8</v>
      </c>
      <c r="C1931" s="614">
        <v>20</v>
      </c>
      <c r="D1931" s="614">
        <v>12</v>
      </c>
      <c r="E1931" s="614">
        <v>2013</v>
      </c>
      <c r="F1931" s="611">
        <v>1948.5</v>
      </c>
    </row>
    <row r="1932" spans="2:6">
      <c r="B1932" s="614">
        <v>9</v>
      </c>
      <c r="C1932" s="614">
        <v>20</v>
      </c>
      <c r="D1932" s="614">
        <v>12</v>
      </c>
      <c r="E1932" s="614">
        <v>2013</v>
      </c>
      <c r="F1932" s="611">
        <v>1944.2</v>
      </c>
    </row>
    <row r="1933" spans="2:6">
      <c r="B1933" s="614">
        <v>10</v>
      </c>
      <c r="C1933" s="614">
        <v>20</v>
      </c>
      <c r="D1933" s="614">
        <v>12</v>
      </c>
      <c r="E1933" s="614">
        <v>2013</v>
      </c>
      <c r="F1933" s="611">
        <v>1991.4</v>
      </c>
    </row>
    <row r="1934" spans="2:6">
      <c r="B1934" s="614">
        <v>11</v>
      </c>
      <c r="C1934" s="614">
        <v>20</v>
      </c>
      <c r="D1934" s="614">
        <v>12</v>
      </c>
      <c r="E1934" s="614">
        <v>2013</v>
      </c>
      <c r="F1934" s="611">
        <v>2008.5</v>
      </c>
    </row>
    <row r="1935" spans="2:6">
      <c r="B1935" s="614">
        <v>12</v>
      </c>
      <c r="C1935" s="614">
        <v>20</v>
      </c>
      <c r="D1935" s="614">
        <v>12</v>
      </c>
      <c r="E1935" s="614">
        <v>2013</v>
      </c>
      <c r="F1935" s="611">
        <v>2006.8</v>
      </c>
    </row>
    <row r="1936" spans="2:6">
      <c r="B1936" s="614">
        <v>13</v>
      </c>
      <c r="C1936" s="614">
        <v>20</v>
      </c>
      <c r="D1936" s="614">
        <v>12</v>
      </c>
      <c r="E1936" s="614">
        <v>2013</v>
      </c>
      <c r="F1936" s="611">
        <v>2024.2</v>
      </c>
    </row>
    <row r="1937" spans="2:6">
      <c r="B1937" s="614">
        <v>14</v>
      </c>
      <c r="C1937" s="614">
        <v>20</v>
      </c>
      <c r="D1937" s="614">
        <v>12</v>
      </c>
      <c r="E1937" s="614">
        <v>2013</v>
      </c>
      <c r="F1937" s="611">
        <v>1987.6</v>
      </c>
    </row>
    <row r="1938" spans="2:6">
      <c r="B1938" s="614">
        <v>15</v>
      </c>
      <c r="C1938" s="614">
        <v>20</v>
      </c>
      <c r="D1938" s="614">
        <v>12</v>
      </c>
      <c r="E1938" s="614">
        <v>2013</v>
      </c>
      <c r="F1938" s="611">
        <v>1964.9</v>
      </c>
    </row>
    <row r="1939" spans="2:6">
      <c r="B1939" s="614">
        <v>16</v>
      </c>
      <c r="C1939" s="614">
        <v>20</v>
      </c>
      <c r="D1939" s="614">
        <v>12</v>
      </c>
      <c r="E1939" s="614">
        <v>2013</v>
      </c>
      <c r="F1939" s="611">
        <v>1982</v>
      </c>
    </row>
    <row r="1940" spans="2:6">
      <c r="B1940" s="614">
        <v>17</v>
      </c>
      <c r="C1940" s="614">
        <v>20</v>
      </c>
      <c r="D1940" s="614">
        <v>12</v>
      </c>
      <c r="E1940" s="614">
        <v>2013</v>
      </c>
      <c r="F1940" s="611">
        <v>2031</v>
      </c>
    </row>
    <row r="1941" spans="2:6">
      <c r="B1941" s="614">
        <v>18</v>
      </c>
      <c r="C1941" s="614">
        <v>20</v>
      </c>
      <c r="D1941" s="614">
        <v>12</v>
      </c>
      <c r="E1941" s="614">
        <v>2013</v>
      </c>
      <c r="F1941" s="611">
        <v>2022.1</v>
      </c>
    </row>
    <row r="1942" spans="2:6">
      <c r="B1942" s="614">
        <v>19</v>
      </c>
      <c r="C1942" s="614">
        <v>20</v>
      </c>
      <c r="D1942" s="614">
        <v>12</v>
      </c>
      <c r="E1942" s="614">
        <v>2013</v>
      </c>
      <c r="F1942" s="611">
        <v>2007.7</v>
      </c>
    </row>
    <row r="1943" spans="2:6">
      <c r="B1943" s="614">
        <v>20</v>
      </c>
      <c r="C1943" s="614">
        <v>20</v>
      </c>
      <c r="D1943" s="614">
        <v>12</v>
      </c>
      <c r="E1943" s="614">
        <v>2013</v>
      </c>
      <c r="F1943" s="611">
        <v>2005.2</v>
      </c>
    </row>
    <row r="1944" spans="2:6">
      <c r="B1944" s="614">
        <v>21</v>
      </c>
      <c r="C1944" s="614">
        <v>20</v>
      </c>
      <c r="D1944" s="614">
        <v>12</v>
      </c>
      <c r="E1944" s="614">
        <v>2013</v>
      </c>
      <c r="F1944" s="611">
        <v>2062.1999999999998</v>
      </c>
    </row>
    <row r="1945" spans="2:6">
      <c r="B1945" s="614">
        <v>22</v>
      </c>
      <c r="C1945" s="614">
        <v>20</v>
      </c>
      <c r="D1945" s="614">
        <v>12</v>
      </c>
      <c r="E1945" s="614">
        <v>2013</v>
      </c>
      <c r="F1945" s="611">
        <v>2130.1999999999998</v>
      </c>
    </row>
    <row r="1946" spans="2:6">
      <c r="B1946" s="614">
        <v>23</v>
      </c>
      <c r="C1946" s="614">
        <v>20</v>
      </c>
      <c r="D1946" s="614">
        <v>12</v>
      </c>
      <c r="E1946" s="614">
        <v>2013</v>
      </c>
      <c r="F1946" s="611">
        <v>2143.1</v>
      </c>
    </row>
    <row r="1947" spans="2:6">
      <c r="B1947" s="614">
        <v>24</v>
      </c>
      <c r="C1947" s="614">
        <v>20</v>
      </c>
      <c r="D1947" s="614">
        <v>12</v>
      </c>
      <c r="E1947" s="614">
        <v>2013</v>
      </c>
      <c r="F1947" s="611">
        <v>2125.9</v>
      </c>
    </row>
    <row r="1948" spans="2:6">
      <c r="B1948" s="614">
        <v>1</v>
      </c>
      <c r="C1948" s="614">
        <v>21</v>
      </c>
      <c r="D1948" s="614">
        <v>12</v>
      </c>
      <c r="E1948" s="614">
        <v>2013</v>
      </c>
      <c r="F1948" s="611">
        <v>2089.1</v>
      </c>
    </row>
    <row r="1949" spans="2:6">
      <c r="B1949" s="614">
        <v>2</v>
      </c>
      <c r="C1949" s="614">
        <v>21</v>
      </c>
      <c r="D1949" s="614">
        <v>12</v>
      </c>
      <c r="E1949" s="614">
        <v>2013</v>
      </c>
      <c r="F1949" s="611">
        <v>2056.4</v>
      </c>
    </row>
    <row r="1950" spans="2:6">
      <c r="B1950" s="614">
        <v>3</v>
      </c>
      <c r="C1950" s="614">
        <v>21</v>
      </c>
      <c r="D1950" s="614">
        <v>12</v>
      </c>
      <c r="E1950" s="614">
        <v>2013</v>
      </c>
      <c r="F1950" s="611">
        <v>2047.5</v>
      </c>
    </row>
    <row r="1951" spans="2:6">
      <c r="B1951" s="614">
        <v>4</v>
      </c>
      <c r="C1951" s="614">
        <v>21</v>
      </c>
      <c r="D1951" s="614">
        <v>12</v>
      </c>
      <c r="E1951" s="614">
        <v>2013</v>
      </c>
      <c r="F1951" s="611">
        <v>2053.1</v>
      </c>
    </row>
    <row r="1952" spans="2:6">
      <c r="B1952" s="614">
        <v>5</v>
      </c>
      <c r="C1952" s="614">
        <v>21</v>
      </c>
      <c r="D1952" s="614">
        <v>12</v>
      </c>
      <c r="E1952" s="614">
        <v>2013</v>
      </c>
      <c r="F1952" s="611">
        <v>2012.7</v>
      </c>
    </row>
    <row r="1953" spans="2:6">
      <c r="B1953" s="614">
        <v>6</v>
      </c>
      <c r="C1953" s="614">
        <v>21</v>
      </c>
      <c r="D1953" s="614">
        <v>12</v>
      </c>
      <c r="E1953" s="614">
        <v>2013</v>
      </c>
      <c r="F1953" s="611">
        <v>2015.9</v>
      </c>
    </row>
    <row r="1954" spans="2:6">
      <c r="B1954" s="614">
        <v>7</v>
      </c>
      <c r="C1954" s="614">
        <v>21</v>
      </c>
      <c r="D1954" s="614">
        <v>12</v>
      </c>
      <c r="E1954" s="614">
        <v>2013</v>
      </c>
      <c r="F1954" s="611">
        <v>2040.4</v>
      </c>
    </row>
    <row r="1955" spans="2:6">
      <c r="B1955" s="614">
        <v>8</v>
      </c>
      <c r="C1955" s="614">
        <v>21</v>
      </c>
      <c r="D1955" s="614">
        <v>12</v>
      </c>
      <c r="E1955" s="614">
        <v>2013</v>
      </c>
      <c r="F1955" s="611">
        <v>1978.3</v>
      </c>
    </row>
    <row r="1956" spans="2:6">
      <c r="B1956" s="614">
        <v>9</v>
      </c>
      <c r="C1956" s="614">
        <v>21</v>
      </c>
      <c r="D1956" s="614">
        <v>12</v>
      </c>
      <c r="E1956" s="614">
        <v>2013</v>
      </c>
      <c r="F1956" s="611">
        <v>1946.6</v>
      </c>
    </row>
    <row r="1957" spans="2:6">
      <c r="B1957" s="614">
        <v>10</v>
      </c>
      <c r="C1957" s="614">
        <v>21</v>
      </c>
      <c r="D1957" s="614">
        <v>12</v>
      </c>
      <c r="E1957" s="614">
        <v>2013</v>
      </c>
      <c r="F1957" s="611">
        <v>1993.9</v>
      </c>
    </row>
    <row r="1958" spans="2:6">
      <c r="B1958" s="614">
        <v>11</v>
      </c>
      <c r="C1958" s="614">
        <v>21</v>
      </c>
      <c r="D1958" s="614">
        <v>12</v>
      </c>
      <c r="E1958" s="614">
        <v>2013</v>
      </c>
      <c r="F1958" s="611">
        <v>2046.4</v>
      </c>
    </row>
    <row r="1959" spans="2:6">
      <c r="B1959" s="614">
        <v>12</v>
      </c>
      <c r="C1959" s="614">
        <v>21</v>
      </c>
      <c r="D1959" s="614">
        <v>12</v>
      </c>
      <c r="E1959" s="614">
        <v>2013</v>
      </c>
      <c r="F1959" s="611">
        <v>2049.1999999999998</v>
      </c>
    </row>
    <row r="1960" spans="2:6">
      <c r="B1960" s="614">
        <v>13</v>
      </c>
      <c r="C1960" s="614">
        <v>21</v>
      </c>
      <c r="D1960" s="614">
        <v>12</v>
      </c>
      <c r="E1960" s="614">
        <v>2013</v>
      </c>
      <c r="F1960" s="611">
        <v>2047.2</v>
      </c>
    </row>
    <row r="1961" spans="2:6">
      <c r="B1961" s="614">
        <v>14</v>
      </c>
      <c r="C1961" s="614">
        <v>21</v>
      </c>
      <c r="D1961" s="614">
        <v>12</v>
      </c>
      <c r="E1961" s="614">
        <v>2013</v>
      </c>
      <c r="F1961" s="611">
        <v>2068.9</v>
      </c>
    </row>
    <row r="1962" spans="2:6">
      <c r="B1962" s="614">
        <v>15</v>
      </c>
      <c r="C1962" s="614">
        <v>21</v>
      </c>
      <c r="D1962" s="614">
        <v>12</v>
      </c>
      <c r="E1962" s="614">
        <v>2013</v>
      </c>
      <c r="F1962" s="611">
        <v>2065.3000000000002</v>
      </c>
    </row>
    <row r="1963" spans="2:6">
      <c r="B1963" s="614">
        <v>16</v>
      </c>
      <c r="C1963" s="614">
        <v>21</v>
      </c>
      <c r="D1963" s="614">
        <v>12</v>
      </c>
      <c r="E1963" s="614">
        <v>2013</v>
      </c>
      <c r="F1963" s="611">
        <v>2072.5</v>
      </c>
    </row>
    <row r="1964" spans="2:6">
      <c r="B1964" s="614">
        <v>17</v>
      </c>
      <c r="C1964" s="614">
        <v>21</v>
      </c>
      <c r="D1964" s="614">
        <v>12</v>
      </c>
      <c r="E1964" s="614">
        <v>2013</v>
      </c>
      <c r="F1964" s="611">
        <v>2096.9</v>
      </c>
    </row>
    <row r="1965" spans="2:6">
      <c r="B1965" s="614">
        <v>18</v>
      </c>
      <c r="C1965" s="614">
        <v>21</v>
      </c>
      <c r="D1965" s="614">
        <v>12</v>
      </c>
      <c r="E1965" s="614">
        <v>2013</v>
      </c>
      <c r="F1965" s="611">
        <v>2096.6999999999998</v>
      </c>
    </row>
    <row r="1966" spans="2:6">
      <c r="B1966" s="614">
        <v>19</v>
      </c>
      <c r="C1966" s="614">
        <v>21</v>
      </c>
      <c r="D1966" s="614">
        <v>12</v>
      </c>
      <c r="E1966" s="614">
        <v>2013</v>
      </c>
      <c r="F1966" s="611">
        <v>2085</v>
      </c>
    </row>
    <row r="1967" spans="2:6">
      <c r="B1967" s="614">
        <v>20</v>
      </c>
      <c r="C1967" s="614">
        <v>21</v>
      </c>
      <c r="D1967" s="614">
        <v>12</v>
      </c>
      <c r="E1967" s="614">
        <v>2013</v>
      </c>
      <c r="F1967" s="611">
        <v>1891.4</v>
      </c>
    </row>
    <row r="1968" spans="2:6">
      <c r="B1968" s="614">
        <v>21</v>
      </c>
      <c r="C1968" s="614">
        <v>21</v>
      </c>
      <c r="D1968" s="614">
        <v>12</v>
      </c>
      <c r="E1968" s="614">
        <v>2013</v>
      </c>
      <c r="F1968" s="611">
        <v>2058.6</v>
      </c>
    </row>
    <row r="1969" spans="2:6">
      <c r="B1969" s="614">
        <v>22</v>
      </c>
      <c r="C1969" s="614">
        <v>21</v>
      </c>
      <c r="D1969" s="614">
        <v>12</v>
      </c>
      <c r="E1969" s="614">
        <v>2013</v>
      </c>
      <c r="F1969" s="611">
        <v>2093.3000000000002</v>
      </c>
    </row>
    <row r="1970" spans="2:6">
      <c r="B1970" s="614">
        <v>23</v>
      </c>
      <c r="C1970" s="614">
        <v>21</v>
      </c>
      <c r="D1970" s="614">
        <v>12</v>
      </c>
      <c r="E1970" s="614">
        <v>2013</v>
      </c>
      <c r="F1970" s="611">
        <v>2055.3000000000002</v>
      </c>
    </row>
    <row r="1971" spans="2:6">
      <c r="B1971" s="614">
        <v>24</v>
      </c>
      <c r="C1971" s="614">
        <v>21</v>
      </c>
      <c r="D1971" s="614">
        <v>12</v>
      </c>
      <c r="E1971" s="614">
        <v>2013</v>
      </c>
      <c r="F1971" s="611">
        <v>2102.6</v>
      </c>
    </row>
    <row r="1972" spans="2:6">
      <c r="B1972" s="614">
        <v>1</v>
      </c>
      <c r="C1972" s="614">
        <v>22</v>
      </c>
      <c r="D1972" s="614">
        <v>12</v>
      </c>
      <c r="E1972" s="614">
        <v>2013</v>
      </c>
      <c r="F1972" s="611">
        <v>2040.8</v>
      </c>
    </row>
    <row r="1973" spans="2:6">
      <c r="B1973" s="614">
        <v>2</v>
      </c>
      <c r="C1973" s="614">
        <v>22</v>
      </c>
      <c r="D1973" s="614">
        <v>12</v>
      </c>
      <c r="E1973" s="614">
        <v>2013</v>
      </c>
      <c r="F1973" s="611">
        <v>2039.3</v>
      </c>
    </row>
    <row r="1974" spans="2:6">
      <c r="B1974" s="614">
        <v>3</v>
      </c>
      <c r="C1974" s="614">
        <v>22</v>
      </c>
      <c r="D1974" s="614">
        <v>12</v>
      </c>
      <c r="E1974" s="614">
        <v>2013</v>
      </c>
      <c r="F1974" s="611">
        <v>2022.5</v>
      </c>
    </row>
    <row r="1975" spans="2:6">
      <c r="B1975" s="614">
        <v>4</v>
      </c>
      <c r="C1975" s="614">
        <v>22</v>
      </c>
      <c r="D1975" s="614">
        <v>12</v>
      </c>
      <c r="E1975" s="614">
        <v>2013</v>
      </c>
      <c r="F1975" s="611">
        <v>2019.2</v>
      </c>
    </row>
    <row r="1976" spans="2:6">
      <c r="B1976" s="614">
        <v>5</v>
      </c>
      <c r="C1976" s="614">
        <v>22</v>
      </c>
      <c r="D1976" s="614">
        <v>12</v>
      </c>
      <c r="E1976" s="614">
        <v>2013</v>
      </c>
      <c r="F1976" s="611">
        <v>2018.1</v>
      </c>
    </row>
    <row r="1977" spans="2:6">
      <c r="B1977" s="614">
        <v>6</v>
      </c>
      <c r="C1977" s="614">
        <v>22</v>
      </c>
      <c r="D1977" s="614">
        <v>12</v>
      </c>
      <c r="E1977" s="614">
        <v>2013</v>
      </c>
      <c r="F1977" s="611">
        <v>2004.7</v>
      </c>
    </row>
    <row r="1978" spans="2:6">
      <c r="B1978" s="614">
        <v>7</v>
      </c>
      <c r="C1978" s="614">
        <v>22</v>
      </c>
      <c r="D1978" s="614">
        <v>12</v>
      </c>
      <c r="E1978" s="614">
        <v>2013</v>
      </c>
      <c r="F1978" s="611">
        <v>2019.6</v>
      </c>
    </row>
    <row r="1979" spans="2:6">
      <c r="B1979" s="614">
        <v>8</v>
      </c>
      <c r="C1979" s="614">
        <v>22</v>
      </c>
      <c r="D1979" s="614">
        <v>12</v>
      </c>
      <c r="E1979" s="614">
        <v>2013</v>
      </c>
      <c r="F1979" s="611">
        <v>1951.4</v>
      </c>
    </row>
    <row r="1980" spans="2:6">
      <c r="B1980" s="614">
        <v>9</v>
      </c>
      <c r="C1980" s="614">
        <v>22</v>
      </c>
      <c r="D1980" s="614">
        <v>12</v>
      </c>
      <c r="E1980" s="614">
        <v>2013</v>
      </c>
      <c r="F1980" s="611">
        <v>1937.3</v>
      </c>
    </row>
    <row r="1981" spans="2:6">
      <c r="B1981" s="614">
        <v>10</v>
      </c>
      <c r="C1981" s="614">
        <v>22</v>
      </c>
      <c r="D1981" s="614">
        <v>12</v>
      </c>
      <c r="E1981" s="614">
        <v>2013</v>
      </c>
      <c r="F1981" s="611">
        <v>1978.3</v>
      </c>
    </row>
    <row r="1982" spans="2:6">
      <c r="B1982" s="614">
        <v>11</v>
      </c>
      <c r="C1982" s="614">
        <v>22</v>
      </c>
      <c r="D1982" s="614">
        <v>12</v>
      </c>
      <c r="E1982" s="614">
        <v>2013</v>
      </c>
      <c r="F1982" s="611">
        <v>2032.4</v>
      </c>
    </row>
    <row r="1983" spans="2:6">
      <c r="B1983" s="614">
        <v>12</v>
      </c>
      <c r="C1983" s="614">
        <v>22</v>
      </c>
      <c r="D1983" s="614">
        <v>12</v>
      </c>
      <c r="E1983" s="614">
        <v>2013</v>
      </c>
      <c r="F1983" s="611">
        <v>2031.9</v>
      </c>
    </row>
    <row r="1984" spans="2:6">
      <c r="B1984" s="614">
        <v>13</v>
      </c>
      <c r="C1984" s="614">
        <v>22</v>
      </c>
      <c r="D1984" s="614">
        <v>12</v>
      </c>
      <c r="E1984" s="614">
        <v>2013</v>
      </c>
      <c r="F1984" s="611">
        <v>2033.2</v>
      </c>
    </row>
    <row r="1985" spans="2:6">
      <c r="B1985" s="614">
        <v>14</v>
      </c>
      <c r="C1985" s="614">
        <v>22</v>
      </c>
      <c r="D1985" s="614">
        <v>12</v>
      </c>
      <c r="E1985" s="614">
        <v>2013</v>
      </c>
      <c r="F1985" s="611">
        <v>2034.4</v>
      </c>
    </row>
    <row r="1986" spans="2:6">
      <c r="B1986" s="614">
        <v>15</v>
      </c>
      <c r="C1986" s="614">
        <v>22</v>
      </c>
      <c r="D1986" s="614">
        <v>12</v>
      </c>
      <c r="E1986" s="614">
        <v>2013</v>
      </c>
      <c r="F1986" s="611">
        <v>2030.4</v>
      </c>
    </row>
    <row r="1987" spans="2:6">
      <c r="B1987" s="614">
        <v>16</v>
      </c>
      <c r="C1987" s="614">
        <v>22</v>
      </c>
      <c r="D1987" s="614">
        <v>12</v>
      </c>
      <c r="E1987" s="614">
        <v>2013</v>
      </c>
      <c r="F1987" s="611">
        <v>2022.5</v>
      </c>
    </row>
    <row r="1988" spans="2:6">
      <c r="B1988" s="614">
        <v>17</v>
      </c>
      <c r="C1988" s="614">
        <v>22</v>
      </c>
      <c r="D1988" s="614">
        <v>12</v>
      </c>
      <c r="E1988" s="614">
        <v>2013</v>
      </c>
      <c r="F1988" s="611">
        <v>2028.5</v>
      </c>
    </row>
    <row r="1989" spans="2:6">
      <c r="B1989" s="614">
        <v>18</v>
      </c>
      <c r="C1989" s="614">
        <v>22</v>
      </c>
      <c r="D1989" s="614">
        <v>12</v>
      </c>
      <c r="E1989" s="614">
        <v>2013</v>
      </c>
      <c r="F1989" s="611">
        <v>2031.7</v>
      </c>
    </row>
    <row r="1990" spans="2:6">
      <c r="B1990" s="614">
        <v>19</v>
      </c>
      <c r="C1990" s="614">
        <v>22</v>
      </c>
      <c r="D1990" s="614">
        <v>12</v>
      </c>
      <c r="E1990" s="614">
        <v>2013</v>
      </c>
      <c r="F1990" s="611">
        <v>2045.9</v>
      </c>
    </row>
    <row r="1991" spans="2:6">
      <c r="B1991" s="614">
        <v>20</v>
      </c>
      <c r="C1991" s="614">
        <v>22</v>
      </c>
      <c r="D1991" s="614">
        <v>12</v>
      </c>
      <c r="E1991" s="614">
        <v>2013</v>
      </c>
      <c r="F1991" s="611">
        <v>2023</v>
      </c>
    </row>
    <row r="1992" spans="2:6">
      <c r="B1992" s="614">
        <v>21</v>
      </c>
      <c r="C1992" s="614">
        <v>22</v>
      </c>
      <c r="D1992" s="614">
        <v>12</v>
      </c>
      <c r="E1992" s="614">
        <v>2013</v>
      </c>
      <c r="F1992" s="611">
        <v>2094.1999999999998</v>
      </c>
    </row>
    <row r="1993" spans="2:6">
      <c r="B1993" s="614">
        <v>22</v>
      </c>
      <c r="C1993" s="614">
        <v>22</v>
      </c>
      <c r="D1993" s="614">
        <v>12</v>
      </c>
      <c r="E1993" s="614">
        <v>2013</v>
      </c>
      <c r="F1993" s="611">
        <v>2166.1999999999998</v>
      </c>
    </row>
    <row r="1994" spans="2:6">
      <c r="B1994" s="614">
        <v>23</v>
      </c>
      <c r="C1994" s="614">
        <v>22</v>
      </c>
      <c r="D1994" s="614">
        <v>12</v>
      </c>
      <c r="E1994" s="614">
        <v>2013</v>
      </c>
      <c r="F1994" s="611">
        <v>2126.1999999999998</v>
      </c>
    </row>
    <row r="1995" spans="2:6">
      <c r="B1995" s="614">
        <v>24</v>
      </c>
      <c r="C1995" s="614">
        <v>22</v>
      </c>
      <c r="D1995" s="614">
        <v>12</v>
      </c>
      <c r="E1995" s="614">
        <v>2013</v>
      </c>
      <c r="F1995" s="611">
        <v>2100.4</v>
      </c>
    </row>
    <row r="1996" spans="2:6">
      <c r="B1996" s="614">
        <v>1</v>
      </c>
      <c r="C1996" s="614">
        <v>23</v>
      </c>
      <c r="D1996" s="614">
        <v>12</v>
      </c>
      <c r="E1996" s="614">
        <v>2013</v>
      </c>
      <c r="F1996" s="611">
        <v>2075.3000000000002</v>
      </c>
    </row>
    <row r="1997" spans="2:6">
      <c r="B1997" s="614">
        <v>2</v>
      </c>
      <c r="C1997" s="614">
        <v>23</v>
      </c>
      <c r="D1997" s="614">
        <v>12</v>
      </c>
      <c r="E1997" s="614">
        <v>2013</v>
      </c>
      <c r="F1997" s="611">
        <v>2076.4</v>
      </c>
    </row>
    <row r="1998" spans="2:6">
      <c r="B1998" s="614">
        <v>3</v>
      </c>
      <c r="C1998" s="614">
        <v>23</v>
      </c>
      <c r="D1998" s="614">
        <v>12</v>
      </c>
      <c r="E1998" s="614">
        <v>2013</v>
      </c>
      <c r="F1998" s="611">
        <v>2065.1</v>
      </c>
    </row>
    <row r="1999" spans="2:6">
      <c r="B1999" s="614">
        <v>4</v>
      </c>
      <c r="C1999" s="614">
        <v>23</v>
      </c>
      <c r="D1999" s="614">
        <v>12</v>
      </c>
      <c r="E1999" s="614">
        <v>2013</v>
      </c>
      <c r="F1999" s="611">
        <v>2066.6999999999998</v>
      </c>
    </row>
    <row r="2000" spans="2:6">
      <c r="B2000" s="614">
        <v>5</v>
      </c>
      <c r="C2000" s="614">
        <v>23</v>
      </c>
      <c r="D2000" s="614">
        <v>12</v>
      </c>
      <c r="E2000" s="614">
        <v>2013</v>
      </c>
      <c r="F2000" s="611">
        <v>2064</v>
      </c>
    </row>
    <row r="2001" spans="2:6">
      <c r="B2001" s="614">
        <v>6</v>
      </c>
      <c r="C2001" s="614">
        <v>23</v>
      </c>
      <c r="D2001" s="614">
        <v>12</v>
      </c>
      <c r="E2001" s="614">
        <v>2013</v>
      </c>
      <c r="F2001" s="611">
        <v>2049.3000000000002</v>
      </c>
    </row>
    <row r="2002" spans="2:6">
      <c r="B2002" s="614">
        <v>7</v>
      </c>
      <c r="C2002" s="614">
        <v>23</v>
      </c>
      <c r="D2002" s="614">
        <v>12</v>
      </c>
      <c r="E2002" s="614">
        <v>2013</v>
      </c>
      <c r="F2002" s="611">
        <v>2068.1999999999998</v>
      </c>
    </row>
    <row r="2003" spans="2:6">
      <c r="B2003" s="614">
        <v>8</v>
      </c>
      <c r="C2003" s="614">
        <v>23</v>
      </c>
      <c r="D2003" s="614">
        <v>12</v>
      </c>
      <c r="E2003" s="614">
        <v>2013</v>
      </c>
      <c r="F2003" s="611">
        <v>2059.3000000000002</v>
      </c>
    </row>
    <row r="2004" spans="2:6">
      <c r="B2004" s="614">
        <v>9</v>
      </c>
      <c r="C2004" s="614">
        <v>23</v>
      </c>
      <c r="D2004" s="614">
        <v>12</v>
      </c>
      <c r="E2004" s="614">
        <v>2013</v>
      </c>
      <c r="F2004" s="611">
        <v>2043</v>
      </c>
    </row>
    <row r="2005" spans="2:6">
      <c r="B2005" s="614">
        <v>10</v>
      </c>
      <c r="C2005" s="614">
        <v>23</v>
      </c>
      <c r="D2005" s="614">
        <v>12</v>
      </c>
      <c r="E2005" s="614">
        <v>2013</v>
      </c>
      <c r="F2005" s="611">
        <v>2085.1</v>
      </c>
    </row>
    <row r="2006" spans="2:6">
      <c r="B2006" s="614">
        <v>11</v>
      </c>
      <c r="C2006" s="614">
        <v>23</v>
      </c>
      <c r="D2006" s="614">
        <v>12</v>
      </c>
      <c r="E2006" s="614">
        <v>2013</v>
      </c>
      <c r="F2006" s="611">
        <v>2071.9</v>
      </c>
    </row>
    <row r="2007" spans="2:6">
      <c r="B2007" s="614">
        <v>12</v>
      </c>
      <c r="C2007" s="614">
        <v>23</v>
      </c>
      <c r="D2007" s="614">
        <v>12</v>
      </c>
      <c r="E2007" s="614">
        <v>2013</v>
      </c>
      <c r="F2007" s="611">
        <v>2054.3000000000002</v>
      </c>
    </row>
    <row r="2008" spans="2:6">
      <c r="B2008" s="614">
        <v>13</v>
      </c>
      <c r="C2008" s="614">
        <v>23</v>
      </c>
      <c r="D2008" s="614">
        <v>12</v>
      </c>
      <c r="E2008" s="614">
        <v>2013</v>
      </c>
      <c r="F2008" s="611">
        <v>2055</v>
      </c>
    </row>
    <row r="2009" spans="2:6">
      <c r="B2009" s="614">
        <v>14</v>
      </c>
      <c r="C2009" s="614">
        <v>23</v>
      </c>
      <c r="D2009" s="614">
        <v>12</v>
      </c>
      <c r="E2009" s="614">
        <v>2013</v>
      </c>
      <c r="F2009" s="611">
        <v>2064.5</v>
      </c>
    </row>
    <row r="2010" spans="2:6">
      <c r="B2010" s="614">
        <v>15</v>
      </c>
      <c r="C2010" s="614">
        <v>23</v>
      </c>
      <c r="D2010" s="614">
        <v>12</v>
      </c>
      <c r="E2010" s="614">
        <v>2013</v>
      </c>
      <c r="F2010" s="611">
        <v>2082.3000000000002</v>
      </c>
    </row>
    <row r="2011" spans="2:6">
      <c r="B2011" s="614">
        <v>16</v>
      </c>
      <c r="C2011" s="614">
        <v>23</v>
      </c>
      <c r="D2011" s="614">
        <v>12</v>
      </c>
      <c r="E2011" s="614">
        <v>2013</v>
      </c>
      <c r="F2011" s="611">
        <v>2072.4</v>
      </c>
    </row>
    <row r="2012" spans="2:6">
      <c r="B2012" s="614">
        <v>17</v>
      </c>
      <c r="C2012" s="614">
        <v>23</v>
      </c>
      <c r="D2012" s="614">
        <v>12</v>
      </c>
      <c r="E2012" s="614">
        <v>2013</v>
      </c>
      <c r="F2012" s="611">
        <v>2104.1999999999998</v>
      </c>
    </row>
    <row r="2013" spans="2:6">
      <c r="B2013" s="614">
        <v>18</v>
      </c>
      <c r="C2013" s="614">
        <v>23</v>
      </c>
      <c r="D2013" s="614">
        <v>12</v>
      </c>
      <c r="E2013" s="614">
        <v>2013</v>
      </c>
      <c r="F2013" s="611">
        <v>2096.1</v>
      </c>
    </row>
    <row r="2014" spans="2:6">
      <c r="B2014" s="614">
        <v>19</v>
      </c>
      <c r="C2014" s="614">
        <v>23</v>
      </c>
      <c r="D2014" s="614">
        <v>12</v>
      </c>
      <c r="E2014" s="614">
        <v>2013</v>
      </c>
      <c r="F2014" s="611">
        <v>2060.4</v>
      </c>
    </row>
    <row r="2015" spans="2:6">
      <c r="B2015" s="614">
        <v>20</v>
      </c>
      <c r="C2015" s="614">
        <v>23</v>
      </c>
      <c r="D2015" s="614">
        <v>12</v>
      </c>
      <c r="E2015" s="614">
        <v>2013</v>
      </c>
      <c r="F2015" s="611">
        <v>2068.1999999999998</v>
      </c>
    </row>
    <row r="2016" spans="2:6">
      <c r="B2016" s="614">
        <v>21</v>
      </c>
      <c r="C2016" s="614">
        <v>23</v>
      </c>
      <c r="D2016" s="614">
        <v>12</v>
      </c>
      <c r="E2016" s="614">
        <v>2013</v>
      </c>
      <c r="F2016" s="611">
        <v>2103.1</v>
      </c>
    </row>
    <row r="2017" spans="2:6">
      <c r="B2017" s="614">
        <v>22</v>
      </c>
      <c r="C2017" s="614">
        <v>23</v>
      </c>
      <c r="D2017" s="614">
        <v>12</v>
      </c>
      <c r="E2017" s="614">
        <v>2013</v>
      </c>
      <c r="F2017" s="611">
        <v>2158.1999999999998</v>
      </c>
    </row>
    <row r="2018" spans="2:6">
      <c r="B2018" s="614">
        <v>23</v>
      </c>
      <c r="C2018" s="614">
        <v>23</v>
      </c>
      <c r="D2018" s="614">
        <v>12</v>
      </c>
      <c r="E2018" s="614">
        <v>2013</v>
      </c>
      <c r="F2018" s="611">
        <v>2146.3000000000002</v>
      </c>
    </row>
    <row r="2019" spans="2:6">
      <c r="B2019" s="614">
        <v>24</v>
      </c>
      <c r="C2019" s="614">
        <v>23</v>
      </c>
      <c r="D2019" s="614">
        <v>12</v>
      </c>
      <c r="E2019" s="614">
        <v>2013</v>
      </c>
      <c r="F2019" s="611">
        <v>2130.1</v>
      </c>
    </row>
    <row r="2020" spans="2:6">
      <c r="B2020" s="614">
        <v>1</v>
      </c>
      <c r="C2020" s="614">
        <v>24</v>
      </c>
      <c r="D2020" s="614">
        <v>12</v>
      </c>
      <c r="E2020" s="614">
        <v>2013</v>
      </c>
      <c r="F2020" s="611">
        <v>2121.1999999999998</v>
      </c>
    </row>
    <row r="2021" spans="2:6">
      <c r="B2021" s="614">
        <v>2</v>
      </c>
      <c r="C2021" s="614">
        <v>24</v>
      </c>
      <c r="D2021" s="614">
        <v>12</v>
      </c>
      <c r="E2021" s="614">
        <v>2013</v>
      </c>
      <c r="F2021" s="611">
        <v>2099.1</v>
      </c>
    </row>
    <row r="2022" spans="2:6">
      <c r="B2022" s="614">
        <v>3</v>
      </c>
      <c r="C2022" s="614">
        <v>24</v>
      </c>
      <c r="D2022" s="614">
        <v>12</v>
      </c>
      <c r="E2022" s="614">
        <v>2013</v>
      </c>
      <c r="F2022" s="611">
        <v>2044.7</v>
      </c>
    </row>
    <row r="2023" spans="2:6">
      <c r="B2023" s="614">
        <v>4</v>
      </c>
      <c r="C2023" s="614">
        <v>24</v>
      </c>
      <c r="D2023" s="614">
        <v>12</v>
      </c>
      <c r="E2023" s="614">
        <v>2013</v>
      </c>
      <c r="F2023" s="611">
        <v>2067.3000000000002</v>
      </c>
    </row>
    <row r="2024" spans="2:6">
      <c r="B2024" s="614">
        <v>5</v>
      </c>
      <c r="C2024" s="614">
        <v>24</v>
      </c>
      <c r="D2024" s="614">
        <v>12</v>
      </c>
      <c r="E2024" s="614">
        <v>2013</v>
      </c>
      <c r="F2024" s="611">
        <v>2059.4</v>
      </c>
    </row>
    <row r="2025" spans="2:6">
      <c r="B2025" s="614">
        <v>6</v>
      </c>
      <c r="C2025" s="614">
        <v>24</v>
      </c>
      <c r="D2025" s="614">
        <v>12</v>
      </c>
      <c r="E2025" s="614">
        <v>2013</v>
      </c>
      <c r="F2025" s="611">
        <v>2067.1</v>
      </c>
    </row>
    <row r="2026" spans="2:6">
      <c r="B2026" s="614">
        <v>7</v>
      </c>
      <c r="C2026" s="614">
        <v>24</v>
      </c>
      <c r="D2026" s="614">
        <v>12</v>
      </c>
      <c r="E2026" s="614">
        <v>2013</v>
      </c>
      <c r="F2026" s="611">
        <v>2086.4</v>
      </c>
    </row>
    <row r="2027" spans="2:6">
      <c r="B2027" s="614">
        <v>8</v>
      </c>
      <c r="C2027" s="614">
        <v>24</v>
      </c>
      <c r="D2027" s="614">
        <v>12</v>
      </c>
      <c r="E2027" s="614">
        <v>2013</v>
      </c>
      <c r="F2027" s="611">
        <v>2049.1999999999998</v>
      </c>
    </row>
    <row r="2028" spans="2:6">
      <c r="B2028" s="614">
        <v>9</v>
      </c>
      <c r="C2028" s="614">
        <v>24</v>
      </c>
      <c r="D2028" s="614">
        <v>12</v>
      </c>
      <c r="E2028" s="614">
        <v>2013</v>
      </c>
      <c r="F2028" s="611">
        <v>2026.6</v>
      </c>
    </row>
    <row r="2029" spans="2:6">
      <c r="B2029" s="614">
        <v>10</v>
      </c>
      <c r="C2029" s="614">
        <v>24</v>
      </c>
      <c r="D2029" s="614">
        <v>12</v>
      </c>
      <c r="E2029" s="614">
        <v>2013</v>
      </c>
      <c r="F2029" s="611">
        <v>2045.7</v>
      </c>
    </row>
    <row r="2030" spans="2:6">
      <c r="B2030" s="614">
        <v>11</v>
      </c>
      <c r="C2030" s="614">
        <v>24</v>
      </c>
      <c r="D2030" s="614">
        <v>12</v>
      </c>
      <c r="E2030" s="614">
        <v>2013</v>
      </c>
      <c r="F2030" s="611">
        <v>2038.4</v>
      </c>
    </row>
    <row r="2031" spans="2:6">
      <c r="B2031" s="614">
        <v>12</v>
      </c>
      <c r="C2031" s="614">
        <v>24</v>
      </c>
      <c r="D2031" s="614">
        <v>12</v>
      </c>
      <c r="E2031" s="614">
        <v>2013</v>
      </c>
      <c r="F2031" s="611">
        <v>2033.8</v>
      </c>
    </row>
    <row r="2032" spans="2:6">
      <c r="B2032" s="614">
        <v>13</v>
      </c>
      <c r="C2032" s="614">
        <v>24</v>
      </c>
      <c r="D2032" s="614">
        <v>12</v>
      </c>
      <c r="E2032" s="614">
        <v>2013</v>
      </c>
      <c r="F2032" s="611">
        <v>2027.9</v>
      </c>
    </row>
    <row r="2033" spans="2:6">
      <c r="B2033" s="614">
        <v>14</v>
      </c>
      <c r="C2033" s="614">
        <v>24</v>
      </c>
      <c r="D2033" s="614">
        <v>12</v>
      </c>
      <c r="E2033" s="614">
        <v>2013</v>
      </c>
      <c r="F2033" s="611">
        <v>2039.8</v>
      </c>
    </row>
    <row r="2034" spans="2:6">
      <c r="B2034" s="614">
        <v>15</v>
      </c>
      <c r="C2034" s="614">
        <v>24</v>
      </c>
      <c r="D2034" s="614">
        <v>12</v>
      </c>
      <c r="E2034" s="614">
        <v>2013</v>
      </c>
      <c r="F2034" s="611">
        <v>2041.4</v>
      </c>
    </row>
    <row r="2035" spans="2:6">
      <c r="B2035" s="614">
        <v>16</v>
      </c>
      <c r="C2035" s="614">
        <v>24</v>
      </c>
      <c r="D2035" s="614">
        <v>12</v>
      </c>
      <c r="E2035" s="614">
        <v>2013</v>
      </c>
      <c r="F2035" s="611">
        <v>2063.5</v>
      </c>
    </row>
    <row r="2036" spans="2:6">
      <c r="B2036" s="614">
        <v>17</v>
      </c>
      <c r="C2036" s="614">
        <v>24</v>
      </c>
      <c r="D2036" s="614">
        <v>12</v>
      </c>
      <c r="E2036" s="614">
        <v>2013</v>
      </c>
      <c r="F2036" s="611">
        <v>2076.1</v>
      </c>
    </row>
    <row r="2037" spans="2:6">
      <c r="B2037" s="614">
        <v>18</v>
      </c>
      <c r="C2037" s="614">
        <v>24</v>
      </c>
      <c r="D2037" s="614">
        <v>12</v>
      </c>
      <c r="E2037" s="614">
        <v>2013</v>
      </c>
      <c r="F2037" s="611">
        <v>2080.4</v>
      </c>
    </row>
    <row r="2038" spans="2:6">
      <c r="B2038" s="614">
        <v>19</v>
      </c>
      <c r="C2038" s="614">
        <v>24</v>
      </c>
      <c r="D2038" s="614">
        <v>12</v>
      </c>
      <c r="E2038" s="614">
        <v>2013</v>
      </c>
      <c r="F2038" s="611">
        <v>2070.6999999999998</v>
      </c>
    </row>
    <row r="2039" spans="2:6">
      <c r="B2039" s="614">
        <v>20</v>
      </c>
      <c r="C2039" s="614">
        <v>24</v>
      </c>
      <c r="D2039" s="614">
        <v>12</v>
      </c>
      <c r="E2039" s="614">
        <v>2013</v>
      </c>
      <c r="F2039" s="611">
        <v>2057.6999999999998</v>
      </c>
    </row>
    <row r="2040" spans="2:6">
      <c r="B2040" s="614">
        <v>21</v>
      </c>
      <c r="C2040" s="614">
        <v>24</v>
      </c>
      <c r="D2040" s="614">
        <v>12</v>
      </c>
      <c r="E2040" s="614">
        <v>2013</v>
      </c>
      <c r="F2040" s="611">
        <v>2105</v>
      </c>
    </row>
    <row r="2041" spans="2:6">
      <c r="B2041" s="614">
        <v>22</v>
      </c>
      <c r="C2041" s="614">
        <v>24</v>
      </c>
      <c r="D2041" s="614">
        <v>12</v>
      </c>
      <c r="E2041" s="614">
        <v>2013</v>
      </c>
      <c r="F2041" s="611">
        <v>2170</v>
      </c>
    </row>
    <row r="2042" spans="2:6">
      <c r="B2042" s="614">
        <v>23</v>
      </c>
      <c r="C2042" s="614">
        <v>24</v>
      </c>
      <c r="D2042" s="614">
        <v>12</v>
      </c>
      <c r="E2042" s="614">
        <v>2013</v>
      </c>
      <c r="F2042" s="611">
        <v>2139.1</v>
      </c>
    </row>
    <row r="2043" spans="2:6">
      <c r="B2043" s="614">
        <v>24</v>
      </c>
      <c r="C2043" s="614">
        <v>24</v>
      </c>
      <c r="D2043" s="614">
        <v>12</v>
      </c>
      <c r="E2043" s="614">
        <v>2013</v>
      </c>
      <c r="F2043" s="611">
        <v>2124.6999999999998</v>
      </c>
    </row>
    <row r="2044" spans="2:6">
      <c r="B2044" s="614">
        <v>1</v>
      </c>
      <c r="C2044" s="614">
        <v>25</v>
      </c>
      <c r="D2044" s="614">
        <v>12</v>
      </c>
      <c r="E2044" s="614">
        <v>2013</v>
      </c>
      <c r="F2044" s="611">
        <v>2071.6</v>
      </c>
    </row>
    <row r="2045" spans="2:6">
      <c r="B2045" s="614">
        <v>2</v>
      </c>
      <c r="C2045" s="614">
        <v>25</v>
      </c>
      <c r="D2045" s="614">
        <v>12</v>
      </c>
      <c r="E2045" s="614">
        <v>2013</v>
      </c>
      <c r="F2045" s="611">
        <v>2075.1999999999998</v>
      </c>
    </row>
    <row r="2046" spans="2:6">
      <c r="B2046" s="614">
        <v>3</v>
      </c>
      <c r="C2046" s="614">
        <v>25</v>
      </c>
      <c r="D2046" s="614">
        <v>12</v>
      </c>
      <c r="E2046" s="614">
        <v>2013</v>
      </c>
      <c r="F2046" s="611">
        <v>2096.5</v>
      </c>
    </row>
    <row r="2047" spans="2:6">
      <c r="B2047" s="614">
        <v>4</v>
      </c>
      <c r="C2047" s="614">
        <v>25</v>
      </c>
      <c r="D2047" s="614">
        <v>12</v>
      </c>
      <c r="E2047" s="614">
        <v>2013</v>
      </c>
      <c r="F2047" s="611">
        <v>2110.9</v>
      </c>
    </row>
    <row r="2048" spans="2:6">
      <c r="B2048" s="614">
        <v>5</v>
      </c>
      <c r="C2048" s="614">
        <v>25</v>
      </c>
      <c r="D2048" s="614">
        <v>12</v>
      </c>
      <c r="E2048" s="614">
        <v>2013</v>
      </c>
      <c r="F2048" s="611">
        <v>2068.8000000000002</v>
      </c>
    </row>
    <row r="2049" spans="2:6">
      <c r="B2049" s="614">
        <v>6</v>
      </c>
      <c r="C2049" s="614">
        <v>25</v>
      </c>
      <c r="D2049" s="614">
        <v>12</v>
      </c>
      <c r="E2049" s="614">
        <v>2013</v>
      </c>
      <c r="F2049" s="611">
        <v>2053</v>
      </c>
    </row>
    <row r="2050" spans="2:6">
      <c r="B2050" s="614">
        <v>7</v>
      </c>
      <c r="C2050" s="614">
        <v>25</v>
      </c>
      <c r="D2050" s="614">
        <v>12</v>
      </c>
      <c r="E2050" s="614">
        <v>2013</v>
      </c>
      <c r="F2050" s="611">
        <v>2048.1</v>
      </c>
    </row>
    <row r="2051" spans="2:6">
      <c r="B2051" s="614">
        <v>8</v>
      </c>
      <c r="C2051" s="614">
        <v>25</v>
      </c>
      <c r="D2051" s="614">
        <v>12</v>
      </c>
      <c r="E2051" s="614">
        <v>2013</v>
      </c>
      <c r="F2051" s="611">
        <v>2007.7</v>
      </c>
    </row>
    <row r="2052" spans="2:6">
      <c r="B2052" s="614">
        <v>9</v>
      </c>
      <c r="C2052" s="614">
        <v>25</v>
      </c>
      <c r="D2052" s="614">
        <v>12</v>
      </c>
      <c r="E2052" s="614">
        <v>2013</v>
      </c>
      <c r="F2052" s="611">
        <v>1988.6</v>
      </c>
    </row>
    <row r="2053" spans="2:6">
      <c r="B2053" s="614">
        <v>10</v>
      </c>
      <c r="C2053" s="614">
        <v>25</v>
      </c>
      <c r="D2053" s="614">
        <v>12</v>
      </c>
      <c r="E2053" s="614">
        <v>2013</v>
      </c>
      <c r="F2053" s="611">
        <v>2019.8</v>
      </c>
    </row>
    <row r="2054" spans="2:6">
      <c r="B2054" s="614">
        <v>11</v>
      </c>
      <c r="C2054" s="614">
        <v>25</v>
      </c>
      <c r="D2054" s="614">
        <v>12</v>
      </c>
      <c r="E2054" s="614">
        <v>2013</v>
      </c>
      <c r="F2054" s="611">
        <v>2020.2</v>
      </c>
    </row>
    <row r="2055" spans="2:6">
      <c r="B2055" s="614">
        <v>12</v>
      </c>
      <c r="C2055" s="614">
        <v>25</v>
      </c>
      <c r="D2055" s="614">
        <v>12</v>
      </c>
      <c r="E2055" s="614">
        <v>2013</v>
      </c>
      <c r="F2055" s="611">
        <v>2006</v>
      </c>
    </row>
    <row r="2056" spans="2:6">
      <c r="B2056" s="614">
        <v>13</v>
      </c>
      <c r="C2056" s="614">
        <v>25</v>
      </c>
      <c r="D2056" s="614">
        <v>12</v>
      </c>
      <c r="E2056" s="614">
        <v>2013</v>
      </c>
      <c r="F2056" s="611">
        <v>1955.9</v>
      </c>
    </row>
    <row r="2057" spans="2:6">
      <c r="B2057" s="614">
        <v>14</v>
      </c>
      <c r="C2057" s="614">
        <v>25</v>
      </c>
      <c r="D2057" s="614">
        <v>12</v>
      </c>
      <c r="E2057" s="614">
        <v>2013</v>
      </c>
      <c r="F2057" s="611">
        <v>1937.7</v>
      </c>
    </row>
    <row r="2058" spans="2:6">
      <c r="B2058" s="614">
        <v>15</v>
      </c>
      <c r="C2058" s="614">
        <v>25</v>
      </c>
      <c r="D2058" s="614">
        <v>12</v>
      </c>
      <c r="E2058" s="614">
        <v>2013</v>
      </c>
      <c r="F2058" s="611">
        <v>1953.3</v>
      </c>
    </row>
    <row r="2059" spans="2:6">
      <c r="B2059" s="614">
        <v>16</v>
      </c>
      <c r="C2059" s="614">
        <v>25</v>
      </c>
      <c r="D2059" s="614">
        <v>12</v>
      </c>
      <c r="E2059" s="614">
        <v>2013</v>
      </c>
      <c r="F2059" s="611">
        <v>2000.4</v>
      </c>
    </row>
    <row r="2060" spans="2:6">
      <c r="B2060" s="614">
        <v>17</v>
      </c>
      <c r="C2060" s="614">
        <v>25</v>
      </c>
      <c r="D2060" s="614">
        <v>12</v>
      </c>
      <c r="E2060" s="614">
        <v>2013</v>
      </c>
      <c r="F2060" s="611">
        <v>2074</v>
      </c>
    </row>
    <row r="2061" spans="2:6">
      <c r="B2061" s="614">
        <v>18</v>
      </c>
      <c r="C2061" s="614">
        <v>25</v>
      </c>
      <c r="D2061" s="614">
        <v>12</v>
      </c>
      <c r="E2061" s="614">
        <v>2013</v>
      </c>
      <c r="F2061" s="611">
        <v>2037.6</v>
      </c>
    </row>
    <row r="2062" spans="2:6">
      <c r="B2062" s="614">
        <v>19</v>
      </c>
      <c r="C2062" s="614">
        <v>25</v>
      </c>
      <c r="D2062" s="614">
        <v>12</v>
      </c>
      <c r="E2062" s="614">
        <v>2013</v>
      </c>
      <c r="F2062" s="611">
        <v>2020.5</v>
      </c>
    </row>
    <row r="2063" spans="2:6">
      <c r="B2063" s="614">
        <v>20</v>
      </c>
      <c r="C2063" s="614">
        <v>25</v>
      </c>
      <c r="D2063" s="614">
        <v>12</v>
      </c>
      <c r="E2063" s="614">
        <v>2013</v>
      </c>
      <c r="F2063" s="611">
        <v>1983</v>
      </c>
    </row>
    <row r="2064" spans="2:6">
      <c r="B2064" s="614">
        <v>21</v>
      </c>
      <c r="C2064" s="614">
        <v>25</v>
      </c>
      <c r="D2064" s="614">
        <v>12</v>
      </c>
      <c r="E2064" s="614">
        <v>2013</v>
      </c>
      <c r="F2064" s="611">
        <v>2069.3000000000002</v>
      </c>
    </row>
    <row r="2065" spans="2:6">
      <c r="B2065" s="614">
        <v>22</v>
      </c>
      <c r="C2065" s="614">
        <v>25</v>
      </c>
      <c r="D2065" s="614">
        <v>12</v>
      </c>
      <c r="E2065" s="614">
        <v>2013</v>
      </c>
      <c r="F2065" s="611">
        <v>2118.3000000000002</v>
      </c>
    </row>
    <row r="2066" spans="2:6">
      <c r="B2066" s="614">
        <v>23</v>
      </c>
      <c r="C2066" s="614">
        <v>25</v>
      </c>
      <c r="D2066" s="614">
        <v>12</v>
      </c>
      <c r="E2066" s="614">
        <v>2013</v>
      </c>
      <c r="F2066" s="611">
        <v>2136.3000000000002</v>
      </c>
    </row>
    <row r="2067" spans="2:6">
      <c r="B2067" s="614">
        <v>24</v>
      </c>
      <c r="C2067" s="614">
        <v>25</v>
      </c>
      <c r="D2067" s="614">
        <v>12</v>
      </c>
      <c r="E2067" s="614">
        <v>2013</v>
      </c>
      <c r="F2067" s="611">
        <v>2138.1999999999998</v>
      </c>
    </row>
    <row r="2068" spans="2:6">
      <c r="B2068" s="614">
        <v>1</v>
      </c>
      <c r="C2068" s="614">
        <v>26</v>
      </c>
      <c r="D2068" s="614">
        <v>12</v>
      </c>
      <c r="E2068" s="614">
        <v>2013</v>
      </c>
      <c r="F2068" s="611">
        <v>2101.4</v>
      </c>
    </row>
    <row r="2069" spans="2:6">
      <c r="B2069" s="614">
        <v>2</v>
      </c>
      <c r="C2069" s="614">
        <v>26</v>
      </c>
      <c r="D2069" s="614">
        <v>12</v>
      </c>
      <c r="E2069" s="614">
        <v>2013</v>
      </c>
      <c r="F2069" s="611">
        <v>2150.6999999999998</v>
      </c>
    </row>
    <row r="2070" spans="2:6">
      <c r="B2070" s="614">
        <v>3</v>
      </c>
      <c r="C2070" s="614">
        <v>26</v>
      </c>
      <c r="D2070" s="614">
        <v>12</v>
      </c>
      <c r="E2070" s="614">
        <v>2013</v>
      </c>
      <c r="F2070" s="611">
        <v>2079.9</v>
      </c>
    </row>
    <row r="2071" spans="2:6">
      <c r="B2071" s="614">
        <v>4</v>
      </c>
      <c r="C2071" s="614">
        <v>26</v>
      </c>
      <c r="D2071" s="614">
        <v>12</v>
      </c>
      <c r="E2071" s="614">
        <v>2013</v>
      </c>
      <c r="F2071" s="611">
        <v>2073.6</v>
      </c>
    </row>
    <row r="2072" spans="2:6">
      <c r="B2072" s="614">
        <v>5</v>
      </c>
      <c r="C2072" s="614">
        <v>26</v>
      </c>
      <c r="D2072" s="614">
        <v>12</v>
      </c>
      <c r="E2072" s="614">
        <v>2013</v>
      </c>
      <c r="F2072" s="611">
        <v>2057.6</v>
      </c>
    </row>
    <row r="2073" spans="2:6">
      <c r="B2073" s="614">
        <v>6</v>
      </c>
      <c r="C2073" s="614">
        <v>26</v>
      </c>
      <c r="D2073" s="614">
        <v>12</v>
      </c>
      <c r="E2073" s="614">
        <v>2013</v>
      </c>
      <c r="F2073" s="611">
        <v>2030.7</v>
      </c>
    </row>
    <row r="2074" spans="2:6">
      <c r="B2074" s="614">
        <v>7</v>
      </c>
      <c r="C2074" s="614">
        <v>26</v>
      </c>
      <c r="D2074" s="614">
        <v>12</v>
      </c>
      <c r="E2074" s="614">
        <v>2013</v>
      </c>
      <c r="F2074" s="611">
        <v>2043</v>
      </c>
    </row>
    <row r="2075" spans="2:6">
      <c r="B2075" s="614">
        <v>8</v>
      </c>
      <c r="C2075" s="614">
        <v>26</v>
      </c>
      <c r="D2075" s="614">
        <v>12</v>
      </c>
      <c r="E2075" s="614">
        <v>2013</v>
      </c>
      <c r="F2075" s="611">
        <v>1961.8</v>
      </c>
    </row>
    <row r="2076" spans="2:6">
      <c r="B2076" s="614">
        <v>9</v>
      </c>
      <c r="C2076" s="614">
        <v>26</v>
      </c>
      <c r="D2076" s="614">
        <v>12</v>
      </c>
      <c r="E2076" s="614">
        <v>2013</v>
      </c>
      <c r="F2076" s="611">
        <v>1971.6</v>
      </c>
    </row>
    <row r="2077" spans="2:6">
      <c r="B2077" s="614">
        <v>10</v>
      </c>
      <c r="C2077" s="614">
        <v>26</v>
      </c>
      <c r="D2077" s="614">
        <v>12</v>
      </c>
      <c r="E2077" s="614">
        <v>2013</v>
      </c>
      <c r="F2077" s="611">
        <v>2056.4</v>
      </c>
    </row>
    <row r="2078" spans="2:6">
      <c r="B2078" s="614">
        <v>11</v>
      </c>
      <c r="C2078" s="614">
        <v>26</v>
      </c>
      <c r="D2078" s="614">
        <v>12</v>
      </c>
      <c r="E2078" s="614">
        <v>2013</v>
      </c>
      <c r="F2078" s="611">
        <v>2083.6999999999998</v>
      </c>
    </row>
    <row r="2079" spans="2:6">
      <c r="B2079" s="614">
        <v>12</v>
      </c>
      <c r="C2079" s="614">
        <v>26</v>
      </c>
      <c r="D2079" s="614">
        <v>12</v>
      </c>
      <c r="E2079" s="614">
        <v>2013</v>
      </c>
      <c r="F2079" s="611">
        <v>2054.6999999999998</v>
      </c>
    </row>
    <row r="2080" spans="2:6">
      <c r="B2080" s="614">
        <v>13</v>
      </c>
      <c r="C2080" s="614">
        <v>26</v>
      </c>
      <c r="D2080" s="614">
        <v>12</v>
      </c>
      <c r="E2080" s="614">
        <v>2013</v>
      </c>
      <c r="F2080" s="611">
        <v>2074.5</v>
      </c>
    </row>
    <row r="2081" spans="2:6">
      <c r="B2081" s="614">
        <v>14</v>
      </c>
      <c r="C2081" s="614">
        <v>26</v>
      </c>
      <c r="D2081" s="614">
        <v>12</v>
      </c>
      <c r="E2081" s="614">
        <v>2013</v>
      </c>
      <c r="F2081" s="611">
        <v>2069.1</v>
      </c>
    </row>
    <row r="2082" spans="2:6">
      <c r="B2082" s="614">
        <v>15</v>
      </c>
      <c r="C2082" s="614">
        <v>26</v>
      </c>
      <c r="D2082" s="614">
        <v>12</v>
      </c>
      <c r="E2082" s="614">
        <v>2013</v>
      </c>
      <c r="F2082" s="611">
        <v>2067.1</v>
      </c>
    </row>
    <row r="2083" spans="2:6">
      <c r="B2083" s="614">
        <v>16</v>
      </c>
      <c r="C2083" s="614">
        <v>26</v>
      </c>
      <c r="D2083" s="614">
        <v>12</v>
      </c>
      <c r="E2083" s="614">
        <v>2013</v>
      </c>
      <c r="F2083" s="611">
        <v>2038.6</v>
      </c>
    </row>
    <row r="2084" spans="2:6">
      <c r="B2084" s="614">
        <v>17</v>
      </c>
      <c r="C2084" s="614">
        <v>26</v>
      </c>
      <c r="D2084" s="614">
        <v>12</v>
      </c>
      <c r="E2084" s="614">
        <v>2013</v>
      </c>
      <c r="F2084" s="611">
        <v>2033.3</v>
      </c>
    </row>
    <row r="2085" spans="2:6">
      <c r="B2085" s="614">
        <v>18</v>
      </c>
      <c r="C2085" s="614">
        <v>26</v>
      </c>
      <c r="D2085" s="614">
        <v>12</v>
      </c>
      <c r="E2085" s="614">
        <v>2013</v>
      </c>
      <c r="F2085" s="611">
        <v>2049.6999999999998</v>
      </c>
    </row>
    <row r="2086" spans="2:6">
      <c r="B2086" s="614">
        <v>19</v>
      </c>
      <c r="C2086" s="614">
        <v>26</v>
      </c>
      <c r="D2086" s="614">
        <v>12</v>
      </c>
      <c r="E2086" s="614">
        <v>2013</v>
      </c>
      <c r="F2086" s="611">
        <v>2025.7</v>
      </c>
    </row>
    <row r="2087" spans="2:6">
      <c r="B2087" s="614">
        <v>20</v>
      </c>
      <c r="C2087" s="614">
        <v>26</v>
      </c>
      <c r="D2087" s="614">
        <v>12</v>
      </c>
      <c r="E2087" s="614">
        <v>2013</v>
      </c>
      <c r="F2087" s="611">
        <v>1994.8</v>
      </c>
    </row>
    <row r="2088" spans="2:6">
      <c r="B2088" s="614">
        <v>21</v>
      </c>
      <c r="C2088" s="614">
        <v>26</v>
      </c>
      <c r="D2088" s="614">
        <v>12</v>
      </c>
      <c r="E2088" s="614">
        <v>2013</v>
      </c>
      <c r="F2088" s="611">
        <v>2091.6</v>
      </c>
    </row>
    <row r="2089" spans="2:6">
      <c r="B2089" s="614">
        <v>22</v>
      </c>
      <c r="C2089" s="614">
        <v>26</v>
      </c>
      <c r="D2089" s="614">
        <v>12</v>
      </c>
      <c r="E2089" s="614">
        <v>2013</v>
      </c>
      <c r="F2089" s="611">
        <v>2100</v>
      </c>
    </row>
    <row r="2090" spans="2:6">
      <c r="B2090" s="614">
        <v>23</v>
      </c>
      <c r="C2090" s="614">
        <v>26</v>
      </c>
      <c r="D2090" s="614">
        <v>12</v>
      </c>
      <c r="E2090" s="614">
        <v>2013</v>
      </c>
      <c r="F2090" s="611">
        <v>2096.9</v>
      </c>
    </row>
    <row r="2091" spans="2:6">
      <c r="B2091" s="614">
        <v>24</v>
      </c>
      <c r="C2091" s="614">
        <v>26</v>
      </c>
      <c r="D2091" s="614">
        <v>12</v>
      </c>
      <c r="E2091" s="614">
        <v>2013</v>
      </c>
      <c r="F2091" s="611">
        <v>2101.1999999999998</v>
      </c>
    </row>
    <row r="2092" spans="2:6">
      <c r="B2092" s="614">
        <v>1</v>
      </c>
      <c r="C2092" s="614">
        <v>27</v>
      </c>
      <c r="D2092" s="614">
        <v>12</v>
      </c>
      <c r="E2092" s="614">
        <v>2013</v>
      </c>
      <c r="F2092" s="611">
        <v>2070.4</v>
      </c>
    </row>
    <row r="2093" spans="2:6">
      <c r="B2093" s="614">
        <v>2</v>
      </c>
      <c r="C2093" s="614">
        <v>27</v>
      </c>
      <c r="D2093" s="614">
        <v>12</v>
      </c>
      <c r="E2093" s="614">
        <v>2013</v>
      </c>
      <c r="F2093" s="611">
        <v>2053.3000000000002</v>
      </c>
    </row>
    <row r="2094" spans="2:6">
      <c r="B2094" s="614">
        <v>3</v>
      </c>
      <c r="C2094" s="614">
        <v>27</v>
      </c>
      <c r="D2094" s="614">
        <v>12</v>
      </c>
      <c r="E2094" s="614">
        <v>2013</v>
      </c>
      <c r="F2094" s="611">
        <v>2019.9</v>
      </c>
    </row>
    <row r="2095" spans="2:6">
      <c r="B2095" s="614">
        <v>4</v>
      </c>
      <c r="C2095" s="614">
        <v>27</v>
      </c>
      <c r="D2095" s="614">
        <v>12</v>
      </c>
      <c r="E2095" s="614">
        <v>2013</v>
      </c>
      <c r="F2095" s="611">
        <v>2031.3</v>
      </c>
    </row>
    <row r="2096" spans="2:6">
      <c r="B2096" s="614">
        <v>5</v>
      </c>
      <c r="C2096" s="614">
        <v>27</v>
      </c>
      <c r="D2096" s="614">
        <v>12</v>
      </c>
      <c r="E2096" s="614">
        <v>2013</v>
      </c>
      <c r="F2096" s="611">
        <v>2028.6</v>
      </c>
    </row>
    <row r="2097" spans="2:6">
      <c r="B2097" s="614">
        <v>6</v>
      </c>
      <c r="C2097" s="614">
        <v>27</v>
      </c>
      <c r="D2097" s="614">
        <v>12</v>
      </c>
      <c r="E2097" s="614">
        <v>2013</v>
      </c>
      <c r="F2097" s="611">
        <v>2025.5</v>
      </c>
    </row>
    <row r="2098" spans="2:6">
      <c r="B2098" s="614">
        <v>7</v>
      </c>
      <c r="C2098" s="614">
        <v>27</v>
      </c>
      <c r="D2098" s="614">
        <v>12</v>
      </c>
      <c r="E2098" s="614">
        <v>2013</v>
      </c>
      <c r="F2098" s="611">
        <v>2052.6</v>
      </c>
    </row>
    <row r="2099" spans="2:6">
      <c r="B2099" s="614">
        <v>8</v>
      </c>
      <c r="C2099" s="614">
        <v>27</v>
      </c>
      <c r="D2099" s="614">
        <v>12</v>
      </c>
      <c r="E2099" s="614">
        <v>2013</v>
      </c>
      <c r="F2099" s="611">
        <v>2021.6</v>
      </c>
    </row>
    <row r="2100" spans="2:6">
      <c r="B2100" s="614">
        <v>9</v>
      </c>
      <c r="C2100" s="614">
        <v>27</v>
      </c>
      <c r="D2100" s="614">
        <v>12</v>
      </c>
      <c r="E2100" s="614">
        <v>2013</v>
      </c>
      <c r="F2100" s="611">
        <v>2016.8</v>
      </c>
    </row>
    <row r="2101" spans="2:6">
      <c r="B2101" s="614">
        <v>10</v>
      </c>
      <c r="C2101" s="614">
        <v>27</v>
      </c>
      <c r="D2101" s="614">
        <v>12</v>
      </c>
      <c r="E2101" s="614">
        <v>2013</v>
      </c>
      <c r="F2101" s="611">
        <v>2063.6</v>
      </c>
    </row>
    <row r="2102" spans="2:6">
      <c r="B2102" s="614">
        <v>11</v>
      </c>
      <c r="C2102" s="614">
        <v>27</v>
      </c>
      <c r="D2102" s="614">
        <v>12</v>
      </c>
      <c r="E2102" s="614">
        <v>2013</v>
      </c>
      <c r="F2102" s="611">
        <v>2070.1999999999998</v>
      </c>
    </row>
    <row r="2103" spans="2:6">
      <c r="B2103" s="614">
        <v>12</v>
      </c>
      <c r="C2103" s="614">
        <v>27</v>
      </c>
      <c r="D2103" s="614">
        <v>12</v>
      </c>
      <c r="E2103" s="614">
        <v>2013</v>
      </c>
      <c r="F2103" s="611">
        <v>2046.6</v>
      </c>
    </row>
    <row r="2104" spans="2:6">
      <c r="B2104" s="614">
        <v>13</v>
      </c>
      <c r="C2104" s="614">
        <v>27</v>
      </c>
      <c r="D2104" s="614">
        <v>12</v>
      </c>
      <c r="E2104" s="614">
        <v>2013</v>
      </c>
      <c r="F2104" s="611">
        <v>2046</v>
      </c>
    </row>
    <row r="2105" spans="2:6">
      <c r="B2105" s="614">
        <v>14</v>
      </c>
      <c r="C2105" s="614">
        <v>27</v>
      </c>
      <c r="D2105" s="614">
        <v>12</v>
      </c>
      <c r="E2105" s="614">
        <v>2013</v>
      </c>
      <c r="F2105" s="611">
        <v>2047.8</v>
      </c>
    </row>
    <row r="2106" spans="2:6">
      <c r="B2106" s="614">
        <v>15</v>
      </c>
      <c r="C2106" s="614">
        <v>27</v>
      </c>
      <c r="D2106" s="614">
        <v>12</v>
      </c>
      <c r="E2106" s="614">
        <v>2013</v>
      </c>
      <c r="F2106" s="611">
        <v>2071.6999999999998</v>
      </c>
    </row>
    <row r="2107" spans="2:6">
      <c r="B2107" s="614">
        <v>16</v>
      </c>
      <c r="C2107" s="614">
        <v>27</v>
      </c>
      <c r="D2107" s="614">
        <v>12</v>
      </c>
      <c r="E2107" s="614">
        <v>2013</v>
      </c>
      <c r="F2107" s="611">
        <v>2067.4</v>
      </c>
    </row>
    <row r="2108" spans="2:6">
      <c r="B2108" s="614">
        <v>17</v>
      </c>
      <c r="C2108" s="614">
        <v>27</v>
      </c>
      <c r="D2108" s="614">
        <v>12</v>
      </c>
      <c r="E2108" s="614">
        <v>2013</v>
      </c>
      <c r="F2108" s="611">
        <v>2053.8000000000002</v>
      </c>
    </row>
    <row r="2109" spans="2:6">
      <c r="B2109" s="614">
        <v>18</v>
      </c>
      <c r="C2109" s="614">
        <v>27</v>
      </c>
      <c r="D2109" s="614">
        <v>12</v>
      </c>
      <c r="E2109" s="614">
        <v>2013</v>
      </c>
      <c r="F2109" s="611">
        <v>2060.9</v>
      </c>
    </row>
    <row r="2110" spans="2:6">
      <c r="B2110" s="614">
        <v>19</v>
      </c>
      <c r="C2110" s="614">
        <v>27</v>
      </c>
      <c r="D2110" s="614">
        <v>12</v>
      </c>
      <c r="E2110" s="614">
        <v>2013</v>
      </c>
      <c r="F2110" s="611">
        <v>2068.5</v>
      </c>
    </row>
    <row r="2111" spans="2:6">
      <c r="B2111" s="614">
        <v>20</v>
      </c>
      <c r="C2111" s="614">
        <v>27</v>
      </c>
      <c r="D2111" s="614">
        <v>12</v>
      </c>
      <c r="E2111" s="614">
        <v>2013</v>
      </c>
      <c r="F2111" s="611">
        <v>2046</v>
      </c>
    </row>
    <row r="2112" spans="2:6">
      <c r="B2112" s="614">
        <v>21</v>
      </c>
      <c r="C2112" s="614">
        <v>27</v>
      </c>
      <c r="D2112" s="614">
        <v>12</v>
      </c>
      <c r="E2112" s="614">
        <v>2013</v>
      </c>
      <c r="F2112" s="611">
        <v>2112.1</v>
      </c>
    </row>
    <row r="2113" spans="2:6">
      <c r="B2113" s="614">
        <v>22</v>
      </c>
      <c r="C2113" s="614">
        <v>27</v>
      </c>
      <c r="D2113" s="614">
        <v>12</v>
      </c>
      <c r="E2113" s="614">
        <v>2013</v>
      </c>
      <c r="F2113" s="611">
        <v>2148.3000000000002</v>
      </c>
    </row>
    <row r="2114" spans="2:6">
      <c r="B2114" s="614">
        <v>23</v>
      </c>
      <c r="C2114" s="614">
        <v>27</v>
      </c>
      <c r="D2114" s="614">
        <v>12</v>
      </c>
      <c r="E2114" s="614">
        <v>2013</v>
      </c>
      <c r="F2114" s="611">
        <v>2122</v>
      </c>
    </row>
    <row r="2115" spans="2:6">
      <c r="B2115" s="614">
        <v>24</v>
      </c>
      <c r="C2115" s="614">
        <v>27</v>
      </c>
      <c r="D2115" s="614">
        <v>12</v>
      </c>
      <c r="E2115" s="614">
        <v>2013</v>
      </c>
      <c r="F2115" s="611">
        <v>2114.6</v>
      </c>
    </row>
    <row r="2116" spans="2:6">
      <c r="B2116" s="614">
        <v>1</v>
      </c>
      <c r="C2116" s="614">
        <v>28</v>
      </c>
      <c r="D2116" s="614">
        <v>12</v>
      </c>
      <c r="E2116" s="614">
        <v>2013</v>
      </c>
      <c r="F2116" s="611">
        <v>2093.6999999999998</v>
      </c>
    </row>
    <row r="2117" spans="2:6">
      <c r="B2117" s="614">
        <v>2</v>
      </c>
      <c r="C2117" s="614">
        <v>28</v>
      </c>
      <c r="D2117" s="614">
        <v>12</v>
      </c>
      <c r="E2117" s="614">
        <v>2013</v>
      </c>
      <c r="F2117" s="611">
        <v>2067.5</v>
      </c>
    </row>
    <row r="2118" spans="2:6">
      <c r="B2118" s="614">
        <v>3</v>
      </c>
      <c r="C2118" s="614">
        <v>28</v>
      </c>
      <c r="D2118" s="614">
        <v>12</v>
      </c>
      <c r="E2118" s="614">
        <v>2013</v>
      </c>
      <c r="F2118" s="611">
        <v>2023.5</v>
      </c>
    </row>
    <row r="2119" spans="2:6">
      <c r="B2119" s="614">
        <v>4</v>
      </c>
      <c r="C2119" s="614">
        <v>28</v>
      </c>
      <c r="D2119" s="614">
        <v>12</v>
      </c>
      <c r="E2119" s="614">
        <v>2013</v>
      </c>
      <c r="F2119" s="611">
        <v>2018.3</v>
      </c>
    </row>
    <row r="2120" spans="2:6">
      <c r="B2120" s="614">
        <v>5</v>
      </c>
      <c r="C2120" s="614">
        <v>28</v>
      </c>
      <c r="D2120" s="614">
        <v>12</v>
      </c>
      <c r="E2120" s="614">
        <v>2013</v>
      </c>
      <c r="F2120" s="611">
        <v>1983.8</v>
      </c>
    </row>
    <row r="2121" spans="2:6">
      <c r="B2121" s="614">
        <v>6</v>
      </c>
      <c r="C2121" s="614">
        <v>28</v>
      </c>
      <c r="D2121" s="614">
        <v>12</v>
      </c>
      <c r="E2121" s="614">
        <v>2013</v>
      </c>
      <c r="F2121" s="611">
        <v>2001.8</v>
      </c>
    </row>
    <row r="2122" spans="2:6">
      <c r="B2122" s="614">
        <v>7</v>
      </c>
      <c r="C2122" s="614">
        <v>28</v>
      </c>
      <c r="D2122" s="614">
        <v>12</v>
      </c>
      <c r="E2122" s="614">
        <v>2013</v>
      </c>
      <c r="F2122" s="611">
        <v>2012.2</v>
      </c>
    </row>
    <row r="2123" spans="2:6">
      <c r="B2123" s="614">
        <v>8</v>
      </c>
      <c r="C2123" s="614">
        <v>28</v>
      </c>
      <c r="D2123" s="614">
        <v>12</v>
      </c>
      <c r="E2123" s="614">
        <v>2013</v>
      </c>
      <c r="F2123" s="611">
        <v>1965.7</v>
      </c>
    </row>
    <row r="2124" spans="2:6">
      <c r="B2124" s="614">
        <v>9</v>
      </c>
      <c r="C2124" s="614">
        <v>28</v>
      </c>
      <c r="D2124" s="614">
        <v>12</v>
      </c>
      <c r="E2124" s="614">
        <v>2013</v>
      </c>
      <c r="F2124" s="611">
        <v>1946.4</v>
      </c>
    </row>
    <row r="2125" spans="2:6">
      <c r="B2125" s="614">
        <v>10</v>
      </c>
      <c r="C2125" s="614">
        <v>28</v>
      </c>
      <c r="D2125" s="614">
        <v>12</v>
      </c>
      <c r="E2125" s="614">
        <v>2013</v>
      </c>
      <c r="F2125" s="611">
        <v>1982</v>
      </c>
    </row>
    <row r="2126" spans="2:6">
      <c r="B2126" s="614">
        <v>11</v>
      </c>
      <c r="C2126" s="614">
        <v>28</v>
      </c>
      <c r="D2126" s="614">
        <v>12</v>
      </c>
      <c r="E2126" s="614">
        <v>2013</v>
      </c>
      <c r="F2126" s="611">
        <v>2016.3</v>
      </c>
    </row>
    <row r="2127" spans="2:6">
      <c r="B2127" s="614">
        <v>12</v>
      </c>
      <c r="C2127" s="614">
        <v>28</v>
      </c>
      <c r="D2127" s="614">
        <v>12</v>
      </c>
      <c r="E2127" s="614">
        <v>2013</v>
      </c>
      <c r="F2127" s="611">
        <v>1998.3</v>
      </c>
    </row>
    <row r="2128" spans="2:6">
      <c r="B2128" s="614">
        <v>13</v>
      </c>
      <c r="C2128" s="614">
        <v>28</v>
      </c>
      <c r="D2128" s="614">
        <v>12</v>
      </c>
      <c r="E2128" s="614">
        <v>2013</v>
      </c>
      <c r="F2128" s="611">
        <v>1932.7</v>
      </c>
    </row>
    <row r="2129" spans="2:6">
      <c r="B2129" s="614">
        <v>14</v>
      </c>
      <c r="C2129" s="614">
        <v>28</v>
      </c>
      <c r="D2129" s="614">
        <v>12</v>
      </c>
      <c r="E2129" s="614">
        <v>2013</v>
      </c>
      <c r="F2129" s="611">
        <v>1939.6</v>
      </c>
    </row>
    <row r="2130" spans="2:6">
      <c r="B2130" s="614">
        <v>15</v>
      </c>
      <c r="C2130" s="614">
        <v>28</v>
      </c>
      <c r="D2130" s="614">
        <v>12</v>
      </c>
      <c r="E2130" s="614">
        <v>2013</v>
      </c>
      <c r="F2130" s="611">
        <v>1941.4</v>
      </c>
    </row>
    <row r="2131" spans="2:6">
      <c r="B2131" s="614">
        <v>16</v>
      </c>
      <c r="C2131" s="614">
        <v>28</v>
      </c>
      <c r="D2131" s="614">
        <v>12</v>
      </c>
      <c r="E2131" s="614">
        <v>2013</v>
      </c>
      <c r="F2131" s="611">
        <v>1959</v>
      </c>
    </row>
    <row r="2132" spans="2:6">
      <c r="B2132" s="614">
        <v>17</v>
      </c>
      <c r="C2132" s="614">
        <v>28</v>
      </c>
      <c r="D2132" s="614">
        <v>12</v>
      </c>
      <c r="E2132" s="614">
        <v>2013</v>
      </c>
      <c r="F2132" s="611">
        <v>1996.6</v>
      </c>
    </row>
    <row r="2133" spans="2:6">
      <c r="B2133" s="614">
        <v>18</v>
      </c>
      <c r="C2133" s="614">
        <v>28</v>
      </c>
      <c r="D2133" s="614">
        <v>12</v>
      </c>
      <c r="E2133" s="614">
        <v>2013</v>
      </c>
      <c r="F2133" s="611">
        <v>2014.2</v>
      </c>
    </row>
    <row r="2134" spans="2:6">
      <c r="B2134" s="614">
        <v>19</v>
      </c>
      <c r="C2134" s="614">
        <v>28</v>
      </c>
      <c r="D2134" s="614">
        <v>12</v>
      </c>
      <c r="E2134" s="614">
        <v>2013</v>
      </c>
      <c r="F2134" s="611">
        <v>2013.4</v>
      </c>
    </row>
    <row r="2135" spans="2:6">
      <c r="B2135" s="614">
        <v>20</v>
      </c>
      <c r="C2135" s="614">
        <v>28</v>
      </c>
      <c r="D2135" s="614">
        <v>12</v>
      </c>
      <c r="E2135" s="614">
        <v>2013</v>
      </c>
      <c r="F2135" s="611">
        <v>2009.9</v>
      </c>
    </row>
    <row r="2136" spans="2:6">
      <c r="B2136" s="614">
        <v>21</v>
      </c>
      <c r="C2136" s="614">
        <v>28</v>
      </c>
      <c r="D2136" s="614">
        <v>12</v>
      </c>
      <c r="E2136" s="614">
        <v>2013</v>
      </c>
      <c r="F2136" s="611">
        <v>2102.5</v>
      </c>
    </row>
    <row r="2137" spans="2:6">
      <c r="B2137" s="614">
        <v>22</v>
      </c>
      <c r="C2137" s="614">
        <v>28</v>
      </c>
      <c r="D2137" s="614">
        <v>12</v>
      </c>
      <c r="E2137" s="614">
        <v>2013</v>
      </c>
      <c r="F2137" s="611">
        <v>2114.1</v>
      </c>
    </row>
    <row r="2138" spans="2:6">
      <c r="B2138" s="614">
        <v>23</v>
      </c>
      <c r="C2138" s="614">
        <v>28</v>
      </c>
      <c r="D2138" s="614">
        <v>12</v>
      </c>
      <c r="E2138" s="614">
        <v>2013</v>
      </c>
      <c r="F2138" s="611">
        <v>2130.1</v>
      </c>
    </row>
    <row r="2139" spans="2:6">
      <c r="B2139" s="614">
        <v>24</v>
      </c>
      <c r="C2139" s="614">
        <v>28</v>
      </c>
      <c r="D2139" s="614">
        <v>12</v>
      </c>
      <c r="E2139" s="614">
        <v>2013</v>
      </c>
      <c r="F2139" s="611">
        <v>2141.3000000000002</v>
      </c>
    </row>
    <row r="2140" spans="2:6">
      <c r="B2140" s="614">
        <v>1</v>
      </c>
      <c r="C2140" s="614">
        <v>29</v>
      </c>
      <c r="D2140" s="614">
        <v>12</v>
      </c>
      <c r="E2140" s="614">
        <v>2013</v>
      </c>
      <c r="F2140" s="611">
        <v>2124.9</v>
      </c>
    </row>
    <row r="2141" spans="2:6">
      <c r="B2141" s="614">
        <v>2</v>
      </c>
      <c r="C2141" s="614">
        <v>29</v>
      </c>
      <c r="D2141" s="614">
        <v>12</v>
      </c>
      <c r="E2141" s="614">
        <v>2013</v>
      </c>
      <c r="F2141" s="611">
        <v>2094.1999999999998</v>
      </c>
    </row>
    <row r="2142" spans="2:6">
      <c r="B2142" s="614">
        <v>3</v>
      </c>
      <c r="C2142" s="614">
        <v>29</v>
      </c>
      <c r="D2142" s="614">
        <v>12</v>
      </c>
      <c r="E2142" s="614">
        <v>2013</v>
      </c>
      <c r="F2142" s="611">
        <v>2060.1</v>
      </c>
    </row>
    <row r="2143" spans="2:6">
      <c r="B2143" s="614">
        <v>4</v>
      </c>
      <c r="C2143" s="614">
        <v>29</v>
      </c>
      <c r="D2143" s="614">
        <v>12</v>
      </c>
      <c r="E2143" s="614">
        <v>2013</v>
      </c>
      <c r="F2143" s="611">
        <v>2067.3000000000002</v>
      </c>
    </row>
    <row r="2144" spans="2:6">
      <c r="B2144" s="614">
        <v>5</v>
      </c>
      <c r="C2144" s="614">
        <v>29</v>
      </c>
      <c r="D2144" s="614">
        <v>12</v>
      </c>
      <c r="E2144" s="614">
        <v>2013</v>
      </c>
      <c r="F2144" s="611">
        <v>2051</v>
      </c>
    </row>
    <row r="2145" spans="2:6">
      <c r="B2145" s="614">
        <v>6</v>
      </c>
      <c r="C2145" s="614">
        <v>29</v>
      </c>
      <c r="D2145" s="614">
        <v>12</v>
      </c>
      <c r="E2145" s="614">
        <v>2013</v>
      </c>
      <c r="F2145" s="611">
        <v>2024.8</v>
      </c>
    </row>
    <row r="2146" spans="2:6">
      <c r="B2146" s="614">
        <v>7</v>
      </c>
      <c r="C2146" s="614">
        <v>29</v>
      </c>
      <c r="D2146" s="614">
        <v>12</v>
      </c>
      <c r="E2146" s="614">
        <v>2013</v>
      </c>
      <c r="F2146" s="611">
        <v>2034.4</v>
      </c>
    </row>
    <row r="2147" spans="2:6">
      <c r="B2147" s="614">
        <v>8</v>
      </c>
      <c r="C2147" s="614">
        <v>29</v>
      </c>
      <c r="D2147" s="614">
        <v>12</v>
      </c>
      <c r="E2147" s="614">
        <v>2013</v>
      </c>
      <c r="F2147" s="611">
        <v>1979.9</v>
      </c>
    </row>
    <row r="2148" spans="2:6">
      <c r="B2148" s="614">
        <v>9</v>
      </c>
      <c r="C2148" s="614">
        <v>29</v>
      </c>
      <c r="D2148" s="614">
        <v>12</v>
      </c>
      <c r="E2148" s="614">
        <v>2013</v>
      </c>
      <c r="F2148" s="611">
        <v>1966.4</v>
      </c>
    </row>
    <row r="2149" spans="2:6">
      <c r="B2149" s="614">
        <v>10</v>
      </c>
      <c r="C2149" s="614">
        <v>29</v>
      </c>
      <c r="D2149" s="614">
        <v>12</v>
      </c>
      <c r="E2149" s="614">
        <v>2013</v>
      </c>
      <c r="F2149" s="611">
        <v>1995.1</v>
      </c>
    </row>
    <row r="2150" spans="2:6">
      <c r="B2150" s="614">
        <v>11</v>
      </c>
      <c r="C2150" s="614">
        <v>29</v>
      </c>
      <c r="D2150" s="614">
        <v>12</v>
      </c>
      <c r="E2150" s="614">
        <v>2013</v>
      </c>
      <c r="F2150" s="611">
        <v>1985.1</v>
      </c>
    </row>
    <row r="2151" spans="2:6">
      <c r="B2151" s="614">
        <v>12</v>
      </c>
      <c r="C2151" s="614">
        <v>29</v>
      </c>
      <c r="D2151" s="614">
        <v>12</v>
      </c>
      <c r="E2151" s="614">
        <v>2013</v>
      </c>
      <c r="F2151" s="611">
        <v>2012.4</v>
      </c>
    </row>
    <row r="2152" spans="2:6">
      <c r="B2152" s="614">
        <v>13</v>
      </c>
      <c r="C2152" s="614">
        <v>29</v>
      </c>
      <c r="D2152" s="614">
        <v>12</v>
      </c>
      <c r="E2152" s="614">
        <v>2013</v>
      </c>
      <c r="F2152" s="611">
        <v>2025.4</v>
      </c>
    </row>
    <row r="2153" spans="2:6">
      <c r="B2153" s="614">
        <v>14</v>
      </c>
      <c r="C2153" s="614">
        <v>29</v>
      </c>
      <c r="D2153" s="614">
        <v>12</v>
      </c>
      <c r="E2153" s="614">
        <v>2013</v>
      </c>
      <c r="F2153" s="611">
        <v>2017.6</v>
      </c>
    </row>
    <row r="2154" spans="2:6">
      <c r="B2154" s="614">
        <v>15</v>
      </c>
      <c r="C2154" s="614">
        <v>29</v>
      </c>
      <c r="D2154" s="614">
        <v>12</v>
      </c>
      <c r="E2154" s="614">
        <v>2013</v>
      </c>
      <c r="F2154" s="611">
        <v>2020.6</v>
      </c>
    </row>
    <row r="2155" spans="2:6">
      <c r="B2155" s="614">
        <v>16</v>
      </c>
      <c r="C2155" s="614">
        <v>29</v>
      </c>
      <c r="D2155" s="614">
        <v>12</v>
      </c>
      <c r="E2155" s="614">
        <v>2013</v>
      </c>
      <c r="F2155" s="611">
        <v>2045.9</v>
      </c>
    </row>
    <row r="2156" spans="2:6">
      <c r="B2156" s="614">
        <v>17</v>
      </c>
      <c r="C2156" s="614">
        <v>29</v>
      </c>
      <c r="D2156" s="614">
        <v>12</v>
      </c>
      <c r="E2156" s="614">
        <v>2013</v>
      </c>
      <c r="F2156" s="611">
        <v>2054.5</v>
      </c>
    </row>
    <row r="2157" spans="2:6">
      <c r="B2157" s="614">
        <v>18</v>
      </c>
      <c r="C2157" s="614">
        <v>29</v>
      </c>
      <c r="D2157" s="614">
        <v>12</v>
      </c>
      <c r="E2157" s="614">
        <v>2013</v>
      </c>
      <c r="F2157" s="611">
        <v>2061</v>
      </c>
    </row>
    <row r="2158" spans="2:6">
      <c r="B2158" s="614">
        <v>19</v>
      </c>
      <c r="C2158" s="614">
        <v>29</v>
      </c>
      <c r="D2158" s="614">
        <v>12</v>
      </c>
      <c r="E2158" s="614">
        <v>2013</v>
      </c>
      <c r="F2158" s="611">
        <v>2064.1999999999998</v>
      </c>
    </row>
    <row r="2159" spans="2:6">
      <c r="B2159" s="614">
        <v>20</v>
      </c>
      <c r="C2159" s="614">
        <v>29</v>
      </c>
      <c r="D2159" s="614">
        <v>12</v>
      </c>
      <c r="E2159" s="614">
        <v>2013</v>
      </c>
      <c r="F2159" s="611">
        <v>2061.8000000000002</v>
      </c>
    </row>
    <row r="2160" spans="2:6">
      <c r="B2160" s="614">
        <v>21</v>
      </c>
      <c r="C2160" s="614">
        <v>29</v>
      </c>
      <c r="D2160" s="614">
        <v>12</v>
      </c>
      <c r="E2160" s="614">
        <v>2013</v>
      </c>
      <c r="F2160" s="611">
        <v>2089.1</v>
      </c>
    </row>
    <row r="2161" spans="2:6">
      <c r="B2161" s="614">
        <v>22</v>
      </c>
      <c r="C2161" s="614">
        <v>29</v>
      </c>
      <c r="D2161" s="614">
        <v>12</v>
      </c>
      <c r="E2161" s="614">
        <v>2013</v>
      </c>
      <c r="F2161" s="611">
        <v>2160.1999999999998</v>
      </c>
    </row>
    <row r="2162" spans="2:6">
      <c r="B2162" s="614">
        <v>23</v>
      </c>
      <c r="C2162" s="614">
        <v>29</v>
      </c>
      <c r="D2162" s="614">
        <v>12</v>
      </c>
      <c r="E2162" s="614">
        <v>2013</v>
      </c>
      <c r="F2162" s="611">
        <v>2166.1</v>
      </c>
    </row>
    <row r="2163" spans="2:6">
      <c r="B2163" s="614">
        <v>24</v>
      </c>
      <c r="C2163" s="614">
        <v>29</v>
      </c>
      <c r="D2163" s="614">
        <v>12</v>
      </c>
      <c r="E2163" s="614">
        <v>2013</v>
      </c>
      <c r="F2163" s="611">
        <v>2156.9</v>
      </c>
    </row>
    <row r="2164" spans="2:6">
      <c r="B2164" s="614">
        <v>1</v>
      </c>
      <c r="C2164" s="614">
        <v>30</v>
      </c>
      <c r="D2164" s="614">
        <v>12</v>
      </c>
      <c r="E2164" s="614">
        <v>2013</v>
      </c>
      <c r="F2164" s="611">
        <v>2128.3000000000002</v>
      </c>
    </row>
    <row r="2165" spans="2:6">
      <c r="B2165" s="614">
        <v>2</v>
      </c>
      <c r="C2165" s="614">
        <v>30</v>
      </c>
      <c r="D2165" s="614">
        <v>12</v>
      </c>
      <c r="E2165" s="614">
        <v>2013</v>
      </c>
      <c r="F2165" s="611">
        <v>2097.1999999999998</v>
      </c>
    </row>
    <row r="2166" spans="2:6">
      <c r="B2166" s="614">
        <v>3</v>
      </c>
      <c r="C2166" s="614">
        <v>30</v>
      </c>
      <c r="D2166" s="614">
        <v>12</v>
      </c>
      <c r="E2166" s="614">
        <v>2013</v>
      </c>
      <c r="F2166" s="611">
        <v>2058.4</v>
      </c>
    </row>
    <row r="2167" spans="2:6">
      <c r="B2167" s="614">
        <v>4</v>
      </c>
      <c r="C2167" s="614">
        <v>30</v>
      </c>
      <c r="D2167" s="614">
        <v>12</v>
      </c>
      <c r="E2167" s="614">
        <v>2013</v>
      </c>
      <c r="F2167" s="611">
        <v>2045.9</v>
      </c>
    </row>
    <row r="2168" spans="2:6">
      <c r="B2168" s="614">
        <v>5</v>
      </c>
      <c r="C2168" s="614">
        <v>30</v>
      </c>
      <c r="D2168" s="614">
        <v>12</v>
      </c>
      <c r="E2168" s="614">
        <v>2013</v>
      </c>
      <c r="F2168" s="611">
        <v>2035.5</v>
      </c>
    </row>
    <row r="2169" spans="2:6">
      <c r="B2169" s="614">
        <v>6</v>
      </c>
      <c r="C2169" s="614">
        <v>30</v>
      </c>
      <c r="D2169" s="614">
        <v>12</v>
      </c>
      <c r="E2169" s="614">
        <v>2013</v>
      </c>
      <c r="F2169" s="611">
        <v>2019.5</v>
      </c>
    </row>
    <row r="2170" spans="2:6">
      <c r="B2170" s="614">
        <v>7</v>
      </c>
      <c r="C2170" s="614">
        <v>30</v>
      </c>
      <c r="D2170" s="614">
        <v>12</v>
      </c>
      <c r="E2170" s="614">
        <v>2013</v>
      </c>
      <c r="F2170" s="611">
        <v>2026.4</v>
      </c>
    </row>
    <row r="2171" spans="2:6">
      <c r="B2171" s="614">
        <v>8</v>
      </c>
      <c r="C2171" s="614">
        <v>30</v>
      </c>
      <c r="D2171" s="614">
        <v>12</v>
      </c>
      <c r="E2171" s="614">
        <v>2013</v>
      </c>
      <c r="F2171" s="611">
        <v>2004.2</v>
      </c>
    </row>
    <row r="2172" spans="2:6">
      <c r="B2172" s="614">
        <v>9</v>
      </c>
      <c r="C2172" s="614">
        <v>30</v>
      </c>
      <c r="D2172" s="614">
        <v>12</v>
      </c>
      <c r="E2172" s="614">
        <v>2013</v>
      </c>
      <c r="F2172" s="611">
        <v>1995.7</v>
      </c>
    </row>
    <row r="2173" spans="2:6">
      <c r="B2173" s="614">
        <v>10</v>
      </c>
      <c r="C2173" s="614">
        <v>30</v>
      </c>
      <c r="D2173" s="614">
        <v>12</v>
      </c>
      <c r="E2173" s="614">
        <v>2013</v>
      </c>
      <c r="F2173" s="611">
        <v>2033</v>
      </c>
    </row>
    <row r="2174" spans="2:6">
      <c r="B2174" s="614">
        <v>11</v>
      </c>
      <c r="C2174" s="614">
        <v>30</v>
      </c>
      <c r="D2174" s="614">
        <v>12</v>
      </c>
      <c r="E2174" s="614">
        <v>2013</v>
      </c>
      <c r="F2174" s="611">
        <v>2032.4</v>
      </c>
    </row>
    <row r="2175" spans="2:6">
      <c r="B2175" s="614">
        <v>12</v>
      </c>
      <c r="C2175" s="614">
        <v>30</v>
      </c>
      <c r="D2175" s="614">
        <v>12</v>
      </c>
      <c r="E2175" s="614">
        <v>2013</v>
      </c>
      <c r="F2175" s="611">
        <v>2048.6</v>
      </c>
    </row>
    <row r="2176" spans="2:6">
      <c r="B2176" s="614">
        <v>13</v>
      </c>
      <c r="C2176" s="614">
        <v>30</v>
      </c>
      <c r="D2176" s="614">
        <v>12</v>
      </c>
      <c r="E2176" s="614">
        <v>2013</v>
      </c>
      <c r="F2176" s="611">
        <v>2067.9</v>
      </c>
    </row>
    <row r="2177" spans="2:6">
      <c r="B2177" s="614">
        <v>14</v>
      </c>
      <c r="C2177" s="614">
        <v>30</v>
      </c>
      <c r="D2177" s="614">
        <v>12</v>
      </c>
      <c r="E2177" s="614">
        <v>2013</v>
      </c>
      <c r="F2177" s="611">
        <v>2069</v>
      </c>
    </row>
    <row r="2178" spans="2:6">
      <c r="B2178" s="614">
        <v>15</v>
      </c>
      <c r="C2178" s="614">
        <v>30</v>
      </c>
      <c r="D2178" s="614">
        <v>12</v>
      </c>
      <c r="E2178" s="614">
        <v>2013</v>
      </c>
      <c r="F2178" s="611">
        <v>2023.7</v>
      </c>
    </row>
    <row r="2179" spans="2:6">
      <c r="B2179" s="614">
        <v>16</v>
      </c>
      <c r="C2179" s="614">
        <v>30</v>
      </c>
      <c r="D2179" s="614">
        <v>12</v>
      </c>
      <c r="E2179" s="614">
        <v>2013</v>
      </c>
      <c r="F2179" s="611">
        <v>2028.1</v>
      </c>
    </row>
    <row r="2180" spans="2:6">
      <c r="B2180" s="614">
        <v>17</v>
      </c>
      <c r="C2180" s="614">
        <v>30</v>
      </c>
      <c r="D2180" s="614">
        <v>12</v>
      </c>
      <c r="E2180" s="614">
        <v>2013</v>
      </c>
      <c r="F2180" s="611">
        <v>2098.9</v>
      </c>
    </row>
    <row r="2181" spans="2:6">
      <c r="B2181" s="614">
        <v>18</v>
      </c>
      <c r="C2181" s="614">
        <v>30</v>
      </c>
      <c r="D2181" s="614">
        <v>12</v>
      </c>
      <c r="E2181" s="614">
        <v>2013</v>
      </c>
      <c r="F2181" s="611">
        <v>2067.5</v>
      </c>
    </row>
    <row r="2182" spans="2:6">
      <c r="B2182" s="614">
        <v>19</v>
      </c>
      <c r="C2182" s="614">
        <v>30</v>
      </c>
      <c r="D2182" s="614">
        <v>12</v>
      </c>
      <c r="E2182" s="614">
        <v>2013</v>
      </c>
      <c r="F2182" s="611">
        <v>2071.1</v>
      </c>
    </row>
    <row r="2183" spans="2:6">
      <c r="B2183" s="614">
        <v>20</v>
      </c>
      <c r="C2183" s="614">
        <v>30</v>
      </c>
      <c r="D2183" s="614">
        <v>12</v>
      </c>
      <c r="E2183" s="614">
        <v>2013</v>
      </c>
      <c r="F2183" s="611">
        <v>2064.6</v>
      </c>
    </row>
    <row r="2184" spans="2:6">
      <c r="B2184" s="614">
        <v>21</v>
      </c>
      <c r="C2184" s="614">
        <v>30</v>
      </c>
      <c r="D2184" s="614">
        <v>12</v>
      </c>
      <c r="E2184" s="614">
        <v>2013</v>
      </c>
      <c r="F2184" s="611">
        <v>2116.1</v>
      </c>
    </row>
    <row r="2185" spans="2:6">
      <c r="B2185" s="614">
        <v>22</v>
      </c>
      <c r="C2185" s="614">
        <v>30</v>
      </c>
      <c r="D2185" s="614">
        <v>12</v>
      </c>
      <c r="E2185" s="614">
        <v>2013</v>
      </c>
      <c r="F2185" s="611">
        <v>2171.5</v>
      </c>
    </row>
    <row r="2186" spans="2:6">
      <c r="B2186" s="614">
        <v>23</v>
      </c>
      <c r="C2186" s="614">
        <v>30</v>
      </c>
      <c r="D2186" s="614">
        <v>12</v>
      </c>
      <c r="E2186" s="614">
        <v>2013</v>
      </c>
      <c r="F2186" s="611">
        <v>2179.5</v>
      </c>
    </row>
    <row r="2187" spans="2:6">
      <c r="B2187" s="614">
        <v>24</v>
      </c>
      <c r="C2187" s="614">
        <v>30</v>
      </c>
      <c r="D2187" s="614">
        <v>12</v>
      </c>
      <c r="E2187" s="614">
        <v>2013</v>
      </c>
      <c r="F2187" s="611">
        <v>2161.5</v>
      </c>
    </row>
    <row r="2188" spans="2:6">
      <c r="B2188" s="614">
        <v>1</v>
      </c>
      <c r="C2188" s="614">
        <v>31</v>
      </c>
      <c r="D2188" s="614">
        <v>12</v>
      </c>
      <c r="E2188" s="614">
        <v>2013</v>
      </c>
      <c r="F2188" s="611">
        <v>2154</v>
      </c>
    </row>
    <row r="2189" spans="2:6">
      <c r="B2189" s="614">
        <v>2</v>
      </c>
      <c r="C2189" s="614">
        <v>31</v>
      </c>
      <c r="D2189" s="614">
        <v>12</v>
      </c>
      <c r="E2189" s="614">
        <v>2013</v>
      </c>
      <c r="F2189" s="611">
        <v>2123.1999999999998</v>
      </c>
    </row>
    <row r="2190" spans="2:6">
      <c r="B2190" s="614">
        <v>3</v>
      </c>
      <c r="C2190" s="614">
        <v>31</v>
      </c>
      <c r="D2190" s="614">
        <v>12</v>
      </c>
      <c r="E2190" s="614">
        <v>2013</v>
      </c>
      <c r="F2190" s="611">
        <v>2072.1</v>
      </c>
    </row>
    <row r="2191" spans="2:6">
      <c r="B2191" s="614">
        <v>4</v>
      </c>
      <c r="C2191" s="614">
        <v>31</v>
      </c>
      <c r="D2191" s="614">
        <v>12</v>
      </c>
      <c r="E2191" s="614">
        <v>2013</v>
      </c>
      <c r="F2191" s="611">
        <v>2076.9</v>
      </c>
    </row>
    <row r="2192" spans="2:6">
      <c r="B2192" s="614">
        <v>5</v>
      </c>
      <c r="C2192" s="614">
        <v>31</v>
      </c>
      <c r="D2192" s="614">
        <v>12</v>
      </c>
      <c r="E2192" s="614">
        <v>2013</v>
      </c>
      <c r="F2192" s="611">
        <v>2073.9</v>
      </c>
    </row>
    <row r="2193" spans="2:6">
      <c r="B2193" s="614">
        <v>6</v>
      </c>
      <c r="C2193" s="614">
        <v>31</v>
      </c>
      <c r="D2193" s="614">
        <v>12</v>
      </c>
      <c r="E2193" s="614">
        <v>2013</v>
      </c>
      <c r="F2193" s="611">
        <v>2051.1999999999998</v>
      </c>
    </row>
    <row r="2194" spans="2:6">
      <c r="B2194" s="614">
        <v>7</v>
      </c>
      <c r="C2194" s="614">
        <v>31</v>
      </c>
      <c r="D2194" s="614">
        <v>12</v>
      </c>
      <c r="E2194" s="614">
        <v>2013</v>
      </c>
      <c r="F2194" s="611">
        <v>2070.8000000000002</v>
      </c>
    </row>
    <row r="2195" spans="2:6">
      <c r="B2195" s="614">
        <v>8</v>
      </c>
      <c r="C2195" s="614">
        <v>31</v>
      </c>
      <c r="D2195" s="614">
        <v>12</v>
      </c>
      <c r="E2195" s="614">
        <v>2013</v>
      </c>
      <c r="F2195" s="611">
        <v>2045.8</v>
      </c>
    </row>
    <row r="2196" spans="2:6">
      <c r="B2196" s="614">
        <v>9</v>
      </c>
      <c r="C2196" s="614">
        <v>31</v>
      </c>
      <c r="D2196" s="614">
        <v>12</v>
      </c>
      <c r="E2196" s="614">
        <v>2013</v>
      </c>
      <c r="F2196" s="611">
        <v>2028.7</v>
      </c>
    </row>
    <row r="2197" spans="2:6">
      <c r="B2197" s="614">
        <v>10</v>
      </c>
      <c r="C2197" s="614">
        <v>31</v>
      </c>
      <c r="D2197" s="614">
        <v>12</v>
      </c>
      <c r="E2197" s="614">
        <v>2013</v>
      </c>
      <c r="F2197" s="611">
        <v>2054.8000000000002</v>
      </c>
    </row>
    <row r="2198" spans="2:6">
      <c r="B2198" s="614">
        <v>11</v>
      </c>
      <c r="C2198" s="614">
        <v>31</v>
      </c>
      <c r="D2198" s="614">
        <v>12</v>
      </c>
      <c r="E2198" s="614">
        <v>2013</v>
      </c>
      <c r="F2198" s="611">
        <v>2062.3000000000002</v>
      </c>
    </row>
    <row r="2199" spans="2:6">
      <c r="B2199" s="614">
        <v>12</v>
      </c>
      <c r="C2199" s="614">
        <v>31</v>
      </c>
      <c r="D2199" s="614">
        <v>12</v>
      </c>
      <c r="E2199" s="614">
        <v>2013</v>
      </c>
      <c r="F2199" s="611">
        <v>2084.4</v>
      </c>
    </row>
    <row r="2200" spans="2:6">
      <c r="B2200" s="614">
        <v>13</v>
      </c>
      <c r="C2200" s="614">
        <v>31</v>
      </c>
      <c r="D2200" s="614">
        <v>12</v>
      </c>
      <c r="E2200" s="614">
        <v>2013</v>
      </c>
      <c r="F2200" s="611">
        <v>2055.8000000000002</v>
      </c>
    </row>
    <row r="2201" spans="2:6">
      <c r="B2201" s="614">
        <v>14</v>
      </c>
      <c r="C2201" s="614">
        <v>31</v>
      </c>
      <c r="D2201" s="614">
        <v>12</v>
      </c>
      <c r="E2201" s="614">
        <v>2013</v>
      </c>
      <c r="F2201" s="611">
        <v>2069.6</v>
      </c>
    </row>
    <row r="2202" spans="2:6">
      <c r="B2202" s="614">
        <v>15</v>
      </c>
      <c r="C2202" s="614">
        <v>31</v>
      </c>
      <c r="D2202" s="614">
        <v>12</v>
      </c>
      <c r="E2202" s="614">
        <v>2013</v>
      </c>
      <c r="F2202" s="611">
        <v>2070.1</v>
      </c>
    </row>
    <row r="2203" spans="2:6">
      <c r="B2203" s="614">
        <v>16</v>
      </c>
      <c r="C2203" s="614">
        <v>31</v>
      </c>
      <c r="D2203" s="614">
        <v>12</v>
      </c>
      <c r="E2203" s="614">
        <v>2013</v>
      </c>
      <c r="F2203" s="611">
        <v>2071.9</v>
      </c>
    </row>
    <row r="2204" spans="2:6">
      <c r="B2204" s="614">
        <v>17</v>
      </c>
      <c r="C2204" s="614">
        <v>31</v>
      </c>
      <c r="D2204" s="614">
        <v>12</v>
      </c>
      <c r="E2204" s="614">
        <v>2013</v>
      </c>
      <c r="F2204" s="611">
        <v>2087</v>
      </c>
    </row>
    <row r="2205" spans="2:6">
      <c r="B2205" s="614">
        <v>18</v>
      </c>
      <c r="C2205" s="614">
        <v>31</v>
      </c>
      <c r="D2205" s="614">
        <v>12</v>
      </c>
      <c r="E2205" s="614">
        <v>2013</v>
      </c>
      <c r="F2205" s="611">
        <v>2084.1999999999998</v>
      </c>
    </row>
    <row r="2206" spans="2:6">
      <c r="B2206" s="614">
        <v>19</v>
      </c>
      <c r="C2206" s="614">
        <v>31</v>
      </c>
      <c r="D2206" s="614">
        <v>12</v>
      </c>
      <c r="E2206" s="614">
        <v>2013</v>
      </c>
      <c r="F2206" s="611">
        <v>2035.7</v>
      </c>
    </row>
    <row r="2207" spans="2:6">
      <c r="B2207" s="614">
        <v>20</v>
      </c>
      <c r="C2207" s="614">
        <v>31</v>
      </c>
      <c r="D2207" s="614">
        <v>12</v>
      </c>
      <c r="E2207" s="614">
        <v>2013</v>
      </c>
      <c r="F2207" s="611">
        <v>1997.4</v>
      </c>
    </row>
    <row r="2208" spans="2:6">
      <c r="B2208" s="614">
        <v>21</v>
      </c>
      <c r="C2208" s="614">
        <v>31</v>
      </c>
      <c r="D2208" s="614">
        <v>12</v>
      </c>
      <c r="E2208" s="614">
        <v>2013</v>
      </c>
      <c r="F2208" s="611">
        <v>2052.1</v>
      </c>
    </row>
    <row r="2209" spans="2:6">
      <c r="B2209" s="614">
        <v>22</v>
      </c>
      <c r="C2209" s="614">
        <v>31</v>
      </c>
      <c r="D2209" s="614">
        <v>12</v>
      </c>
      <c r="E2209" s="614">
        <v>2013</v>
      </c>
      <c r="F2209" s="611">
        <v>2137.1</v>
      </c>
    </row>
    <row r="2210" spans="2:6">
      <c r="B2210" s="614">
        <v>23</v>
      </c>
      <c r="C2210" s="614">
        <v>31</v>
      </c>
      <c r="D2210" s="614">
        <v>12</v>
      </c>
      <c r="E2210" s="614">
        <v>2013</v>
      </c>
      <c r="F2210" s="611">
        <v>2115.1</v>
      </c>
    </row>
    <row r="2211" spans="2:6">
      <c r="B2211" s="614">
        <v>24</v>
      </c>
      <c r="C2211" s="614">
        <v>31</v>
      </c>
      <c r="D2211" s="614">
        <v>12</v>
      </c>
      <c r="E2211" s="614">
        <v>2013</v>
      </c>
      <c r="F2211" s="611">
        <v>2036.1</v>
      </c>
    </row>
  </sheetData>
  <autoFilter ref="B3:G2210"/>
  <mergeCells count="1">
    <mergeCell ref="L2:M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Hoja9">
    <tabColor rgb="FF00B050"/>
  </sheetPr>
  <dimension ref="A2:Q97"/>
  <sheetViews>
    <sheetView zoomScaleNormal="100" workbookViewId="0">
      <selection activeCell="F3" sqref="F3:H8"/>
    </sheetView>
  </sheetViews>
  <sheetFormatPr baseColWidth="10" defaultRowHeight="12.75"/>
  <cols>
    <col min="1" max="1" width="5.5703125" style="599" customWidth="1"/>
    <col min="2" max="2" width="7.28515625" bestFit="1" customWidth="1"/>
    <col min="3" max="4" width="17.28515625" bestFit="1" customWidth="1"/>
    <col min="5" max="5" width="3.42578125" customWidth="1"/>
    <col min="6" max="6" width="20.5703125" customWidth="1"/>
    <col min="7" max="7" width="12.28515625" bestFit="1" customWidth="1"/>
    <col min="8" max="8" width="11.85546875" customWidth="1"/>
  </cols>
  <sheetData>
    <row r="2" spans="1:17" ht="13.5" thickBot="1">
      <c r="C2" s="616">
        <v>2013</v>
      </c>
      <c r="D2" s="616">
        <v>2012</v>
      </c>
    </row>
    <row r="3" spans="1:17" ht="13.5" thickBot="1">
      <c r="A3" s="599">
        <v>1</v>
      </c>
      <c r="B3" s="8"/>
      <c r="C3" s="57">
        <v>46.874630000000003</v>
      </c>
      <c r="D3" s="58">
        <v>46.659480000000002</v>
      </c>
      <c r="F3" s="24" t="s">
        <v>91</v>
      </c>
      <c r="G3" s="615">
        <v>2013</v>
      </c>
      <c r="H3" s="615">
        <v>2012</v>
      </c>
      <c r="P3" s="9"/>
      <c r="Q3" s="9"/>
    </row>
    <row r="4" spans="1:17">
      <c r="A4" s="599">
        <v>2</v>
      </c>
      <c r="B4" s="8"/>
      <c r="C4" s="57">
        <v>47.672800000000002</v>
      </c>
      <c r="D4" s="58">
        <v>43.767069999999997</v>
      </c>
      <c r="F4" s="25" t="s">
        <v>24</v>
      </c>
      <c r="G4" s="12">
        <f>+AVERAGE(C3:C94 )</f>
        <v>48.246395543478258</v>
      </c>
      <c r="H4" s="12">
        <f>+AVERAGE(D3:D94 )</f>
        <v>46.896423586956523</v>
      </c>
      <c r="I4" s="28">
        <f>+G4/H4-1</f>
        <v>2.8786245373670916E-2</v>
      </c>
      <c r="P4" s="9"/>
    </row>
    <row r="5" spans="1:17">
      <c r="A5" s="599">
        <v>3</v>
      </c>
      <c r="B5" s="8"/>
      <c r="C5" s="57">
        <v>47.032240000000002</v>
      </c>
      <c r="D5" s="58">
        <v>43.982860000000002</v>
      </c>
      <c r="F5" s="25" t="s">
        <v>33</v>
      </c>
      <c r="G5" s="12">
        <f>+STDEV(C3:C94 )</f>
        <v>1.3746262304697094</v>
      </c>
      <c r="H5" s="12">
        <f>+STDEV(D3:D94)</f>
        <v>1.758714953944319</v>
      </c>
      <c r="J5" s="61"/>
      <c r="P5" s="9"/>
    </row>
    <row r="6" spans="1:17">
      <c r="A6" s="599">
        <v>4</v>
      </c>
      <c r="B6" s="8"/>
      <c r="C6" s="57">
        <v>47.357520000000001</v>
      </c>
      <c r="D6" s="58">
        <v>44.896299999999997</v>
      </c>
      <c r="F6" s="25" t="s">
        <v>90</v>
      </c>
      <c r="G6" s="62">
        <f>+G5/G4</f>
        <v>2.8491791251658086E-2</v>
      </c>
      <c r="H6" s="62">
        <f>+H5/H4</f>
        <v>3.7502112515750072E-2</v>
      </c>
      <c r="P6" s="9"/>
    </row>
    <row r="7" spans="1:17">
      <c r="A7" s="599">
        <v>5</v>
      </c>
      <c r="B7" s="8"/>
      <c r="C7" s="57">
        <v>47.27308</v>
      </c>
      <c r="D7" s="58">
        <v>45.508159999999997</v>
      </c>
      <c r="F7" s="25" t="s">
        <v>25</v>
      </c>
      <c r="G7" s="12">
        <f>+MAX(C3:C94 )</f>
        <v>50.32179</v>
      </c>
      <c r="H7" s="12">
        <f>+MAX(D3:D94)</f>
        <v>49.811959999999999</v>
      </c>
      <c r="P7" s="9"/>
    </row>
    <row r="8" spans="1:17" ht="13.5" thickBot="1">
      <c r="A8" s="599">
        <v>6</v>
      </c>
      <c r="B8" s="8"/>
      <c r="C8" s="57">
        <v>48.451799999999999</v>
      </c>
      <c r="D8" s="58">
        <v>47.242069999999998</v>
      </c>
      <c r="F8" s="26" t="s">
        <v>26</v>
      </c>
      <c r="G8" s="27">
        <f>+MIN(C3:C94 )</f>
        <v>45.012050000000002</v>
      </c>
      <c r="H8" s="27">
        <f>+MIN(D3:D94 )</f>
        <v>41.532470000000004</v>
      </c>
      <c r="P8" s="9"/>
    </row>
    <row r="9" spans="1:17">
      <c r="A9" s="599">
        <v>7</v>
      </c>
      <c r="B9" s="8"/>
      <c r="C9" s="57">
        <v>48.615299999999998</v>
      </c>
      <c r="D9" s="58">
        <v>47.776890000000002</v>
      </c>
      <c r="P9" s="9"/>
    </row>
    <row r="10" spans="1:17">
      <c r="A10" s="599">
        <v>8</v>
      </c>
      <c r="B10" s="8"/>
      <c r="C10" s="57">
        <v>45.940689999999996</v>
      </c>
      <c r="D10" s="58">
        <v>47.140369999999997</v>
      </c>
      <c r="P10" s="9"/>
    </row>
    <row r="11" spans="1:17">
      <c r="A11" s="599">
        <v>9</v>
      </c>
      <c r="B11" s="8"/>
      <c r="C11" s="57">
        <v>45.223210000000002</v>
      </c>
      <c r="D11" s="58">
        <v>47.375300000000003</v>
      </c>
      <c r="P11" s="9"/>
    </row>
    <row r="12" spans="1:17">
      <c r="A12" s="599">
        <v>10</v>
      </c>
      <c r="B12" s="8"/>
      <c r="C12" s="57">
        <v>45.867959999999997</v>
      </c>
      <c r="D12" s="58">
        <v>45.318010000000001</v>
      </c>
      <c r="P12" s="9"/>
    </row>
    <row r="13" spans="1:17">
      <c r="A13" s="599">
        <v>11</v>
      </c>
      <c r="B13" s="8"/>
      <c r="C13" s="57">
        <v>48.94135</v>
      </c>
      <c r="D13" s="58">
        <v>45.684539999999998</v>
      </c>
      <c r="P13" s="9"/>
    </row>
    <row r="14" spans="1:17">
      <c r="A14" s="599">
        <v>12</v>
      </c>
      <c r="B14" s="8"/>
      <c r="C14" s="57">
        <v>48.967300000000002</v>
      </c>
      <c r="D14" s="58">
        <v>46.917340000000003</v>
      </c>
      <c r="P14" s="9"/>
    </row>
    <row r="15" spans="1:17">
      <c r="A15" s="599">
        <v>13</v>
      </c>
      <c r="B15" s="8"/>
      <c r="C15" s="57">
        <v>48.711280000000002</v>
      </c>
      <c r="D15" s="58">
        <v>47.534199999999998</v>
      </c>
      <c r="P15" s="9"/>
    </row>
    <row r="16" spans="1:17">
      <c r="A16" s="599">
        <v>14</v>
      </c>
      <c r="B16" s="8"/>
      <c r="C16" s="57">
        <v>49.192320000000002</v>
      </c>
      <c r="D16" s="58">
        <v>46.64913</v>
      </c>
      <c r="P16" s="9"/>
    </row>
    <row r="17" spans="1:16">
      <c r="A17" s="599">
        <v>15</v>
      </c>
      <c r="B17" s="94" t="s">
        <v>188</v>
      </c>
      <c r="C17" s="57">
        <v>45.383560000000003</v>
      </c>
      <c r="D17" s="58">
        <v>46.715499999999999</v>
      </c>
      <c r="P17" s="9"/>
    </row>
    <row r="18" spans="1:16">
      <c r="A18" s="599">
        <v>16</v>
      </c>
      <c r="B18" s="8"/>
      <c r="C18" s="57">
        <v>45.012050000000002</v>
      </c>
      <c r="D18" s="58">
        <v>47.502780000000001</v>
      </c>
      <c r="P18" s="9"/>
    </row>
    <row r="19" spans="1:16">
      <c r="A19" s="599">
        <v>17</v>
      </c>
      <c r="B19" s="8"/>
      <c r="C19" s="57">
        <v>46.469479999999997</v>
      </c>
      <c r="D19" s="58">
        <v>46.21604</v>
      </c>
      <c r="P19" s="9"/>
    </row>
    <row r="20" spans="1:16">
      <c r="A20" s="599">
        <v>18</v>
      </c>
      <c r="B20" s="8"/>
      <c r="C20" s="57">
        <v>48.237180000000002</v>
      </c>
      <c r="D20" s="58">
        <v>46.13373</v>
      </c>
      <c r="P20" s="9"/>
    </row>
    <row r="21" spans="1:16">
      <c r="A21" s="599">
        <v>19</v>
      </c>
      <c r="B21" s="8"/>
      <c r="C21" s="57">
        <v>46.398209999999999</v>
      </c>
      <c r="D21" s="58">
        <v>48.189109999999999</v>
      </c>
      <c r="P21" s="9"/>
    </row>
    <row r="22" spans="1:16">
      <c r="A22" s="599">
        <v>20</v>
      </c>
      <c r="B22" s="8"/>
      <c r="C22" s="57">
        <v>48.35754</v>
      </c>
      <c r="D22" s="58">
        <v>48.112870000000001</v>
      </c>
      <c r="P22" s="9"/>
    </row>
    <row r="23" spans="1:16">
      <c r="A23" s="599">
        <v>21</v>
      </c>
      <c r="B23" s="8"/>
      <c r="C23" s="57">
        <v>49.08379</v>
      </c>
      <c r="D23" s="58">
        <v>48.342599999999997</v>
      </c>
      <c r="P23" s="9"/>
    </row>
    <row r="24" spans="1:16">
      <c r="A24" s="599">
        <v>22</v>
      </c>
      <c r="B24" s="8"/>
      <c r="C24" s="57">
        <v>48.591119999999997</v>
      </c>
      <c r="D24" s="58">
        <v>46.101480000000002</v>
      </c>
      <c r="P24" s="9"/>
    </row>
    <row r="25" spans="1:16">
      <c r="A25" s="599">
        <v>23</v>
      </c>
      <c r="B25" s="8"/>
      <c r="C25" s="57">
        <v>50.32179</v>
      </c>
      <c r="D25" s="58">
        <v>46.636069999999997</v>
      </c>
      <c r="P25" s="9"/>
    </row>
    <row r="26" spans="1:16">
      <c r="A26" s="599">
        <v>24</v>
      </c>
      <c r="B26" s="8"/>
      <c r="C26" s="57">
        <v>49.916849999999997</v>
      </c>
      <c r="D26" s="58">
        <v>47.168439999999997</v>
      </c>
      <c r="P26" s="9"/>
    </row>
    <row r="27" spans="1:16">
      <c r="A27" s="599">
        <v>25</v>
      </c>
      <c r="B27" s="8"/>
      <c r="C27" s="57">
        <v>49.486469999999997</v>
      </c>
      <c r="D27" s="58">
        <v>45.686050000000002</v>
      </c>
      <c r="P27" s="9"/>
    </row>
    <row r="28" spans="1:16">
      <c r="A28" s="599">
        <v>26</v>
      </c>
      <c r="B28" s="8"/>
      <c r="C28" s="57">
        <v>49.964950000000002</v>
      </c>
      <c r="D28" s="58">
        <v>46.57734</v>
      </c>
      <c r="P28" s="9"/>
    </row>
    <row r="29" spans="1:16">
      <c r="A29" s="599">
        <v>27</v>
      </c>
      <c r="B29" s="8"/>
      <c r="C29" s="57">
        <v>49.751980000000003</v>
      </c>
      <c r="D29" s="58">
        <v>46.665970000000002</v>
      </c>
      <c r="P29" s="9"/>
    </row>
    <row r="30" spans="1:16">
      <c r="A30" s="599">
        <v>28</v>
      </c>
      <c r="B30" s="8"/>
      <c r="C30" s="57">
        <v>48.697850000000003</v>
      </c>
      <c r="D30" s="58">
        <v>45.03284</v>
      </c>
      <c r="P30" s="9"/>
    </row>
    <row r="31" spans="1:16">
      <c r="A31" s="599">
        <v>29</v>
      </c>
      <c r="B31" s="8"/>
      <c r="C31" s="57">
        <v>48.056350000000002</v>
      </c>
      <c r="D31" s="58">
        <v>45.588180000000001</v>
      </c>
      <c r="P31" s="9"/>
    </row>
    <row r="32" spans="1:16">
      <c r="A32" s="599">
        <v>30</v>
      </c>
      <c r="B32" s="8"/>
      <c r="C32" s="57">
        <v>49.382109999999997</v>
      </c>
      <c r="D32" s="58">
        <v>43.856189999999998</v>
      </c>
      <c r="P32" s="9"/>
    </row>
    <row r="33" spans="1:16">
      <c r="A33" s="599">
        <v>31</v>
      </c>
      <c r="B33" s="8"/>
      <c r="C33" s="57">
        <v>50.208320000000001</v>
      </c>
      <c r="D33" s="58">
        <v>44.138240000000003</v>
      </c>
      <c r="P33" s="9"/>
    </row>
    <row r="34" spans="1:16">
      <c r="A34" s="599">
        <v>1</v>
      </c>
      <c r="B34" s="8"/>
      <c r="C34" s="57">
        <v>49.589970000000001</v>
      </c>
      <c r="D34" s="59">
        <v>44.846969999999999</v>
      </c>
      <c r="P34" s="9"/>
    </row>
    <row r="35" spans="1:16">
      <c r="A35" s="599">
        <v>2</v>
      </c>
      <c r="B35" s="8"/>
      <c r="C35" s="57">
        <v>49.921970000000002</v>
      </c>
      <c r="D35" s="59">
        <v>45.202390000000001</v>
      </c>
      <c r="P35" s="9"/>
    </row>
    <row r="36" spans="1:16">
      <c r="A36" s="599">
        <v>3</v>
      </c>
      <c r="B36" s="8"/>
      <c r="C36" s="57">
        <v>49.162770000000002</v>
      </c>
      <c r="D36" s="59">
        <v>45.18168</v>
      </c>
      <c r="P36" s="9"/>
    </row>
    <row r="37" spans="1:16">
      <c r="A37" s="599">
        <v>4</v>
      </c>
      <c r="B37" s="8"/>
      <c r="C37" s="57">
        <v>48.142760000000003</v>
      </c>
      <c r="D37" s="59">
        <v>46.519910000000003</v>
      </c>
      <c r="P37" s="9"/>
    </row>
    <row r="38" spans="1:16">
      <c r="A38" s="599">
        <v>5</v>
      </c>
      <c r="B38" s="8"/>
      <c r="C38" s="57">
        <v>45.664879999999997</v>
      </c>
      <c r="D38" s="59">
        <v>45.253810000000001</v>
      </c>
      <c r="P38" s="9"/>
    </row>
    <row r="39" spans="1:16">
      <c r="A39" s="599">
        <v>6</v>
      </c>
      <c r="B39" s="8"/>
      <c r="C39" s="57">
        <v>46.819699999999997</v>
      </c>
      <c r="D39" s="59">
        <v>43.351149999999997</v>
      </c>
      <c r="P39" s="9"/>
    </row>
    <row r="40" spans="1:16">
      <c r="A40" s="599">
        <v>7</v>
      </c>
      <c r="B40" s="8"/>
      <c r="C40" s="57">
        <v>46.138039999999997</v>
      </c>
      <c r="D40" s="59">
        <v>41.532470000000004</v>
      </c>
      <c r="P40" s="9"/>
    </row>
    <row r="41" spans="1:16">
      <c r="A41" s="599">
        <v>8</v>
      </c>
      <c r="B41" s="8"/>
      <c r="C41" s="57">
        <v>48.048070000000003</v>
      </c>
      <c r="D41" s="59">
        <v>43.834569999999999</v>
      </c>
      <c r="P41" s="9"/>
    </row>
    <row r="42" spans="1:16">
      <c r="A42" s="599">
        <v>9</v>
      </c>
      <c r="C42" s="57">
        <v>47.940629999999999</v>
      </c>
      <c r="D42" s="59">
        <v>47.205069999999999</v>
      </c>
      <c r="P42" s="9"/>
    </row>
    <row r="43" spans="1:16">
      <c r="A43" s="599">
        <v>10</v>
      </c>
      <c r="B43" s="8"/>
      <c r="C43" s="57">
        <v>47.808579999999999</v>
      </c>
      <c r="D43" s="59">
        <v>47.321820000000002</v>
      </c>
      <c r="P43" s="9"/>
    </row>
    <row r="44" spans="1:16">
      <c r="A44" s="599">
        <v>11</v>
      </c>
      <c r="B44" s="8"/>
      <c r="C44" s="57">
        <v>48.974469999999997</v>
      </c>
      <c r="D44" s="59">
        <v>47.797499999999999</v>
      </c>
      <c r="P44" s="9"/>
    </row>
    <row r="45" spans="1:16">
      <c r="A45" s="599">
        <v>12</v>
      </c>
      <c r="B45" s="8"/>
      <c r="C45" s="57">
        <v>47.915370000000003</v>
      </c>
      <c r="D45" s="59">
        <v>48.03978</v>
      </c>
      <c r="P45" s="9"/>
    </row>
    <row r="46" spans="1:16">
      <c r="A46" s="599">
        <v>13</v>
      </c>
      <c r="B46" s="8"/>
      <c r="C46" s="57">
        <v>48.027729999999998</v>
      </c>
      <c r="D46" s="59">
        <v>46.014020000000002</v>
      </c>
      <c r="P46" s="9"/>
    </row>
    <row r="47" spans="1:16">
      <c r="A47" s="599">
        <v>14</v>
      </c>
      <c r="B47" s="8"/>
      <c r="C47" s="57">
        <v>47.86063</v>
      </c>
      <c r="D47" s="59">
        <v>45.01999</v>
      </c>
      <c r="P47" s="9"/>
    </row>
    <row r="48" spans="1:16">
      <c r="A48" s="599">
        <v>15</v>
      </c>
      <c r="B48" s="94" t="s">
        <v>189</v>
      </c>
      <c r="C48" s="57">
        <v>49.84572</v>
      </c>
      <c r="D48" s="59">
        <v>45.509129999999999</v>
      </c>
      <c r="P48" s="9"/>
    </row>
    <row r="49" spans="1:16">
      <c r="A49" s="599">
        <v>16</v>
      </c>
      <c r="B49" s="8"/>
      <c r="C49" s="57">
        <v>49.886749999999999</v>
      </c>
      <c r="D49" s="59">
        <v>47.532470000000004</v>
      </c>
      <c r="P49" s="9"/>
    </row>
    <row r="50" spans="1:16">
      <c r="A50" s="599">
        <v>17</v>
      </c>
      <c r="B50" s="8"/>
      <c r="C50" s="57">
        <v>49.205159999999999</v>
      </c>
      <c r="D50" s="59">
        <v>47.926209999999998</v>
      </c>
      <c r="P50" s="9"/>
    </row>
    <row r="51" spans="1:16">
      <c r="A51" s="599">
        <v>18</v>
      </c>
      <c r="B51" s="8"/>
      <c r="C51" s="57">
        <v>48.979860000000002</v>
      </c>
      <c r="D51" s="59">
        <v>48.002789999999997</v>
      </c>
      <c r="P51" s="9"/>
    </row>
    <row r="52" spans="1:16">
      <c r="A52" s="599">
        <v>19</v>
      </c>
      <c r="B52" s="8"/>
      <c r="C52" s="57">
        <v>48.614910000000002</v>
      </c>
      <c r="D52" s="59">
        <v>48.802280000000003</v>
      </c>
      <c r="P52" s="9"/>
    </row>
    <row r="53" spans="1:16">
      <c r="A53" s="599">
        <v>20</v>
      </c>
      <c r="B53" s="8"/>
      <c r="C53" s="57">
        <v>49.014830000000003</v>
      </c>
      <c r="D53" s="59">
        <v>48.563119999999998</v>
      </c>
      <c r="P53" s="9"/>
    </row>
    <row r="54" spans="1:16">
      <c r="A54" s="599">
        <v>21</v>
      </c>
      <c r="B54" s="8"/>
      <c r="C54" s="57">
        <v>49.064790000000002</v>
      </c>
      <c r="D54" s="59">
        <v>47.34892</v>
      </c>
      <c r="P54" s="9"/>
    </row>
    <row r="55" spans="1:16">
      <c r="A55" s="599">
        <v>22</v>
      </c>
      <c r="B55" s="8"/>
      <c r="C55" s="57">
        <v>49.17201</v>
      </c>
      <c r="D55" s="59">
        <v>48.519170000000003</v>
      </c>
      <c r="P55" s="9"/>
    </row>
    <row r="56" spans="1:16">
      <c r="A56" s="599">
        <v>23</v>
      </c>
      <c r="B56" s="8"/>
      <c r="C56" s="57">
        <v>49.165669999999999</v>
      </c>
      <c r="D56" s="59">
        <v>49.096960000000003</v>
      </c>
      <c r="P56" s="9"/>
    </row>
    <row r="57" spans="1:16">
      <c r="A57" s="599">
        <v>24</v>
      </c>
      <c r="B57" s="8"/>
      <c r="C57" s="57">
        <v>49.18432</v>
      </c>
      <c r="D57" s="59">
        <v>48.669620000000002</v>
      </c>
      <c r="P57" s="9"/>
    </row>
    <row r="58" spans="1:16">
      <c r="A58" s="599">
        <v>25</v>
      </c>
      <c r="B58" s="8"/>
      <c r="C58" s="57">
        <v>49.209980000000002</v>
      </c>
      <c r="D58" s="59">
        <v>48.848990000000001</v>
      </c>
      <c r="P58" s="9"/>
    </row>
    <row r="59" spans="1:16">
      <c r="A59" s="599">
        <v>26</v>
      </c>
      <c r="B59" s="8"/>
      <c r="C59" s="57">
        <v>46.90587</v>
      </c>
      <c r="D59" s="59">
        <v>46.03445</v>
      </c>
      <c r="P59" s="9"/>
    </row>
    <row r="60" spans="1:16">
      <c r="A60" s="599">
        <v>27</v>
      </c>
      <c r="B60" s="8"/>
      <c r="C60" s="57">
        <v>46.006799999999998</v>
      </c>
      <c r="D60" s="59">
        <v>45.259590000000003</v>
      </c>
      <c r="P60" s="9"/>
    </row>
    <row r="61" spans="1:16">
      <c r="A61" s="599">
        <v>28</v>
      </c>
      <c r="B61" s="8"/>
      <c r="C61" s="57">
        <v>47.716239999999999</v>
      </c>
      <c r="D61" s="59">
        <v>45.981099999999998</v>
      </c>
      <c r="P61" s="9"/>
    </row>
    <row r="62" spans="1:16">
      <c r="A62" s="599">
        <v>29</v>
      </c>
      <c r="B62" s="8"/>
      <c r="C62" s="57">
        <v>49.234000000000002</v>
      </c>
      <c r="D62" s="59">
        <v>47.171219999999998</v>
      </c>
      <c r="P62" s="9"/>
    </row>
    <row r="63" spans="1:16">
      <c r="A63" s="599">
        <v>30</v>
      </c>
      <c r="B63" s="8"/>
      <c r="C63" s="57">
        <v>49.569380000000002</v>
      </c>
      <c r="D63" s="59">
        <v>47.300170000000001</v>
      </c>
      <c r="P63" s="9"/>
    </row>
    <row r="64" spans="1:16">
      <c r="A64" s="599">
        <v>1</v>
      </c>
      <c r="B64" s="8"/>
      <c r="C64" s="57">
        <v>49.865589999999997</v>
      </c>
      <c r="D64" s="59">
        <v>47.432519999999997</v>
      </c>
      <c r="P64" s="9"/>
    </row>
    <row r="65" spans="1:16">
      <c r="A65" s="599">
        <v>2</v>
      </c>
      <c r="B65" s="8"/>
      <c r="C65" s="57">
        <v>49.451430000000002</v>
      </c>
      <c r="D65" s="60">
        <v>46.663800000000002</v>
      </c>
      <c r="P65" s="9"/>
    </row>
    <row r="66" spans="1:16">
      <c r="A66" s="599">
        <v>3</v>
      </c>
      <c r="B66" s="8"/>
      <c r="C66" s="57">
        <v>48.915489999999998</v>
      </c>
      <c r="D66" s="60">
        <v>49.811959999999999</v>
      </c>
      <c r="P66" s="9"/>
    </row>
    <row r="67" spans="1:16">
      <c r="A67" s="599">
        <v>4</v>
      </c>
      <c r="B67" s="8"/>
      <c r="C67" s="57">
        <v>47.428980000000003</v>
      </c>
      <c r="D67" s="60">
        <v>49.016759999999998</v>
      </c>
      <c r="P67" s="9"/>
    </row>
    <row r="68" spans="1:16">
      <c r="A68" s="599">
        <v>5</v>
      </c>
      <c r="B68" s="8"/>
      <c r="C68" s="57">
        <v>47.149360000000001</v>
      </c>
      <c r="D68" s="60">
        <v>49.097740000000002</v>
      </c>
      <c r="P68" s="9"/>
    </row>
    <row r="69" spans="1:16">
      <c r="A69" s="599">
        <v>6</v>
      </c>
      <c r="B69" s="8"/>
      <c r="C69" s="57">
        <v>46.220269999999999</v>
      </c>
      <c r="D69" s="60">
        <v>47.80283</v>
      </c>
      <c r="P69" s="9"/>
    </row>
    <row r="70" spans="1:16">
      <c r="A70" s="599">
        <v>7</v>
      </c>
      <c r="B70" s="8"/>
      <c r="C70" s="57">
        <v>45.741289999999999</v>
      </c>
      <c r="D70" s="60">
        <v>48.824840000000002</v>
      </c>
      <c r="P70" s="9"/>
    </row>
    <row r="71" spans="1:16">
      <c r="A71" s="599">
        <v>8</v>
      </c>
      <c r="B71" s="8"/>
      <c r="C71" s="57">
        <v>48.516300000000001</v>
      </c>
      <c r="D71" s="60">
        <v>49.385190000000001</v>
      </c>
      <c r="P71" s="9"/>
    </row>
    <row r="72" spans="1:16">
      <c r="A72" s="599">
        <v>9</v>
      </c>
      <c r="B72" s="8"/>
      <c r="C72" s="57">
        <v>48.396099999999997</v>
      </c>
      <c r="D72" s="60">
        <v>48.646970000000003</v>
      </c>
      <c r="P72" s="9"/>
    </row>
    <row r="73" spans="1:16">
      <c r="A73" s="599">
        <v>10</v>
      </c>
      <c r="B73" s="8"/>
      <c r="C73" s="57">
        <v>48.131959999999999</v>
      </c>
      <c r="D73" s="60">
        <v>48.174700000000001</v>
      </c>
      <c r="P73" s="9"/>
    </row>
    <row r="74" spans="1:16">
      <c r="A74" s="599">
        <v>11</v>
      </c>
      <c r="B74" s="8"/>
      <c r="C74" s="57">
        <v>46.4938</v>
      </c>
      <c r="D74" s="60">
        <v>45.099809999999998</v>
      </c>
      <c r="P74" s="9"/>
    </row>
    <row r="75" spans="1:16">
      <c r="A75" s="599">
        <v>12</v>
      </c>
      <c r="B75" s="8"/>
      <c r="C75" s="57">
        <v>47.93768</v>
      </c>
      <c r="D75" s="60">
        <v>44.528970000000001</v>
      </c>
      <c r="P75" s="9"/>
    </row>
    <row r="76" spans="1:16">
      <c r="A76" s="599">
        <v>13</v>
      </c>
      <c r="B76" s="8"/>
      <c r="C76" s="57">
        <v>48.912489999999998</v>
      </c>
      <c r="D76" s="60">
        <v>43.349089999999997</v>
      </c>
      <c r="P76" s="9"/>
    </row>
    <row r="77" spans="1:16">
      <c r="A77" s="599">
        <v>14</v>
      </c>
      <c r="C77" s="57">
        <v>49.557070000000003</v>
      </c>
      <c r="D77" s="60">
        <v>44.754669999999997</v>
      </c>
      <c r="P77" s="9"/>
    </row>
    <row r="78" spans="1:16">
      <c r="A78" s="599">
        <v>15</v>
      </c>
      <c r="B78" s="8"/>
      <c r="C78" s="57">
        <v>48.194719999999997</v>
      </c>
      <c r="D78" s="60">
        <v>44.69126</v>
      </c>
      <c r="P78" s="9"/>
    </row>
    <row r="79" spans="1:16">
      <c r="A79" s="599">
        <v>16</v>
      </c>
      <c r="B79" s="94" t="s">
        <v>190</v>
      </c>
      <c r="C79" s="57">
        <v>48.089489999999998</v>
      </c>
      <c r="D79" s="60">
        <v>45.014229999999998</v>
      </c>
      <c r="P79" s="9"/>
    </row>
    <row r="80" spans="1:16">
      <c r="A80" s="599">
        <v>17</v>
      </c>
      <c r="B80" s="8"/>
      <c r="C80" s="57">
        <v>46.085729999999998</v>
      </c>
      <c r="D80" s="60">
        <v>48.001539999999999</v>
      </c>
      <c r="P80" s="9"/>
    </row>
    <row r="81" spans="1:16">
      <c r="A81" s="599">
        <v>18</v>
      </c>
      <c r="B81" s="8"/>
      <c r="C81" s="57">
        <v>45.265470000000001</v>
      </c>
      <c r="D81" s="60">
        <v>48.249209999999998</v>
      </c>
      <c r="P81" s="9"/>
    </row>
    <row r="82" spans="1:16">
      <c r="A82" s="599">
        <v>19</v>
      </c>
      <c r="B82" s="8"/>
      <c r="C82" s="57">
        <v>45.526510000000002</v>
      </c>
      <c r="D82" s="60">
        <v>47.19462</v>
      </c>
      <c r="P82" s="9"/>
    </row>
    <row r="83" spans="1:16">
      <c r="A83" s="599">
        <v>20</v>
      </c>
      <c r="B83" s="8"/>
      <c r="C83" s="57">
        <v>48.176670000000001</v>
      </c>
      <c r="D83" s="60">
        <v>47.511870000000002</v>
      </c>
      <c r="P83" s="9"/>
    </row>
    <row r="84" spans="1:16">
      <c r="A84" s="599">
        <v>21</v>
      </c>
      <c r="B84" s="8"/>
      <c r="C84" s="57">
        <v>49.054600000000001</v>
      </c>
      <c r="D84" s="60">
        <v>48.16142</v>
      </c>
      <c r="P84" s="9"/>
    </row>
    <row r="85" spans="1:16">
      <c r="A85" s="599">
        <v>22</v>
      </c>
      <c r="B85" s="8"/>
      <c r="C85" s="57">
        <v>48.825040000000001</v>
      </c>
      <c r="D85" s="60">
        <v>49.510689999999997</v>
      </c>
      <c r="P85" s="9"/>
    </row>
    <row r="86" spans="1:16">
      <c r="A86" s="599">
        <v>23</v>
      </c>
      <c r="B86" s="8"/>
      <c r="C86" s="57">
        <v>49.913490000000003</v>
      </c>
      <c r="D86" s="60">
        <v>49.398009999999999</v>
      </c>
      <c r="P86" s="9"/>
    </row>
    <row r="87" spans="1:16">
      <c r="A87" s="599">
        <v>24</v>
      </c>
      <c r="B87" s="8"/>
      <c r="C87" s="57">
        <v>49.729790000000001</v>
      </c>
      <c r="D87" s="60">
        <v>48.614449999999998</v>
      </c>
      <c r="P87" s="9"/>
    </row>
    <row r="88" spans="1:16">
      <c r="A88" s="599">
        <v>25</v>
      </c>
      <c r="B88" s="8"/>
      <c r="C88" s="57">
        <v>48.986690000000003</v>
      </c>
      <c r="D88" s="60">
        <v>49.070309999999999</v>
      </c>
      <c r="P88" s="9"/>
    </row>
    <row r="89" spans="1:16">
      <c r="A89" s="599">
        <v>26</v>
      </c>
      <c r="B89" s="8"/>
      <c r="C89" s="57">
        <v>49.372419999999998</v>
      </c>
      <c r="D89" s="60">
        <v>49.022979999999997</v>
      </c>
      <c r="P89" s="9"/>
    </row>
    <row r="90" spans="1:16">
      <c r="A90" s="599">
        <v>27</v>
      </c>
      <c r="B90" s="8"/>
      <c r="C90" s="57">
        <v>49.453380000000003</v>
      </c>
      <c r="D90" s="60">
        <v>48.621810000000004</v>
      </c>
      <c r="P90" s="9"/>
    </row>
    <row r="91" spans="1:16">
      <c r="A91" s="599">
        <v>28</v>
      </c>
      <c r="B91" s="8"/>
      <c r="C91" s="57">
        <v>48.39828</v>
      </c>
      <c r="D91" s="60">
        <v>49.008040000000001</v>
      </c>
      <c r="P91" s="9"/>
    </row>
    <row r="92" spans="1:16">
      <c r="A92" s="599">
        <v>29</v>
      </c>
      <c r="B92" s="8"/>
      <c r="C92" s="57">
        <v>49.314250000000001</v>
      </c>
      <c r="D92" s="60">
        <v>48.382150000000003</v>
      </c>
      <c r="P92" s="9"/>
    </row>
    <row r="93" spans="1:16">
      <c r="A93" s="599">
        <v>30</v>
      </c>
      <c r="B93" s="8"/>
      <c r="C93" s="57">
        <v>49.635039999999996</v>
      </c>
      <c r="D93" s="60">
        <v>48.92801</v>
      </c>
      <c r="P93" s="9"/>
    </row>
    <row r="94" spans="1:16">
      <c r="A94" s="599">
        <v>31</v>
      </c>
      <c r="B94" s="8"/>
      <c r="C94" s="57">
        <v>49.696069999999999</v>
      </c>
      <c r="D94" s="60">
        <v>49.698050000000002</v>
      </c>
      <c r="P94" s="9"/>
    </row>
    <row r="95" spans="1:16">
      <c r="P95" s="9"/>
    </row>
    <row r="96" spans="1:16">
      <c r="P96" s="9"/>
    </row>
    <row r="97" spans="16:16">
      <c r="P97" s="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Tabla 1</vt:lpstr>
      <vt:lpstr>Tabla 2 y 3-Figura 1 y 2</vt:lpstr>
      <vt:lpstr>Figuras 3 y 4 - Tabla 4 </vt:lpstr>
      <vt:lpstr>Figura 5 </vt:lpstr>
      <vt:lpstr>Tabla 5</vt:lpstr>
      <vt:lpstr>Tabla 6</vt:lpstr>
      <vt:lpstr>Figura 6</vt:lpstr>
      <vt:lpstr>Figura 7 y Tabla 7</vt:lpstr>
      <vt:lpstr>Figura 8 y Tabla 8</vt:lpstr>
      <vt:lpstr>Tabla 9 </vt:lpstr>
      <vt:lpstr>Figura 9 </vt:lpstr>
      <vt:lpstr>Tabla 10</vt:lpstr>
      <vt:lpstr>Tabla 11  y Figura 10</vt:lpstr>
      <vt:lpstr>Tabla 12  y Figura 11</vt:lpstr>
      <vt:lpstr>Tabla 13  y Figura 12</vt:lpstr>
      <vt:lpstr>Figura 13</vt:lpstr>
      <vt:lpstr>Figura 14</vt:lpstr>
      <vt:lpstr>Figura 15</vt:lpstr>
      <vt:lpstr>Tabla 14 y Figura 16</vt:lpstr>
      <vt:lpstr>Tabla 15</vt:lpstr>
      <vt:lpstr>Tabla 16</vt:lpstr>
      <vt:lpstr>Tabla 17 y Figura 17</vt:lpstr>
      <vt:lpstr>Tabla 18</vt:lpstr>
      <vt:lpstr>Figura 18 y Figura 19</vt:lpstr>
      <vt:lpstr>Tabla 19</vt:lpstr>
      <vt:lpstr>Tablas 20, 21 y 22 </vt:lpstr>
      <vt:lpstr>Tabla 23</vt:lpstr>
      <vt:lpstr>Tabla 24</vt:lpstr>
      <vt:lpstr>Tabla 25</vt:lpstr>
      <vt:lpstr>Tabla 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AGTR</dc:creator>
  <cp:lastModifiedBy>Juan.Kindermann</cp:lastModifiedBy>
  <dcterms:created xsi:type="dcterms:W3CDTF">2011-07-11T18:27:20Z</dcterms:created>
  <dcterms:modified xsi:type="dcterms:W3CDTF">2014-01-31T18:26:11Z</dcterms:modified>
</cp:coreProperties>
</file>